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TAX\"/>
    </mc:Choice>
  </mc:AlternateContent>
  <xr:revisionPtr revIDLastSave="0" documentId="13_ncr:1_{C7B59BE5-66F7-4390-A577-4B2A764E3BD4}" xr6:coauthVersionLast="47" xr6:coauthVersionMax="47" xr10:uidLastSave="{00000000-0000-0000-0000-000000000000}"/>
  <bookViews>
    <workbookView xWindow="-120" yWindow="-120" windowWidth="20730" windowHeight="11160" firstSheet="4" activeTab="9" xr2:uid="{00000000-000D-0000-FFFF-FFFF00000000}"/>
  </bookViews>
  <sheets>
    <sheet name="2023 ජනවාරි" sheetId="1" r:id="rId1"/>
    <sheet name="2023 පෙබරවාරි" sheetId="2" r:id="rId2"/>
    <sheet name="2023 මාර්තු" sheetId="3" r:id="rId3"/>
    <sheet name="2023 අප්‍රේල්" sheetId="4" r:id="rId4"/>
    <sheet name="2023 මැයි" sheetId="5" r:id="rId5"/>
    <sheet name="2023 ජූනි" sheetId="6" r:id="rId6"/>
    <sheet name="2023 ජූලි" sheetId="7" r:id="rId7"/>
    <sheet name="2023 අගෝස්තු" sheetId="8" r:id="rId8"/>
    <sheet name="2023 Sep" sheetId="9" r:id="rId9"/>
    <sheet name="2023 oct" sheetId="10" r:id="rId10"/>
  </sheets>
  <definedNames>
    <definedName name="_xlnm.Print_Area" localSheetId="7">'2023 අගෝස්තු'!$A$48:$C$89</definedName>
    <definedName name="_xlnm.Print_Area" localSheetId="3">'2023 අප්‍රේල්'!$A$1:$C$34</definedName>
    <definedName name="_xlnm.Print_Area" localSheetId="5">'2023 ජූනි'!$A$50:$D$79</definedName>
    <definedName name="_xlnm.Print_Area" localSheetId="6">'2023 ජූලි'!$A$51:$E$81</definedName>
    <definedName name="_xlnm.Print_Area" localSheetId="1">'2023 පෙබරවාරි'!#REF!</definedName>
    <definedName name="_xlnm.Print_Area" localSheetId="2">'2023 මාර්තු'!$A$1:$D$80</definedName>
    <definedName name="_xlnm.Print_Area" localSheetId="4">'2023 මැයි'!$A$1:$C$36</definedName>
  </definedNames>
  <calcPr calcId="191029"/>
</workbook>
</file>

<file path=xl/calcChain.xml><?xml version="1.0" encoding="utf-8"?>
<calcChain xmlns="http://schemas.openxmlformats.org/spreadsheetml/2006/main">
  <c r="B380" i="10" l="1"/>
  <c r="B335" i="10"/>
  <c r="C639" i="10"/>
  <c r="C627" i="10"/>
  <c r="C635" i="10" s="1"/>
  <c r="C640" i="10" s="1"/>
  <c r="C641" i="10" s="1"/>
  <c r="C643" i="10" s="1"/>
  <c r="C596" i="10"/>
  <c r="C584" i="10"/>
  <c r="C592" i="10" s="1"/>
  <c r="C552" i="10"/>
  <c r="C547" i="10"/>
  <c r="C540" i="10"/>
  <c r="C548" i="10" s="1"/>
  <c r="C508" i="10"/>
  <c r="C496" i="10"/>
  <c r="C504" i="10" s="1"/>
  <c r="C509" i="10" s="1"/>
  <c r="C510" i="10" s="1"/>
  <c r="C512" i="10" s="1"/>
  <c r="C469" i="10"/>
  <c r="C464" i="10"/>
  <c r="C457" i="10"/>
  <c r="C432" i="10"/>
  <c r="C427" i="10"/>
  <c r="C420" i="10"/>
  <c r="C387" i="10"/>
  <c r="C382" i="10"/>
  <c r="C375" i="10"/>
  <c r="C342" i="10"/>
  <c r="C337" i="10"/>
  <c r="C330" i="10"/>
  <c r="C299" i="10"/>
  <c r="C294" i="10"/>
  <c r="C287" i="10"/>
  <c r="C254" i="10"/>
  <c r="C249" i="10"/>
  <c r="C242" i="10"/>
  <c r="C209" i="10"/>
  <c r="C204" i="10"/>
  <c r="C197" i="10"/>
  <c r="C164" i="10"/>
  <c r="C159" i="10"/>
  <c r="C152" i="10"/>
  <c r="C119" i="10"/>
  <c r="C114" i="10"/>
  <c r="C107" i="10"/>
  <c r="C74" i="10"/>
  <c r="C69" i="10"/>
  <c r="C62" i="10"/>
  <c r="C30" i="10"/>
  <c r="C26" i="10"/>
  <c r="C19" i="10"/>
  <c r="C643" i="9"/>
  <c r="C631" i="9"/>
  <c r="C639" i="9" s="1"/>
  <c r="C644" i="9" s="1"/>
  <c r="C645" i="9" s="1"/>
  <c r="C647" i="9" s="1"/>
  <c r="C551" i="9"/>
  <c r="C600" i="9"/>
  <c r="C588" i="9"/>
  <c r="C596" i="9" s="1"/>
  <c r="C601" i="9" s="1"/>
  <c r="C602" i="9" s="1"/>
  <c r="C604" i="9" s="1"/>
  <c r="C556" i="9"/>
  <c r="C544" i="9"/>
  <c r="C552" i="9" s="1"/>
  <c r="C557" i="9" s="1"/>
  <c r="C558" i="9" s="1"/>
  <c r="C560" i="9" s="1"/>
  <c r="C514" i="9"/>
  <c r="C512" i="9"/>
  <c r="C500" i="9"/>
  <c r="C508" i="9" s="1"/>
  <c r="C513" i="9" s="1"/>
  <c r="C120" i="9"/>
  <c r="C115" i="9"/>
  <c r="C305" i="9"/>
  <c r="C475" i="9"/>
  <c r="C477" i="9" s="1"/>
  <c r="C473" i="9"/>
  <c r="C471" i="9"/>
  <c r="C466" i="9"/>
  <c r="C459" i="9"/>
  <c r="C430" i="9"/>
  <c r="C294" i="9"/>
  <c r="C204" i="9"/>
  <c r="C159" i="9"/>
  <c r="C114" i="9"/>
  <c r="C69" i="9"/>
  <c r="C434" i="9"/>
  <c r="C429" i="9"/>
  <c r="C422" i="9"/>
  <c r="C389" i="9"/>
  <c r="C384" i="9"/>
  <c r="C377" i="9"/>
  <c r="C385" i="9" s="1"/>
  <c r="C344" i="9"/>
  <c r="C339" i="9"/>
  <c r="C332" i="9"/>
  <c r="C340" i="9" s="1"/>
  <c r="C299" i="9"/>
  <c r="C287" i="9"/>
  <c r="C254" i="9"/>
  <c r="C249" i="9"/>
  <c r="C242" i="9"/>
  <c r="C250" i="9" s="1"/>
  <c r="C209" i="9"/>
  <c r="C197" i="9"/>
  <c r="C164" i="9"/>
  <c r="C152" i="9"/>
  <c r="C119" i="9"/>
  <c r="C107" i="9"/>
  <c r="C74" i="9"/>
  <c r="C62" i="9"/>
  <c r="C70" i="9" s="1"/>
  <c r="C75" i="9" s="1"/>
  <c r="C470" i="10" l="1"/>
  <c r="C428" i="10"/>
  <c r="C388" i="10"/>
  <c r="C343" i="10"/>
  <c r="C344" i="10" s="1"/>
  <c r="C346" i="10" s="1"/>
  <c r="C338" i="10"/>
  <c r="C31" i="10"/>
  <c r="C32" i="10" s="1"/>
  <c r="C34" i="10" s="1"/>
  <c r="C383" i="10"/>
  <c r="C553" i="10"/>
  <c r="C554" i="10" s="1"/>
  <c r="C556" i="10" s="1"/>
  <c r="C300" i="10"/>
  <c r="C301" i="10" s="1"/>
  <c r="C303" i="10" s="1"/>
  <c r="C597" i="10"/>
  <c r="C598" i="10" s="1"/>
  <c r="C600" i="10" s="1"/>
  <c r="C250" i="10"/>
  <c r="C255" i="10"/>
  <c r="C256" i="10" s="1"/>
  <c r="C258" i="10" s="1"/>
  <c r="C205" i="10"/>
  <c r="C160" i="10"/>
  <c r="C165" i="10" s="1"/>
  <c r="C166" i="10" s="1"/>
  <c r="C168" i="10" s="1"/>
  <c r="C115" i="10"/>
  <c r="C120" i="10" s="1"/>
  <c r="C121" i="10" s="1"/>
  <c r="C123" i="10" s="1"/>
  <c r="C70" i="10"/>
  <c r="C75" i="10" s="1"/>
  <c r="C76" i="10" s="1"/>
  <c r="C78" i="10" s="1"/>
  <c r="C433" i="10"/>
  <c r="C434" i="10" s="1"/>
  <c r="C436" i="10" s="1"/>
  <c r="C210" i="10"/>
  <c r="C211" i="10" s="1"/>
  <c r="C213" i="10" s="1"/>
  <c r="C465" i="10"/>
  <c r="C516" i="9"/>
  <c r="C472" i="9"/>
  <c r="C467" i="9"/>
  <c r="C205" i="9"/>
  <c r="C160" i="9"/>
  <c r="C165" i="9" s="1"/>
  <c r="C390" i="9"/>
  <c r="C391" i="9" s="1"/>
  <c r="C393" i="9" s="1"/>
  <c r="C345" i="9"/>
  <c r="C346" i="9" s="1"/>
  <c r="C348" i="9" s="1"/>
  <c r="C210" i="9"/>
  <c r="C211" i="9" s="1"/>
  <c r="C213" i="9" s="1"/>
  <c r="C166" i="9"/>
  <c r="C168" i="9" s="1"/>
  <c r="C121" i="9"/>
  <c r="C123" i="9" s="1"/>
  <c r="C300" i="9"/>
  <c r="C301" i="9" s="1"/>
  <c r="C303" i="9" s="1"/>
  <c r="C255" i="9"/>
  <c r="C256" i="9" s="1"/>
  <c r="C258" i="9" s="1"/>
  <c r="C435" i="9"/>
  <c r="C436" i="9" s="1"/>
  <c r="C438" i="9" s="1"/>
  <c r="C76" i="9"/>
  <c r="C78" i="9" s="1"/>
  <c r="C30" i="9"/>
  <c r="C26" i="9"/>
  <c r="C19" i="9"/>
  <c r="C471" i="10" l="1"/>
  <c r="C473" i="10" s="1"/>
  <c r="C389" i="10"/>
  <c r="C391" i="10" s="1"/>
  <c r="C31" i="9"/>
  <c r="C32" i="9" s="1"/>
  <c r="C34" i="9" s="1"/>
  <c r="C858" i="8" l="1"/>
  <c r="C865" i="8" s="1"/>
  <c r="C683" i="8"/>
  <c r="C665" i="8"/>
  <c r="C672" i="8" s="1"/>
  <c r="C679" i="8" s="1"/>
  <c r="C684" i="8" s="1"/>
  <c r="C685" i="8" s="1"/>
  <c r="C195" i="8"/>
  <c r="B635" i="8"/>
  <c r="C618" i="8"/>
  <c r="C524" i="8"/>
  <c r="B447" i="8"/>
  <c r="C430" i="8"/>
  <c r="C476" i="8"/>
  <c r="C480" i="8"/>
  <c r="C478" i="8"/>
  <c r="C475" i="8"/>
  <c r="B400" i="8"/>
  <c r="C383" i="8"/>
  <c r="B306" i="8"/>
  <c r="C246" i="8"/>
  <c r="C244" i="8"/>
  <c r="C243" i="8"/>
  <c r="C240" i="8"/>
  <c r="C336" i="8"/>
  <c r="B166" i="8"/>
  <c r="C153" i="8"/>
  <c r="C151" i="8"/>
  <c r="C150" i="8"/>
  <c r="C147" i="8"/>
  <c r="C687" i="8" l="1"/>
  <c r="C111" i="8" l="1"/>
  <c r="C109" i="8"/>
  <c r="C108" i="8"/>
  <c r="C104" i="8"/>
  <c r="C65" i="8"/>
  <c r="C68" i="8"/>
  <c r="C66" i="8"/>
  <c r="C17" i="8"/>
  <c r="C19" i="8"/>
  <c r="C61" i="8"/>
  <c r="C70" i="8" s="1"/>
  <c r="C78" i="8" s="1"/>
  <c r="C13" i="8"/>
  <c r="C869" i="8"/>
  <c r="C870" i="8" s="1"/>
  <c r="C826" i="8"/>
  <c r="C814" i="8"/>
  <c r="C822" i="8" s="1"/>
  <c r="C778" i="8"/>
  <c r="C767" i="8"/>
  <c r="C774" i="8" s="1"/>
  <c r="C731" i="8"/>
  <c r="C720" i="8"/>
  <c r="C727" i="8" s="1"/>
  <c r="C636" i="8"/>
  <c r="C625" i="8"/>
  <c r="C589" i="8"/>
  <c r="C571" i="8"/>
  <c r="C542" i="8"/>
  <c r="C531" i="8"/>
  <c r="C494" i="8"/>
  <c r="C483" i="8"/>
  <c r="C490" i="8" s="1"/>
  <c r="C495" i="8" s="1"/>
  <c r="C448" i="8"/>
  <c r="C437" i="8"/>
  <c r="C444" i="8" s="1"/>
  <c r="C449" i="8" s="1"/>
  <c r="C401" i="8"/>
  <c r="C390" i="8"/>
  <c r="C397" i="8" s="1"/>
  <c r="C402" i="8" s="1"/>
  <c r="C403" i="8" s="1"/>
  <c r="C405" i="8" s="1"/>
  <c r="C354" i="8"/>
  <c r="C343" i="8"/>
  <c r="C307" i="8"/>
  <c r="C296" i="8"/>
  <c r="C303" i="8" s="1"/>
  <c r="C308" i="8" s="1"/>
  <c r="C309" i="8" s="1"/>
  <c r="C289" i="8"/>
  <c r="C260" i="8"/>
  <c r="C249" i="8"/>
  <c r="C256" i="8" s="1"/>
  <c r="C213" i="8"/>
  <c r="C202" i="8"/>
  <c r="C209" i="8" s="1"/>
  <c r="C214" i="8" s="1"/>
  <c r="C215" i="8" s="1"/>
  <c r="C217" i="8" s="1"/>
  <c r="C167" i="8"/>
  <c r="C156" i="8"/>
  <c r="C163" i="8" s="1"/>
  <c r="C168" i="8" s="1"/>
  <c r="C169" i="8" s="1"/>
  <c r="C171" i="8" s="1"/>
  <c r="C125" i="8"/>
  <c r="C82" i="8"/>
  <c r="B32" i="8"/>
  <c r="C33" i="8" s="1"/>
  <c r="C21" i="8" l="1"/>
  <c r="C29" i="8" s="1"/>
  <c r="C34" i="8" s="1"/>
  <c r="C35" i="8" s="1"/>
  <c r="C37" i="8" s="1"/>
  <c r="C113" i="8"/>
  <c r="C538" i="8"/>
  <c r="C543" i="8" s="1"/>
  <c r="C544" i="8" s="1"/>
  <c r="C546" i="8" s="1"/>
  <c r="C632" i="8"/>
  <c r="C637" i="8" s="1"/>
  <c r="C638" i="8" s="1"/>
  <c r="C640" i="8" s="1"/>
  <c r="C871" i="8"/>
  <c r="C873" i="8" s="1"/>
  <c r="C450" i="8"/>
  <c r="C452" i="8" s="1"/>
  <c r="C496" i="8"/>
  <c r="C498" i="8" s="1"/>
  <c r="C578" i="8"/>
  <c r="C585" i="8" s="1"/>
  <c r="C590" i="8" s="1"/>
  <c r="C591" i="8" s="1"/>
  <c r="C593" i="8" s="1"/>
  <c r="C732" i="8"/>
  <c r="C733" i="8" s="1"/>
  <c r="C735" i="8" s="1"/>
  <c r="C827" i="8"/>
  <c r="C350" i="8"/>
  <c r="C355" i="8" s="1"/>
  <c r="C356" i="8" s="1"/>
  <c r="C358" i="8" s="1"/>
  <c r="C311" i="8"/>
  <c r="C121" i="8"/>
  <c r="C126" i="8" s="1"/>
  <c r="C127" i="8" s="1"/>
  <c r="C129" i="8" s="1"/>
  <c r="C779" i="8"/>
  <c r="C780" i="8" s="1"/>
  <c r="C782" i="8" s="1"/>
  <c r="C261" i="8"/>
  <c r="C83" i="8"/>
  <c r="C84" i="8" s="1"/>
  <c r="C86" i="8" s="1"/>
  <c r="I29" i="6"/>
  <c r="I17" i="6"/>
  <c r="I25" i="6" s="1"/>
  <c r="I30" i="6" s="1"/>
  <c r="I31" i="6" s="1"/>
  <c r="I33" i="6" s="1"/>
  <c r="G40" i="7"/>
  <c r="G39" i="7"/>
  <c r="H35" i="5"/>
  <c r="H30" i="5"/>
  <c r="H17" i="5"/>
  <c r="H26" i="5" s="1"/>
  <c r="H31" i="5" s="1"/>
  <c r="H32" i="5" s="1"/>
  <c r="H34" i="5" s="1"/>
  <c r="H29" i="4"/>
  <c r="G23" i="4"/>
  <c r="H17" i="4"/>
  <c r="J28" i="3"/>
  <c r="J22" i="3"/>
  <c r="J16" i="3"/>
  <c r="H28" i="2"/>
  <c r="H16" i="2"/>
  <c r="H24" i="2" s="1"/>
  <c r="H29" i="2" s="1"/>
  <c r="H30" i="2" s="1"/>
  <c r="H32" i="2" s="1"/>
  <c r="J24" i="3" l="1"/>
  <c r="J29" i="3" s="1"/>
  <c r="J30" i="3" s="1"/>
  <c r="C828" i="8"/>
  <c r="C830" i="8" s="1"/>
  <c r="C262" i="8"/>
  <c r="C264" i="8" s="1"/>
  <c r="H25" i="4"/>
  <c r="H30" i="4" s="1"/>
  <c r="H31" i="4" s="1"/>
  <c r="H33" i="4" s="1"/>
  <c r="J32" i="3"/>
  <c r="F41" i="7"/>
  <c r="E41" i="7"/>
  <c r="D41" i="7"/>
  <c r="C41" i="7"/>
  <c r="B41" i="7"/>
  <c r="G41" i="7" l="1"/>
  <c r="C65" i="7"/>
  <c r="C66" i="7" s="1"/>
  <c r="C71" i="7" s="1"/>
  <c r="C76" i="7" s="1"/>
  <c r="C77" i="7" s="1"/>
  <c r="C79" i="7" s="1"/>
  <c r="C30" i="7"/>
  <c r="C18" i="7"/>
  <c r="C26" i="7" s="1"/>
  <c r="C31" i="7" s="1"/>
  <c r="C32" i="7" s="1"/>
  <c r="C34" i="7" l="1"/>
  <c r="C64" i="6"/>
  <c r="C65" i="6" s="1"/>
  <c r="C70" i="6" s="1"/>
  <c r="C75" i="6" s="1"/>
  <c r="C76" i="6" s="1"/>
  <c r="C78" i="6" s="1"/>
  <c r="C29" i="6"/>
  <c r="C17" i="6"/>
  <c r="C25" i="6" s="1"/>
  <c r="C30" i="6" l="1"/>
  <c r="C31" i="6" s="1"/>
  <c r="C33" i="6" s="1"/>
  <c r="C76" i="5"/>
  <c r="C66" i="5"/>
  <c r="C67" i="5" s="1"/>
  <c r="C72" i="5" s="1"/>
  <c r="C69" i="4"/>
  <c r="C59" i="4"/>
  <c r="C60" i="4" s="1"/>
  <c r="C65" i="4" s="1"/>
  <c r="C70" i="4" l="1"/>
  <c r="C71" i="4" s="1"/>
  <c r="C73" i="4" s="1"/>
  <c r="B23" i="4"/>
  <c r="C30" i="5"/>
  <c r="C17" i="5"/>
  <c r="C26" i="5" s="1"/>
  <c r="C31" i="5" l="1"/>
  <c r="C32" i="5" s="1"/>
  <c r="C29" i="4"/>
  <c r="C17" i="4"/>
  <c r="C25" i="4" l="1"/>
  <c r="C30" i="4" s="1"/>
  <c r="C31" i="4" s="1"/>
  <c r="C33" i="4" s="1"/>
  <c r="C34" i="5"/>
  <c r="C35" i="5" s="1"/>
  <c r="C79" i="3"/>
  <c r="C61" i="2"/>
  <c r="C51" i="2"/>
  <c r="C52" i="2" s="1"/>
  <c r="C57" i="2" s="1"/>
  <c r="C28" i="2"/>
  <c r="C16" i="2"/>
  <c r="C24" i="2" s="1"/>
  <c r="C29" i="2" s="1"/>
  <c r="C30" i="2" s="1"/>
  <c r="C73" i="3"/>
  <c r="C63" i="3"/>
  <c r="C64" i="3" s="1"/>
  <c r="C69" i="3" s="1"/>
  <c r="C62" i="2" l="1"/>
  <c r="C63" i="2" s="1"/>
  <c r="C65" i="2" s="1"/>
  <c r="C32" i="2"/>
  <c r="C74" i="3"/>
  <c r="C7" i="3"/>
  <c r="C16" i="3" s="1"/>
  <c r="C22" i="3"/>
  <c r="C28" i="3"/>
  <c r="C75" i="3" l="1"/>
  <c r="C77" i="3" s="1"/>
  <c r="C24" i="3"/>
  <c r="C29" i="3" s="1"/>
  <c r="C30" i="3" s="1"/>
  <c r="C32" i="3" s="1"/>
  <c r="C624" i="1" l="1"/>
  <c r="C606" i="1"/>
  <c r="C613" i="1" s="1"/>
  <c r="C620" i="1" s="1"/>
  <c r="C625" i="1" l="1"/>
  <c r="C626" i="1" s="1"/>
  <c r="C628" i="1" s="1"/>
  <c r="C579" i="1"/>
  <c r="C562" i="1"/>
  <c r="C568" i="1" s="1"/>
  <c r="C575" i="1" s="1"/>
  <c r="C580" i="1" s="1"/>
  <c r="C581" i="1" s="1"/>
  <c r="C583" i="1" s="1"/>
  <c r="C520" i="1"/>
  <c r="C527" i="1" s="1"/>
  <c r="C534" i="1" s="1"/>
  <c r="C539" i="1" s="1"/>
  <c r="C540" i="1" s="1"/>
  <c r="C538" i="1"/>
  <c r="C542" i="1" l="1"/>
  <c r="C809" i="1"/>
  <c r="C797" i="1"/>
  <c r="C805" i="1" s="1"/>
  <c r="C767" i="1"/>
  <c r="C755" i="1"/>
  <c r="C763" i="1" s="1"/>
  <c r="C719" i="1"/>
  <c r="C708" i="1"/>
  <c r="C715" i="1" s="1"/>
  <c r="C672" i="1"/>
  <c r="C661" i="1"/>
  <c r="C668" i="1" s="1"/>
  <c r="C673" i="1" s="1"/>
  <c r="C674" i="1" s="1"/>
  <c r="C494" i="1"/>
  <c r="C483" i="1"/>
  <c r="C490" i="1" s="1"/>
  <c r="C495" i="1" s="1"/>
  <c r="B446" i="1"/>
  <c r="C447" i="1" s="1"/>
  <c r="C436" i="1"/>
  <c r="C443" i="1" s="1"/>
  <c r="C448" i="1" s="1"/>
  <c r="C400" i="1"/>
  <c r="C382" i="1"/>
  <c r="C389" i="1" s="1"/>
  <c r="C396" i="1" s="1"/>
  <c r="C401" i="1" s="1"/>
  <c r="C353" i="1"/>
  <c r="C342" i="1"/>
  <c r="C349" i="1" s="1"/>
  <c r="C354" i="1" s="1"/>
  <c r="C306" i="1"/>
  <c r="C288" i="1"/>
  <c r="C295" i="1" s="1"/>
  <c r="C302" i="1" s="1"/>
  <c r="C307" i="1" s="1"/>
  <c r="C308" i="1" s="1"/>
  <c r="C310" i="1" s="1"/>
  <c r="C259" i="1"/>
  <c r="C248" i="1"/>
  <c r="C255" i="1" s="1"/>
  <c r="C212" i="1"/>
  <c r="C201" i="1"/>
  <c r="C208" i="1" s="1"/>
  <c r="C213" i="1" s="1"/>
  <c r="C164" i="1"/>
  <c r="C153" i="1"/>
  <c r="C160" i="1" s="1"/>
  <c r="C165" i="1" s="1"/>
  <c r="C123" i="1"/>
  <c r="C104" i="1"/>
  <c r="C111" i="1" s="1"/>
  <c r="C119" i="1" s="1"/>
  <c r="C79" i="1"/>
  <c r="C67" i="1"/>
  <c r="B32" i="1"/>
  <c r="C33" i="1" s="1"/>
  <c r="C21" i="1"/>
  <c r="C29" i="1" s="1"/>
  <c r="C768" i="1" l="1"/>
  <c r="C769" i="1" s="1"/>
  <c r="C771" i="1" s="1"/>
  <c r="C166" i="1"/>
  <c r="C168" i="1" s="1"/>
  <c r="C355" i="1"/>
  <c r="C357" i="1" s="1"/>
  <c r="C449" i="1"/>
  <c r="C451" i="1" s="1"/>
  <c r="C214" i="1"/>
  <c r="C216" i="1" s="1"/>
  <c r="C402" i="1"/>
  <c r="C404" i="1" s="1"/>
  <c r="C496" i="1"/>
  <c r="C498" i="1" s="1"/>
  <c r="C810" i="1"/>
  <c r="C34" i="1"/>
  <c r="C35" i="1" s="1"/>
  <c r="C37" i="1" s="1"/>
  <c r="C260" i="1"/>
  <c r="C676" i="1"/>
  <c r="C124" i="1"/>
  <c r="C75" i="1"/>
  <c r="C80" i="1" s="1"/>
  <c r="C720" i="1"/>
  <c r="C721" i="1" s="1"/>
  <c r="C723" i="1" s="1"/>
  <c r="C813" i="1" l="1"/>
  <c r="C811" i="1"/>
  <c r="C263" i="1"/>
  <c r="C261" i="1"/>
  <c r="C125" i="1"/>
  <c r="C127" i="1" s="1"/>
  <c r="C81" i="1"/>
  <c r="C83" i="1" s="1"/>
</calcChain>
</file>

<file path=xl/sharedStrings.xml><?xml version="1.0" encoding="utf-8"?>
<sst xmlns="http://schemas.openxmlformats.org/spreadsheetml/2006/main" count="2440" uniqueCount="175">
  <si>
    <t>තනතුර:- ප්‍රධාන මහේස්ත්‍රාත්, ප්‍රධාන මහේස්ත්‍රාත් අධිකරණය, කොළඹ.</t>
  </si>
  <si>
    <t>උපයනවිට ගෙවීම් බදු ගණනය කිරීමේ විස්තරය</t>
  </si>
  <si>
    <t>ඒකාබද්ධ වැටුප</t>
  </si>
  <si>
    <t>හිඟ වැටුප</t>
  </si>
  <si>
    <t>භාෂා දීමනාව</t>
  </si>
  <si>
    <t>ජීවන වියදම</t>
  </si>
  <si>
    <t>අන්තර් දීමනාව</t>
  </si>
  <si>
    <t>ඉන්ධන දිමනාව</t>
  </si>
  <si>
    <t>ගෙවල් කුලී දිමනාව</t>
  </si>
  <si>
    <t>පෞද්ගලික දිමනාව</t>
  </si>
  <si>
    <t>හිඟ පෞද්ගලික දිමනාව</t>
  </si>
  <si>
    <t>නිලරථ දිමනාව</t>
  </si>
  <si>
    <t>රියදුරු දිමනාව</t>
  </si>
  <si>
    <t>වෘත්තීය දිමනාව</t>
  </si>
  <si>
    <t>දුරකථන දිමනාව</t>
  </si>
  <si>
    <t>ග්‍රන්ථ දිමනාව</t>
  </si>
  <si>
    <t>දළ වැටුප</t>
  </si>
  <si>
    <t>එකතු කිරීම්</t>
  </si>
  <si>
    <t>නාමික නිලරථ වටිනාකම</t>
  </si>
  <si>
    <t>විනිසුරු සෞඛ්‍ය රක්ෂණ ක්‍රමයට රජයේ දායකත්වය</t>
  </si>
  <si>
    <t>-</t>
  </si>
  <si>
    <t>නාමික ගෙවල් කුලී වටිනාකම</t>
  </si>
  <si>
    <t>දේපළ ණය රජයේ පොළී දායකත්වය</t>
  </si>
  <si>
    <t>අඩු කිරීම්</t>
  </si>
  <si>
    <t xml:space="preserve">නිලරථ අධිභාර </t>
  </si>
  <si>
    <t>ගෙවල් කුලිය 10%</t>
  </si>
  <si>
    <t>මුළු මාසික  ආදායම</t>
  </si>
  <si>
    <t>බදු නිදහස් වටිනාකම</t>
  </si>
  <si>
    <t>තනතුර:- අතිරේක මහේස්ත්‍රාත්, ප්‍රධාන මහේස්ත්‍රාත් අධිකරණය, කොළඹ.</t>
  </si>
  <si>
    <t>මාසික බදු මුදල</t>
  </si>
  <si>
    <t>නම:- ඩබ්.යූ.සී.හේරත් මැතිණිය.</t>
  </si>
  <si>
    <t>හිඟ භාෂා දීමනාව</t>
  </si>
  <si>
    <t>නම:- ප්‍රදීප් මහමුතුගල  මැතිතුමා.</t>
  </si>
  <si>
    <t>නම:ආර්.යූ.ජයසූරිය මැතිණිය</t>
  </si>
  <si>
    <t>තනතුර:- අති. මහේස්ත්‍රාත්, ප්‍රධාන මහේස්ත්‍රාත් අධිකරණය, කොළඹ.</t>
  </si>
  <si>
    <t>නම:සී.එච්.ජී. ලියනගේ මැතිතුමා.</t>
  </si>
  <si>
    <t xml:space="preserve">ගෙවල්කුලී දීමනාව </t>
  </si>
  <si>
    <t xml:space="preserve">මාසික බදු මුදල </t>
  </si>
  <si>
    <t xml:space="preserve"> </t>
  </si>
  <si>
    <t>නම:ටී.එන්.එල් මහවත්ත මැතිණිය</t>
  </si>
  <si>
    <t>නම: එල්.එම්.රත්නායක මැතිතුමා.</t>
  </si>
  <si>
    <t>නම: ඩී.සී.කේ. පෙරේරා මැතිතුමා.</t>
  </si>
  <si>
    <t>සුව සම්පත රක්ෂණ දායකත්වය</t>
  </si>
  <si>
    <t>නම: කේ.පී.එස්. හර්ෂන් මැතිතුමා.</t>
  </si>
  <si>
    <t>ගෙවල්කුලී දීමනාව</t>
  </si>
  <si>
    <t>නම: අයි.එම්.එස්.බී. ඉලංගසිංහ මැතිතුමා.</t>
  </si>
  <si>
    <t>නම: ඩබ්.එස්.බී.එස්. ප්‍රනාන්දු මැතිතුමා.</t>
  </si>
  <si>
    <t>නම:-එම්. සී.බී. එස්. මොරායස් මැතිතුමා</t>
  </si>
  <si>
    <t>තනතුර:- මහාධිකරණ විනිසුරු, සිවිල් අභියාචනා මහාධිකරණය, කොළඹ.</t>
  </si>
  <si>
    <t>අභියාචන දිමනාව</t>
  </si>
  <si>
    <t xml:space="preserve">   උපයන විට ගෙවීම් බද්ද</t>
  </si>
  <si>
    <t>නම:-ඩී.එෆ්. එච්. ගුණවර්ධන මැතිතුමා</t>
  </si>
  <si>
    <t xml:space="preserve">නම -ආර්.එම්.එස්.එල්.පී.ඒ. වීරසිංහ මැතිනිය </t>
  </si>
  <si>
    <t>තනතුර:-  මහේස්ත්‍රාත්, මහේස්ත්‍රාත් අධිකරණය, මාලිගාකන්ද.</t>
  </si>
  <si>
    <t>2023 ජනවාරි</t>
  </si>
  <si>
    <t>උපයනවිට ගෙවීම් බද්ද 36%</t>
  </si>
  <si>
    <t>නම: පී.එම්. අමරසේන මැතිතුමා.</t>
  </si>
  <si>
    <r>
      <t xml:space="preserve">Name :Hon. </t>
    </r>
    <r>
      <rPr>
        <sz val="13"/>
        <color theme="1"/>
        <rFont val="Calibri"/>
        <family val="2"/>
        <scheme val="minor"/>
      </rPr>
      <t xml:space="preserve">I.N. Rizwan </t>
    </r>
  </si>
  <si>
    <r>
      <t>Designation :</t>
    </r>
    <r>
      <rPr>
        <sz val="13"/>
        <color theme="1"/>
        <rFont val="Calibri"/>
        <family val="2"/>
        <scheme val="minor"/>
      </rPr>
      <t xml:space="preserve"> Add. Magistrate.</t>
    </r>
  </si>
  <si>
    <t>Tax Calculation</t>
  </si>
  <si>
    <t>2023 January</t>
  </si>
  <si>
    <t>Basic</t>
  </si>
  <si>
    <t>Basic Arr.</t>
  </si>
  <si>
    <t>Cost of living</t>
  </si>
  <si>
    <t>Language Allowance</t>
  </si>
  <si>
    <t>Fuel Allowance</t>
  </si>
  <si>
    <t>House rent Allowance</t>
  </si>
  <si>
    <t>Personal Allowance</t>
  </si>
  <si>
    <t>Driver Allowance</t>
  </si>
  <si>
    <t>Professional Allowance</t>
  </si>
  <si>
    <t>Vehicle Allowance</t>
  </si>
  <si>
    <t>Telephone Allowance</t>
  </si>
  <si>
    <t>Book Allowance</t>
  </si>
  <si>
    <t>Gross Pay</t>
  </si>
  <si>
    <t>Additions</t>
  </si>
  <si>
    <t>Deductions</t>
  </si>
  <si>
    <t>Vehicle usage</t>
  </si>
  <si>
    <t>Total Gross Pay</t>
  </si>
  <si>
    <t>PAYE Tax 36%</t>
  </si>
  <si>
    <t>නම:- එච්.කේ.එන්.පී. අල්විස් මැතිතුමා.</t>
  </si>
  <si>
    <t>නම: ඩබ්.ජී.ජේ. විජේසිංහ මැතිනිය</t>
  </si>
  <si>
    <t>නම - ටී.ඒ.ඩී. හේමපාල මැතිතුමා</t>
  </si>
  <si>
    <t xml:space="preserve">තනතුර - මහේස්ත්‍රාත්, මහේස්ත්‍රාත් අධිකරණය, මාලිගාකන්ද. </t>
  </si>
  <si>
    <t>නම:-සී.ඩී.ඩබ්. වික්‍රමතුංග මිය.</t>
  </si>
  <si>
    <t>තනතුර:- රෙජිස්ට්‍රාර්, සිවිල් අභියාචනා මහාධිකරණය, කොළඹ.</t>
  </si>
  <si>
    <t>2023 පෙබරවාරි</t>
  </si>
  <si>
    <t xml:space="preserve">විශේෂ දීමනාව </t>
  </si>
  <si>
    <t>දුරකථන දිමනාව(25%)</t>
  </si>
  <si>
    <t>පිටපත් ගාස්තු</t>
  </si>
  <si>
    <t>උපයනවිට ගෙවීම් බද්ද 12%</t>
  </si>
  <si>
    <t>2023 මාර්තු</t>
  </si>
  <si>
    <t>උපයනවිට ගෙවීම් බද්ද 18%</t>
  </si>
  <si>
    <t>හිඟ වැටුප(2023 ජනවාරි පෙබරවාරි සඳහා)</t>
  </si>
  <si>
    <t>නම:- එස්.එම්.ඩී.පී.ජයසුන්දර මයා.</t>
  </si>
  <si>
    <t>තනතුර:- අධි.රෙජිස්ට්‍රාර් 11, ප්‍රධාන මහේස්ත්‍රාත් අධිකරණය, කොළඹ.</t>
  </si>
  <si>
    <t>විශේෂ දිමනාව</t>
  </si>
  <si>
    <t>උපයනවිට ගෙවීම් බද්ද 6%</t>
  </si>
  <si>
    <t>ජනවාරි හිඟ  බදු මුදල</t>
  </si>
  <si>
    <t>අය කලයුතු බදු මුදල</t>
  </si>
  <si>
    <t xml:space="preserve"> බදු අයකල හැකි මුළු මාසික  ආදායම</t>
  </si>
  <si>
    <t>2023 අප්‍රේල්</t>
  </si>
  <si>
    <t>2023 මැයි</t>
  </si>
  <si>
    <t>පිටපත් ගාස්තු(2023 මාර්තු  )</t>
  </si>
  <si>
    <t xml:space="preserve">                     (2023 අ‌ෙප්‍ර්ල්)</t>
  </si>
  <si>
    <t xml:space="preserve">   උපයන විට ගෙවීම් බද්ද (අප්‍රේල්  + මැයි)</t>
  </si>
  <si>
    <t>පිටපත් ගාස්තු (2023 මාර්තු)</t>
  </si>
  <si>
    <t>පිටපත් ගාස්තු (2023 අප්‍රේල්)</t>
  </si>
  <si>
    <t>අප්‍රේල් හිඟ  බදු මුදල</t>
  </si>
  <si>
    <t>2023 ජූනි</t>
  </si>
  <si>
    <t>පිටපත් ගාස්තු (2023 මැයි)</t>
  </si>
  <si>
    <t>පිටපත් ගාස්තු(2023 මැයි )</t>
  </si>
  <si>
    <t>පිටපත් ගාස්තු(2023 ජූනි )</t>
  </si>
  <si>
    <t>2023 පෙබ.</t>
  </si>
  <si>
    <t>මුළු එකතුව</t>
  </si>
  <si>
    <t xml:space="preserve"> අය කල යුතු බදු මුදල =</t>
  </si>
  <si>
    <t>අය කල බදු මුදල =</t>
  </si>
  <si>
    <t>** 2023 පෙබරවාරි මස සිට වැඩිපුර අයකර ඇති රු. 2335.00 ක මුදල ජූලි බදු මුදලට හිලව්කර ඇත.</t>
  </si>
  <si>
    <t xml:space="preserve">වැඩිපුර අයකර ඇති බදු මුදල = </t>
  </si>
  <si>
    <t>2023 ජූලි</t>
  </si>
  <si>
    <t>ඉන්ධන දිමනාව( 25%)</t>
  </si>
  <si>
    <t>රියදුරු දිමනාව( 25%)</t>
  </si>
  <si>
    <t>දුරකථන දිමනාව( 25%)</t>
  </si>
  <si>
    <t>2023 අගෝස්තු</t>
  </si>
  <si>
    <t>නිලරථ දිමනාව( 25%)</t>
  </si>
  <si>
    <t>ඉන්ධන දිමනාව (25%)</t>
  </si>
  <si>
    <t>රියදුරු දිමනාව (25%)</t>
  </si>
  <si>
    <t>නිලරථ දිමනාව (25%)</t>
  </si>
  <si>
    <t>දුරකථන දිමනාව (25%)</t>
  </si>
  <si>
    <t>උපයනවිට ගෙවීම් බද්ද 30%</t>
  </si>
  <si>
    <t>2023 August</t>
  </si>
  <si>
    <t>Fuel Allowance (25%)</t>
  </si>
  <si>
    <t>Driver Allowance  (25%)</t>
  </si>
  <si>
    <t>Vehicle Allowance  (25%)</t>
  </si>
  <si>
    <t>Telephone Allowance  (25%)</t>
  </si>
  <si>
    <t>Judge's Medical Insurance</t>
  </si>
  <si>
    <t>House rent 10%</t>
  </si>
  <si>
    <t>ගෙවල් කුලිය 5%</t>
  </si>
  <si>
    <t>නම: කේ.වී.ඒ.ජී. ගුණරත්න මැතිතුමා</t>
  </si>
  <si>
    <t>තනතුර:- අති. අති.මහේස්ත්‍රාත්, ප්‍රධාන මහේස්ත්‍රාත් අධිකරණය, කොළඹ.</t>
  </si>
  <si>
    <t>ගෙවල් කුලිය %</t>
  </si>
  <si>
    <t>උපයනවිට ගෙවීම් බද්ද 24%</t>
  </si>
  <si>
    <t>නම:-කේ.එම්.ජී.එව්. කුලතුංග මැතිතුමා</t>
  </si>
  <si>
    <t>නම:  කේ.ලියනගේ මැතිණිය.</t>
  </si>
  <si>
    <t>තනතුර:-සභාපති (අතිරේක මහේස්ත්‍රාත්) - කමිකරු විනිශ්චය අධිකාර අංක 01&amp;02 අතිරේක</t>
  </si>
  <si>
    <t xml:space="preserve">නම:  ඩබ්. එන්. පි. හේරත් මැතිණිය </t>
  </si>
  <si>
    <t>2023 සැප්තැම්බර්</t>
  </si>
  <si>
    <t xml:space="preserve">නම:  බි .සි. ජි. නේසයියා මැතිතුමා </t>
  </si>
  <si>
    <t xml:space="preserve">තනතුර:-සභාපති (අතිරේක මහේස්ත්‍රාත්) - කමිකරු විනිශ්චය අධිකාර අංක 08 </t>
  </si>
  <si>
    <t>තනතුර:-සභාපති (අතිරේක මහේස්ත්‍රාත්)  - කම්කරු විනිශ්චය අධිකරණය අංක 01</t>
  </si>
  <si>
    <t>නම:  පි .ජේ. ආර්. ඒ. එස්. රණසිංහ මැතිතුමා.</t>
  </si>
  <si>
    <t>තනතුර:-සභාපති(මහේස්ත්‍රාත්) - කම්කරු විනිශ්චය අධිකාර අංක 13</t>
  </si>
  <si>
    <t>නම:  ඩබ්ලිව්.යු.සි.හේරත් මැතිණිය.</t>
  </si>
  <si>
    <t>තනතුර:-සභාපති (අතිරේක මහේස්ත්‍රාත්) - කම්කරු විනිශ්චය අධිකාර අංක 32</t>
  </si>
  <si>
    <t>නම:  ආර්.ඒ.පී.සි.රණතුංග මැතිතුමා</t>
  </si>
  <si>
    <t>තනතුර:-සභාපති (අතිරේක මහේස්ත්‍රාත්) - කමිකරු විනිශ්චය අධිකාර අංක 33</t>
  </si>
  <si>
    <t>නම: කේ.කේ.ලියනගේ මැතිණිය.</t>
  </si>
  <si>
    <t>තනතුර:-දිසා විනිසුරු - දිසා අධිකරණය නුගේගොඩ</t>
  </si>
  <si>
    <t>නම:  බී.ජේ.ටී.එල්.ජයසිංහ මැතිණිය</t>
  </si>
  <si>
    <t>තනතුර:-මහේස්ත්‍රාත් , මහේස්ත්‍රාත් අධිකරණය -  නුගේගොඩ.</t>
  </si>
  <si>
    <t>නම:  බී.ජී.එන්.ටී.කේ බෝගහදෙණිය මැතිණිය</t>
  </si>
  <si>
    <t>තනතුර:-අතිරේක මහේස්ත්‍රාත් , මහේස්ත්‍රාත් අධිකරණය -  නුගේගොඩ.</t>
  </si>
  <si>
    <t>නම:  ජී.පී.එස්.රණසිංහ මැතිණිය</t>
  </si>
  <si>
    <t>තනතුර:-අතිරේක.දිසා විනිසුරු - ළමා මහේස්ත්‍රාත් අධිකරණය බත්තරමුල්ල</t>
  </si>
  <si>
    <t>නම:  ටි.එස්.වි.පි. ගමගේ මැතිතුමා</t>
  </si>
  <si>
    <t xml:space="preserve">තනතුර:- මහේස්ත්‍රාත් -  කොටුව මහේස්ත්‍රාත් අධිකරණය කොළඔ </t>
  </si>
  <si>
    <t>අගෝස්තු මස වැඩිපුර ගෙවු බදු මුදල</t>
  </si>
  <si>
    <t>අයකල මාසික බදු මුදල</t>
  </si>
  <si>
    <t>අගෝ මස භාෂා දිමනාව ඇතුලත් නොවිම මත හිඟ අයවිය යුතු බදු මුදල</t>
  </si>
  <si>
    <t xml:space="preserve"> අයකල මාසික බදු මුදල</t>
  </si>
  <si>
    <t>නම:ටි.පි.එස්.සේනානායක මිය.</t>
  </si>
  <si>
    <t>තනතුර:- රෙජිස්ට්‍රාර්, මහේස්ත්‍රාත් අධිකරණය -  නුගේගොඩ</t>
  </si>
  <si>
    <t>2023 ජුලි</t>
  </si>
  <si>
    <t>නම         ඩී.පී.කේ.ගමගේ මිය</t>
  </si>
  <si>
    <t>2023 ඔක්තෝබර්</t>
  </si>
  <si>
    <t>නාමික ගෙවල් කුලී වටිනාකම 12.5%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</si>
</sst>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3"/>
      <color theme="1"/>
      <name val="Calibri"/>
      <family val="2"/>
      <scheme val="minor"/>
    </font>
    <font>
      <sz val="12"/>
      <color theme="1"/>
      <name val="Iskoola Pot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Iskoola Pota"/>
      <family val="2"/>
    </font>
    <font>
      <u/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hibus16STru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0"/>
      <color theme="1"/>
      <name val="Iskoola Pota"/>
      <family val="2"/>
    </font>
    <font>
      <sz val="10"/>
      <color theme="1"/>
      <name val="Times New Roman"/>
      <family val="1"/>
    </font>
    <font>
      <sz val="10"/>
      <color theme="1"/>
      <name val="Iskoola Pota"/>
      <family val="2"/>
    </font>
    <font>
      <u/>
      <sz val="10"/>
      <color theme="1"/>
      <name val="Iskoola Pota"/>
      <family val="2"/>
    </font>
    <font>
      <b/>
      <u/>
      <sz val="10"/>
      <color theme="1"/>
      <name val="Iskoola Pota"/>
      <family val="2"/>
    </font>
    <font>
      <b/>
      <u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2" xfId="0" applyFont="1" applyBorder="1"/>
    <xf numFmtId="43" fontId="8" fillId="0" borderId="3" xfId="1" applyFont="1" applyFill="1" applyBorder="1"/>
    <xf numFmtId="43" fontId="8" fillId="0" borderId="4" xfId="1" applyFont="1" applyFill="1" applyBorder="1"/>
    <xf numFmtId="0" fontId="5" fillId="0" borderId="5" xfId="0" applyFont="1" applyBorder="1"/>
    <xf numFmtId="43" fontId="8" fillId="0" borderId="6" xfId="1" applyFont="1" applyFill="1" applyBorder="1"/>
    <xf numFmtId="43" fontId="8" fillId="0" borderId="7" xfId="1" applyFont="1" applyFill="1" applyBorder="1"/>
    <xf numFmtId="0" fontId="4" fillId="0" borderId="5" xfId="0" applyFont="1" applyBorder="1"/>
    <xf numFmtId="43" fontId="8" fillId="0" borderId="6" xfId="1" applyFont="1" applyBorder="1"/>
    <xf numFmtId="43" fontId="8" fillId="0" borderId="7" xfId="1" applyFont="1" applyBorder="1"/>
    <xf numFmtId="43" fontId="4" fillId="0" borderId="6" xfId="1" applyFont="1" applyBorder="1"/>
    <xf numFmtId="43" fontId="4" fillId="0" borderId="7" xfId="1" applyFont="1" applyBorder="1"/>
    <xf numFmtId="0" fontId="3" fillId="0" borderId="5" xfId="0" applyFont="1" applyBorder="1"/>
    <xf numFmtId="43" fontId="9" fillId="0" borderId="6" xfId="1" applyFont="1" applyFill="1" applyBorder="1"/>
    <xf numFmtId="43" fontId="9" fillId="0" borderId="4" xfId="1" applyFont="1" applyFill="1" applyBorder="1"/>
    <xf numFmtId="0" fontId="4" fillId="0" borderId="6" xfId="0" applyFont="1" applyBorder="1"/>
    <xf numFmtId="0" fontId="4" fillId="0" borderId="7" xfId="0" applyFont="1" applyBorder="1"/>
    <xf numFmtId="0" fontId="10" fillId="0" borderId="5" xfId="0" applyFont="1" applyBorder="1"/>
    <xf numFmtId="0" fontId="11" fillId="0" borderId="6" xfId="0" applyFont="1" applyBorder="1"/>
    <xf numFmtId="2" fontId="4" fillId="0" borderId="7" xfId="0" applyNumberFormat="1" applyFont="1" applyBorder="1"/>
    <xf numFmtId="2" fontId="8" fillId="0" borderId="6" xfId="0" applyNumberFormat="1" applyFont="1" applyBorder="1"/>
    <xf numFmtId="2" fontId="8" fillId="0" borderId="7" xfId="0" applyNumberFormat="1" applyFont="1" applyBorder="1"/>
    <xf numFmtId="43" fontId="4" fillId="0" borderId="6" xfId="0" applyNumberFormat="1" applyFont="1" applyBorder="1"/>
    <xf numFmtId="43" fontId="4" fillId="0" borderId="7" xfId="0" applyNumberFormat="1" applyFont="1" applyBorder="1"/>
    <xf numFmtId="43" fontId="8" fillId="0" borderId="8" xfId="1" applyFont="1" applyFill="1" applyBorder="1"/>
    <xf numFmtId="43" fontId="8" fillId="0" borderId="9" xfId="1" applyFont="1" applyFill="1" applyBorder="1"/>
    <xf numFmtId="43" fontId="8" fillId="0" borderId="10" xfId="1" applyFont="1" applyFill="1" applyBorder="1"/>
    <xf numFmtId="0" fontId="4" fillId="0" borderId="11" xfId="0" applyFont="1" applyBorder="1"/>
    <xf numFmtId="43" fontId="4" fillId="0" borderId="12" xfId="0" applyNumberFormat="1" applyFont="1" applyBorder="1"/>
    <xf numFmtId="43" fontId="9" fillId="0" borderId="13" xfId="0" applyNumberFormat="1" applyFont="1" applyBorder="1"/>
    <xf numFmtId="43" fontId="4" fillId="0" borderId="0" xfId="0" applyNumberFormat="1" applyFont="1"/>
    <xf numFmtId="43" fontId="12" fillId="0" borderId="0" xfId="0" applyNumberFormat="1" applyFont="1"/>
    <xf numFmtId="0" fontId="5" fillId="0" borderId="6" xfId="0" applyFont="1" applyBorder="1"/>
    <xf numFmtId="0" fontId="0" fillId="0" borderId="7" xfId="0" applyBorder="1"/>
    <xf numFmtId="43" fontId="12" fillId="0" borderId="4" xfId="0" applyNumberFormat="1" applyFont="1" applyBorder="1"/>
    <xf numFmtId="43" fontId="12" fillId="0" borderId="14" xfId="0" applyNumberFormat="1" applyFont="1" applyBorder="1"/>
    <xf numFmtId="43" fontId="8" fillId="0" borderId="7" xfId="1" applyFont="1" applyFill="1" applyBorder="1" applyAlignment="1">
      <alignment horizontal="left"/>
    </xf>
    <xf numFmtId="2" fontId="8" fillId="0" borderId="0" xfId="0" applyNumberFormat="1" applyFont="1"/>
    <xf numFmtId="43" fontId="8" fillId="0" borderId="12" xfId="1" applyFont="1" applyFill="1" applyBorder="1"/>
    <xf numFmtId="43" fontId="8" fillId="0" borderId="15" xfId="1" applyFont="1" applyFill="1" applyBorder="1"/>
    <xf numFmtId="43" fontId="12" fillId="0" borderId="8" xfId="0" applyNumberFormat="1" applyFont="1" applyBorder="1"/>
    <xf numFmtId="0" fontId="4" fillId="0" borderId="1" xfId="0" applyFont="1" applyBorder="1"/>
    <xf numFmtId="43" fontId="4" fillId="0" borderId="16" xfId="0" applyNumberFormat="1" applyFont="1" applyBorder="1"/>
    <xf numFmtId="43" fontId="8" fillId="0" borderId="17" xfId="1" applyFont="1" applyFill="1" applyBorder="1"/>
    <xf numFmtId="43" fontId="8" fillId="0" borderId="7" xfId="0" applyNumberFormat="1" applyFont="1" applyBorder="1"/>
    <xf numFmtId="0" fontId="8" fillId="0" borderId="7" xfId="0" applyFont="1" applyBorder="1"/>
    <xf numFmtId="43" fontId="8" fillId="0" borderId="18" xfId="1" applyFont="1" applyFill="1" applyBorder="1"/>
    <xf numFmtId="43" fontId="8" fillId="0" borderId="19" xfId="1" applyFont="1" applyFill="1" applyBorder="1"/>
    <xf numFmtId="43" fontId="4" fillId="0" borderId="20" xfId="0" applyNumberFormat="1" applyFont="1" applyBorder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3" fillId="0" borderId="3" xfId="0" applyFont="1" applyBorder="1"/>
    <xf numFmtId="0" fontId="0" fillId="0" borderId="6" xfId="0" applyBorder="1"/>
    <xf numFmtId="43" fontId="16" fillId="0" borderId="6" xfId="1" applyFont="1" applyFill="1" applyBorder="1"/>
    <xf numFmtId="0" fontId="13" fillId="0" borderId="6" xfId="0" applyFont="1" applyBorder="1"/>
    <xf numFmtId="0" fontId="15" fillId="0" borderId="6" xfId="0" applyFont="1" applyBorder="1"/>
    <xf numFmtId="0" fontId="1" fillId="0" borderId="7" xfId="0" applyFont="1" applyBorder="1"/>
    <xf numFmtId="2" fontId="17" fillId="0" borderId="7" xfId="0" applyNumberFormat="1" applyFont="1" applyBorder="1"/>
    <xf numFmtId="43" fontId="17" fillId="0" borderId="10" xfId="1" applyFont="1" applyFill="1" applyBorder="1"/>
    <xf numFmtId="43" fontId="0" fillId="0" borderId="6" xfId="0" applyNumberFormat="1" applyBorder="1"/>
    <xf numFmtId="0" fontId="8" fillId="0" borderId="0" xfId="0" applyFont="1"/>
    <xf numFmtId="43" fontId="0" fillId="0" borderId="0" xfId="0" applyNumberFormat="1"/>
    <xf numFmtId="43" fontId="2" fillId="0" borderId="0" xfId="0" applyNumberFormat="1" applyFont="1"/>
    <xf numFmtId="0" fontId="8" fillId="0" borderId="7" xfId="0" applyFont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7" xfId="1" applyFont="1" applyBorder="1" applyAlignment="1">
      <alignment horizontal="center"/>
    </xf>
    <xf numFmtId="43" fontId="0" fillId="0" borderId="6" xfId="1" applyFont="1" applyBorder="1"/>
    <xf numFmtId="2" fontId="8" fillId="0" borderId="6" xfId="0" applyNumberFormat="1" applyFont="1" applyBorder="1" applyAlignment="1">
      <alignment horizontal="center"/>
    </xf>
    <xf numFmtId="0" fontId="8" fillId="0" borderId="6" xfId="0" applyFont="1" applyBorder="1"/>
    <xf numFmtId="0" fontId="17" fillId="0" borderId="0" xfId="0" applyFont="1"/>
    <xf numFmtId="0" fontId="13" fillId="0" borderId="12" xfId="0" applyFont="1" applyBorder="1"/>
    <xf numFmtId="0" fontId="0" fillId="0" borderId="12" xfId="0" applyBorder="1"/>
    <xf numFmtId="43" fontId="2" fillId="0" borderId="14" xfId="0" applyNumberFormat="1" applyFont="1" applyBorder="1"/>
    <xf numFmtId="43" fontId="8" fillId="0" borderId="0" xfId="0" applyNumberFormat="1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/>
    <xf numFmtId="0" fontId="11" fillId="0" borderId="5" xfId="0" applyFont="1" applyBorder="1"/>
    <xf numFmtId="43" fontId="5" fillId="0" borderId="0" xfId="1" applyFont="1" applyFill="1" applyBorder="1"/>
    <xf numFmtId="43" fontId="5" fillId="0" borderId="8" xfId="1" applyFont="1" applyFill="1" applyBorder="1"/>
    <xf numFmtId="43" fontId="1" fillId="0" borderId="7" xfId="1" applyFont="1" applyBorder="1"/>
    <xf numFmtId="43" fontId="9" fillId="0" borderId="8" xfId="0" applyNumberFormat="1" applyFont="1" applyBorder="1"/>
    <xf numFmtId="43" fontId="9" fillId="0" borderId="14" xfId="0" applyNumberFormat="1" applyFont="1" applyBorder="1"/>
    <xf numFmtId="0" fontId="4" fillId="0" borderId="12" xfId="0" applyFont="1" applyBorder="1"/>
    <xf numFmtId="43" fontId="2" fillId="0" borderId="21" xfId="0" applyNumberFormat="1" applyFont="1" applyBorder="1"/>
    <xf numFmtId="0" fontId="21" fillId="0" borderId="22" xfId="0" applyFont="1" applyBorder="1"/>
    <xf numFmtId="43" fontId="21" fillId="0" borderId="22" xfId="1" applyFont="1" applyFill="1" applyBorder="1"/>
    <xf numFmtId="43" fontId="17" fillId="0" borderId="3" xfId="1" applyFont="1" applyFill="1" applyBorder="1"/>
    <xf numFmtId="43" fontId="17" fillId="0" borderId="4" xfId="1" applyFont="1" applyFill="1" applyBorder="1"/>
    <xf numFmtId="43" fontId="17" fillId="0" borderId="7" xfId="1" applyFont="1" applyBorder="1"/>
    <xf numFmtId="43" fontId="17" fillId="0" borderId="6" xfId="1" applyFont="1" applyFill="1" applyBorder="1"/>
    <xf numFmtId="43" fontId="17" fillId="0" borderId="7" xfId="1" applyFont="1" applyFill="1" applyBorder="1"/>
    <xf numFmtId="0" fontId="0" fillId="0" borderId="5" xfId="0" applyBorder="1"/>
    <xf numFmtId="43" fontId="22" fillId="0" borderId="6" xfId="1" applyFont="1" applyFill="1" applyBorder="1"/>
    <xf numFmtId="43" fontId="22" fillId="0" borderId="4" xfId="1" applyFont="1" applyFill="1" applyBorder="1"/>
    <xf numFmtId="43" fontId="0" fillId="0" borderId="7" xfId="1" applyFont="1" applyBorder="1"/>
    <xf numFmtId="43" fontId="17" fillId="0" borderId="8" xfId="1" applyFont="1" applyFill="1" applyBorder="1"/>
    <xf numFmtId="0" fontId="0" fillId="0" borderId="2" xfId="0" applyBorder="1"/>
    <xf numFmtId="43" fontId="17" fillId="0" borderId="6" xfId="1" applyFont="1" applyBorder="1"/>
    <xf numFmtId="0" fontId="2" fillId="0" borderId="5" xfId="0" applyFont="1" applyBorder="1"/>
    <xf numFmtId="0" fontId="23" fillId="0" borderId="5" xfId="0" applyFont="1" applyBorder="1"/>
    <xf numFmtId="2" fontId="17" fillId="0" borderId="6" xfId="0" applyNumberFormat="1" applyFont="1" applyBorder="1"/>
    <xf numFmtId="43" fontId="0" fillId="0" borderId="7" xfId="0" applyNumberFormat="1" applyBorder="1"/>
    <xf numFmtId="43" fontId="17" fillId="0" borderId="9" xfId="1" applyFont="1" applyFill="1" applyBorder="1"/>
    <xf numFmtId="0" fontId="0" fillId="0" borderId="11" xfId="0" applyBorder="1"/>
    <xf numFmtId="43" fontId="22" fillId="0" borderId="14" xfId="0" applyNumberFormat="1" applyFont="1" applyBorder="1"/>
    <xf numFmtId="0" fontId="24" fillId="0" borderId="0" xfId="0" applyFont="1"/>
    <xf numFmtId="0" fontId="21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4" fillId="0" borderId="3" xfId="0" applyFont="1" applyBorder="1"/>
    <xf numFmtId="43" fontId="25" fillId="0" borderId="3" xfId="1" applyFont="1" applyFill="1" applyBorder="1"/>
    <xf numFmtId="43" fontId="25" fillId="0" borderId="4" xfId="1" applyFont="1" applyFill="1" applyBorder="1"/>
    <xf numFmtId="0" fontId="26" fillId="0" borderId="6" xfId="0" applyFont="1" applyBorder="1"/>
    <xf numFmtId="0" fontId="21" fillId="0" borderId="6" xfId="0" applyFont="1" applyBorder="1"/>
    <xf numFmtId="43" fontId="25" fillId="0" borderId="7" xfId="1" applyFont="1" applyBorder="1"/>
    <xf numFmtId="43" fontId="25" fillId="0" borderId="6" xfId="1" applyFont="1" applyFill="1" applyBorder="1"/>
    <xf numFmtId="43" fontId="25" fillId="0" borderId="7" xfId="1" applyFont="1" applyFill="1" applyBorder="1"/>
    <xf numFmtId="0" fontId="21" fillId="0" borderId="5" xfId="0" applyFont="1" applyBorder="1"/>
    <xf numFmtId="0" fontId="24" fillId="0" borderId="6" xfId="0" applyFont="1" applyBorder="1"/>
    <xf numFmtId="43" fontId="30" fillId="0" borderId="6" xfId="1" applyFont="1" applyFill="1" applyBorder="1"/>
    <xf numFmtId="43" fontId="30" fillId="0" borderId="4" xfId="1" applyFont="1" applyFill="1" applyBorder="1"/>
    <xf numFmtId="0" fontId="21" fillId="0" borderId="7" xfId="0" applyFont="1" applyBorder="1"/>
    <xf numFmtId="0" fontId="28" fillId="0" borderId="6" xfId="0" applyFont="1" applyBorder="1"/>
    <xf numFmtId="2" fontId="25" fillId="0" borderId="6" xfId="0" applyNumberFormat="1" applyFont="1" applyBorder="1"/>
    <xf numFmtId="0" fontId="25" fillId="0" borderId="7" xfId="0" applyFont="1" applyBorder="1" applyAlignment="1">
      <alignment horizontal="right"/>
    </xf>
    <xf numFmtId="43" fontId="21" fillId="0" borderId="6" xfId="1" applyFont="1" applyBorder="1"/>
    <xf numFmtId="43" fontId="21" fillId="0" borderId="7" xfId="1" applyFont="1" applyBorder="1"/>
    <xf numFmtId="2" fontId="25" fillId="0" borderId="7" xfId="0" applyNumberFormat="1" applyFont="1" applyBorder="1"/>
    <xf numFmtId="43" fontId="25" fillId="0" borderId="12" xfId="1" applyFont="1" applyFill="1" applyBorder="1"/>
    <xf numFmtId="43" fontId="25" fillId="0" borderId="8" xfId="1" applyFont="1" applyFill="1" applyBorder="1"/>
    <xf numFmtId="43" fontId="25" fillId="0" borderId="15" xfId="1" applyFont="1" applyFill="1" applyBorder="1"/>
    <xf numFmtId="43" fontId="25" fillId="0" borderId="10" xfId="1" applyFont="1" applyFill="1" applyBorder="1"/>
    <xf numFmtId="43" fontId="21" fillId="0" borderId="6" xfId="0" applyNumberFormat="1" applyFont="1" applyBorder="1"/>
    <xf numFmtId="43" fontId="25" fillId="0" borderId="7" xfId="0" applyNumberFormat="1" applyFont="1" applyBorder="1"/>
    <xf numFmtId="0" fontId="24" fillId="0" borderId="12" xfId="0" applyFont="1" applyBorder="1"/>
    <xf numFmtId="0" fontId="21" fillId="0" borderId="12" xfId="0" applyFont="1" applyBorder="1"/>
    <xf numFmtId="43" fontId="31" fillId="0" borderId="14" xfId="0" applyNumberFormat="1" applyFont="1" applyBorder="1"/>
    <xf numFmtId="0" fontId="18" fillId="0" borderId="22" xfId="0" applyFont="1" applyBorder="1" applyAlignment="1">
      <alignment horizontal="center" vertical="center"/>
    </xf>
    <xf numFmtId="43" fontId="19" fillId="0" borderId="22" xfId="1" applyFont="1" applyBorder="1" applyAlignment="1">
      <alignment horizontal="center" vertical="center"/>
    </xf>
    <xf numFmtId="43" fontId="20" fillId="0" borderId="22" xfId="1" applyFont="1" applyFill="1" applyBorder="1" applyAlignment="1" applyProtection="1">
      <alignment horizontal="center" vertical="center"/>
    </xf>
    <xf numFmtId="2" fontId="18" fillId="0" borderId="22" xfId="0" applyNumberFormat="1" applyFont="1" applyBorder="1" applyAlignment="1">
      <alignment horizontal="center" vertical="center"/>
    </xf>
    <xf numFmtId="2" fontId="18" fillId="0" borderId="22" xfId="1" applyNumberFormat="1" applyFont="1" applyBorder="1" applyAlignment="1">
      <alignment horizontal="center" vertical="center"/>
    </xf>
    <xf numFmtId="43" fontId="19" fillId="0" borderId="22" xfId="0" applyNumberFormat="1" applyFont="1" applyBorder="1" applyAlignment="1">
      <alignment horizontal="center" vertical="center"/>
    </xf>
    <xf numFmtId="43" fontId="18" fillId="0" borderId="22" xfId="1" applyFont="1" applyBorder="1" applyAlignment="1">
      <alignment horizontal="center" vertical="center"/>
    </xf>
    <xf numFmtId="43" fontId="8" fillId="0" borderId="6" xfId="0" applyNumberFormat="1" applyFont="1" applyBorder="1"/>
    <xf numFmtId="43" fontId="8" fillId="0" borderId="12" xfId="0" applyNumberFormat="1" applyFont="1" applyBorder="1"/>
    <xf numFmtId="43" fontId="8" fillId="0" borderId="0" xfId="1" applyFont="1" applyFill="1" applyBorder="1"/>
    <xf numFmtId="43" fontId="8" fillId="0" borderId="0" xfId="1" applyFont="1" applyBorder="1"/>
    <xf numFmtId="43" fontId="8" fillId="0" borderId="0" xfId="1" applyFont="1" applyFill="1" applyBorder="1" applyAlignment="1">
      <alignment horizontal="left"/>
    </xf>
    <xf numFmtId="43" fontId="4" fillId="0" borderId="0" xfId="1" applyFont="1" applyBorder="1"/>
    <xf numFmtId="0" fontId="8" fillId="0" borderId="0" xfId="0" applyFont="1" applyAlignment="1">
      <alignment horizontal="center"/>
    </xf>
    <xf numFmtId="0" fontId="15" fillId="0" borderId="0" xfId="0" applyFont="1"/>
    <xf numFmtId="0" fontId="7" fillId="0" borderId="0" xfId="0" applyFont="1"/>
    <xf numFmtId="0" fontId="11" fillId="0" borderId="23" xfId="0" applyFont="1" applyBorder="1"/>
    <xf numFmtId="0" fontId="14" fillId="0" borderId="29" xfId="0" applyFont="1" applyBorder="1"/>
    <xf numFmtId="0" fontId="8" fillId="0" borderId="30" xfId="0" applyFont="1" applyBorder="1"/>
    <xf numFmtId="0" fontId="13" fillId="0" borderId="29" xfId="0" applyFont="1" applyBorder="1"/>
    <xf numFmtId="43" fontId="8" fillId="0" borderId="30" xfId="1" applyFont="1" applyFill="1" applyBorder="1"/>
    <xf numFmtId="0" fontId="11" fillId="0" borderId="29" xfId="0" applyFont="1" applyBorder="1"/>
    <xf numFmtId="0" fontId="4" fillId="0" borderId="29" xfId="0" applyFont="1" applyBorder="1"/>
    <xf numFmtId="43" fontId="8" fillId="0" borderId="30" xfId="1" applyFont="1" applyBorder="1"/>
    <xf numFmtId="0" fontId="0" fillId="0" borderId="29" xfId="0" applyBorder="1"/>
    <xf numFmtId="0" fontId="4" fillId="0" borderId="30" xfId="0" applyFont="1" applyBorder="1"/>
    <xf numFmtId="0" fontId="15" fillId="0" borderId="29" xfId="0" applyFont="1" applyBorder="1"/>
    <xf numFmtId="0" fontId="1" fillId="0" borderId="30" xfId="0" applyFont="1" applyBorder="1"/>
    <xf numFmtId="2" fontId="17" fillId="0" borderId="30" xfId="0" applyNumberFormat="1" applyFont="1" applyBorder="1"/>
    <xf numFmtId="0" fontId="5" fillId="0" borderId="29" xfId="0" applyFont="1" applyBorder="1"/>
    <xf numFmtId="0" fontId="2" fillId="0" borderId="0" xfId="0" applyFont="1"/>
    <xf numFmtId="0" fontId="4" fillId="0" borderId="9" xfId="0" applyFont="1" applyBorder="1"/>
    <xf numFmtId="2" fontId="11" fillId="0" borderId="27" xfId="0" applyNumberFormat="1" applyFont="1" applyBorder="1"/>
    <xf numFmtId="2" fontId="8" fillId="0" borderId="28" xfId="0" applyNumberFormat="1" applyFont="1" applyBorder="1"/>
    <xf numFmtId="2" fontId="11" fillId="0" borderId="0" xfId="0" applyNumberFormat="1" applyFont="1"/>
    <xf numFmtId="2" fontId="8" fillId="0" borderId="30" xfId="0" applyNumberFormat="1" applyFont="1" applyBorder="1"/>
    <xf numFmtId="2" fontId="7" fillId="0" borderId="0" xfId="0" applyNumberFormat="1" applyFont="1"/>
    <xf numFmtId="2" fontId="8" fillId="0" borderId="0" xfId="1" applyNumberFormat="1" applyFont="1" applyFill="1" applyBorder="1"/>
    <xf numFmtId="2" fontId="8" fillId="0" borderId="30" xfId="1" applyNumberFormat="1" applyFont="1" applyFill="1" applyBorder="1"/>
    <xf numFmtId="2" fontId="0" fillId="0" borderId="0" xfId="0" applyNumberFormat="1"/>
    <xf numFmtId="2" fontId="16" fillId="0" borderId="0" xfId="1" applyNumberFormat="1" applyFont="1" applyFill="1" applyBorder="1"/>
    <xf numFmtId="2" fontId="9" fillId="0" borderId="0" xfId="1" applyNumberFormat="1" applyFont="1" applyFill="1" applyBorder="1"/>
    <xf numFmtId="2" fontId="8" fillId="0" borderId="30" xfId="1" applyNumberFormat="1" applyFont="1" applyBorder="1"/>
    <xf numFmtId="2" fontId="9" fillId="0" borderId="30" xfId="1" applyNumberFormat="1" applyFont="1" applyFill="1" applyBorder="1"/>
    <xf numFmtId="2" fontId="4" fillId="0" borderId="30" xfId="0" applyNumberFormat="1" applyFont="1" applyBorder="1"/>
    <xf numFmtId="2" fontId="4" fillId="0" borderId="0" xfId="1" applyNumberFormat="1" applyFont="1" applyBorder="1"/>
    <xf numFmtId="2" fontId="1" fillId="0" borderId="30" xfId="0" applyNumberFormat="1" applyFont="1" applyBorder="1"/>
    <xf numFmtId="2" fontId="0" fillId="0" borderId="0" xfId="1" applyNumberFormat="1" applyFont="1" applyBorder="1"/>
    <xf numFmtId="2" fontId="8" fillId="0" borderId="18" xfId="1" applyNumberFormat="1" applyFont="1" applyFill="1" applyBorder="1"/>
    <xf numFmtId="2" fontId="8" fillId="0" borderId="32" xfId="1" applyNumberFormat="1" applyFont="1" applyFill="1" applyBorder="1"/>
    <xf numFmtId="2" fontId="4" fillId="0" borderId="28" xfId="1" applyNumberFormat="1" applyFont="1" applyBorder="1"/>
    <xf numFmtId="2" fontId="4" fillId="0" borderId="18" xfId="1" applyNumberFormat="1" applyFont="1" applyBorder="1"/>
    <xf numFmtId="2" fontId="1" fillId="0" borderId="32" xfId="0" applyNumberFormat="1" applyFont="1" applyBorder="1"/>
    <xf numFmtId="2" fontId="1" fillId="0" borderId="28" xfId="0" applyNumberFormat="1" applyFont="1" applyBorder="1"/>
    <xf numFmtId="2" fontId="4" fillId="0" borderId="27" xfId="1" applyNumberFormat="1" applyFont="1" applyBorder="1"/>
    <xf numFmtId="2" fontId="17" fillId="0" borderId="25" xfId="0" applyNumberFormat="1" applyFont="1" applyBorder="1"/>
    <xf numFmtId="2" fontId="9" fillId="0" borderId="32" xfId="1" applyNumberFormat="1" applyFont="1" applyFill="1" applyBorder="1"/>
    <xf numFmtId="2" fontId="9" fillId="0" borderId="25" xfId="1" applyNumberFormat="1" applyFont="1" applyFill="1" applyBorder="1"/>
    <xf numFmtId="2" fontId="0" fillId="0" borderId="18" xfId="0" applyNumberFormat="1" applyBorder="1"/>
    <xf numFmtId="0" fontId="0" fillId="0" borderId="18" xfId="0" applyBorder="1"/>
    <xf numFmtId="2" fontId="8" fillId="0" borderId="27" xfId="0" applyNumberFormat="1" applyFont="1" applyBorder="1"/>
    <xf numFmtId="2" fontId="9" fillId="0" borderId="28" xfId="1" applyNumberFormat="1" applyFont="1" applyFill="1" applyBorder="1"/>
    <xf numFmtId="0" fontId="0" fillId="0" borderId="27" xfId="0" applyBorder="1"/>
    <xf numFmtId="0" fontId="0" fillId="0" borderId="32" xfId="0" applyBorder="1"/>
    <xf numFmtId="0" fontId="4" fillId="0" borderId="31" xfId="0" applyFont="1" applyBorder="1"/>
    <xf numFmtId="2" fontId="2" fillId="0" borderId="33" xfId="0" applyNumberFormat="1" applyFont="1" applyBorder="1"/>
    <xf numFmtId="0" fontId="0" fillId="0" borderId="31" xfId="0" applyBorder="1"/>
    <xf numFmtId="0" fontId="15" fillId="0" borderId="18" xfId="0" applyFont="1" applyBorder="1" applyAlignment="1">
      <alignment horizontal="center"/>
    </xf>
    <xf numFmtId="43" fontId="8" fillId="0" borderId="28" xfId="1" applyFont="1" applyFill="1" applyBorder="1"/>
    <xf numFmtId="43" fontId="17" fillId="0" borderId="25" xfId="1" applyFont="1" applyFill="1" applyBorder="1"/>
    <xf numFmtId="43" fontId="8" fillId="0" borderId="32" xfId="1" applyFont="1" applyBorder="1"/>
    <xf numFmtId="43" fontId="8" fillId="0" borderId="26" xfId="1" applyFont="1" applyFill="1" applyBorder="1"/>
    <xf numFmtId="43" fontId="8" fillId="0" borderId="29" xfId="1" applyFont="1" applyFill="1" applyBorder="1"/>
    <xf numFmtId="43" fontId="8" fillId="0" borderId="31" xfId="1" applyFont="1" applyFill="1" applyBorder="1"/>
    <xf numFmtId="43" fontId="16" fillId="0" borderId="29" xfId="1" applyFont="1" applyFill="1" applyBorder="1"/>
    <xf numFmtId="43" fontId="9" fillId="0" borderId="29" xfId="1" applyFont="1" applyFill="1" applyBorder="1"/>
    <xf numFmtId="43" fontId="0" fillId="0" borderId="29" xfId="1" applyFont="1" applyBorder="1"/>
    <xf numFmtId="43" fontId="0" fillId="0" borderId="32" xfId="0" applyNumberFormat="1" applyBorder="1"/>
    <xf numFmtId="43" fontId="12" fillId="0" borderId="25" xfId="0" applyNumberFormat="1" applyFont="1" applyBorder="1"/>
    <xf numFmtId="43" fontId="0" fillId="0" borderId="29" xfId="0" applyNumberFormat="1" applyBorder="1"/>
    <xf numFmtId="2" fontId="4" fillId="0" borderId="0" xfId="0" applyNumberFormat="1" applyFont="1"/>
    <xf numFmtId="2" fontId="4" fillId="0" borderId="18" xfId="0" applyNumberFormat="1" applyFont="1" applyBorder="1"/>
    <xf numFmtId="2" fontId="4" fillId="0" borderId="32" xfId="0" applyNumberFormat="1" applyFont="1" applyBorder="1"/>
    <xf numFmtId="2" fontId="8" fillId="0" borderId="25" xfId="0" applyNumberFormat="1" applyFont="1" applyBorder="1"/>
    <xf numFmtId="0" fontId="12" fillId="0" borderId="0" xfId="0" applyFont="1"/>
    <xf numFmtId="0" fontId="13" fillId="0" borderId="26" xfId="0" applyFont="1" applyBorder="1"/>
    <xf numFmtId="43" fontId="9" fillId="0" borderId="34" xfId="1" applyFont="1" applyFill="1" applyBorder="1"/>
    <xf numFmtId="0" fontId="15" fillId="0" borderId="23" xfId="0" applyFont="1" applyBorder="1"/>
    <xf numFmtId="43" fontId="1" fillId="0" borderId="30" xfId="1" applyFont="1" applyBorder="1"/>
    <xf numFmtId="43" fontId="8" fillId="0" borderId="30" xfId="0" applyNumberFormat="1" applyFont="1" applyBorder="1"/>
    <xf numFmtId="0" fontId="0" fillId="0" borderId="30" xfId="0" applyBorder="1"/>
    <xf numFmtId="0" fontId="11" fillId="0" borderId="31" xfId="0" applyFont="1" applyBorder="1"/>
    <xf numFmtId="0" fontId="15" fillId="0" borderId="31" xfId="0" applyFont="1" applyBorder="1" applyAlignment="1">
      <alignment horizontal="center"/>
    </xf>
    <xf numFmtId="43" fontId="1" fillId="0" borderId="30" xfId="0" applyNumberFormat="1" applyFont="1" applyBorder="1"/>
    <xf numFmtId="0" fontId="11" fillId="0" borderId="24" xfId="0" applyFont="1" applyBorder="1"/>
    <xf numFmtId="2" fontId="8" fillId="0" borderId="0" xfId="1" applyNumberFormat="1" applyFont="1" applyBorder="1"/>
    <xf numFmtId="2" fontId="11" fillId="0" borderId="35" xfId="0" applyNumberFormat="1" applyFont="1" applyBorder="1"/>
    <xf numFmtId="2" fontId="11" fillId="0" borderId="6" xfId="0" applyNumberFormat="1" applyFont="1" applyBorder="1"/>
    <xf numFmtId="2" fontId="7" fillId="0" borderId="6" xfId="0" applyNumberFormat="1" applyFont="1" applyBorder="1"/>
    <xf numFmtId="2" fontId="8" fillId="0" borderId="6" xfId="1" applyNumberFormat="1" applyFont="1" applyFill="1" applyBorder="1"/>
    <xf numFmtId="2" fontId="4" fillId="0" borderId="6" xfId="0" applyNumberFormat="1" applyFont="1" applyBorder="1"/>
    <xf numFmtId="2" fontId="9" fillId="0" borderId="6" xfId="1" applyNumberFormat="1" applyFont="1" applyFill="1" applyBorder="1"/>
    <xf numFmtId="2" fontId="4" fillId="0" borderId="9" xfId="1" applyNumberFormat="1" applyFont="1" applyBorder="1"/>
    <xf numFmtId="2" fontId="4" fillId="0" borderId="6" xfId="1" applyNumberFormat="1" applyFont="1" applyBorder="1"/>
    <xf numFmtId="2" fontId="4" fillId="0" borderId="9" xfId="0" applyNumberFormat="1" applyFont="1" applyBorder="1"/>
    <xf numFmtId="2" fontId="8" fillId="0" borderId="9" xfId="1" applyNumberFormat="1" applyFont="1" applyFill="1" applyBorder="1"/>
    <xf numFmtId="2" fontId="4" fillId="0" borderId="30" xfId="1" applyNumberFormat="1" applyFont="1" applyBorder="1"/>
    <xf numFmtId="2" fontId="11" fillId="0" borderId="26" xfId="0" applyNumberFormat="1" applyFont="1" applyBorder="1"/>
    <xf numFmtId="2" fontId="11" fillId="0" borderId="29" xfId="0" applyNumberFormat="1" applyFont="1" applyBorder="1"/>
    <xf numFmtId="2" fontId="7" fillId="0" borderId="29" xfId="0" applyNumberFormat="1" applyFont="1" applyBorder="1"/>
    <xf numFmtId="2" fontId="8" fillId="0" borderId="29" xfId="1" applyNumberFormat="1" applyFont="1" applyFill="1" applyBorder="1"/>
    <xf numFmtId="2" fontId="4" fillId="0" borderId="29" xfId="0" applyNumberFormat="1" applyFont="1" applyBorder="1"/>
    <xf numFmtId="2" fontId="9" fillId="0" borderId="29" xfId="1" applyNumberFormat="1" applyFont="1" applyFill="1" applyBorder="1"/>
    <xf numFmtId="2" fontId="8" fillId="0" borderId="29" xfId="0" applyNumberFormat="1" applyFont="1" applyBorder="1"/>
    <xf numFmtId="2" fontId="4" fillId="0" borderId="29" xfId="1" applyNumberFormat="1" applyFont="1" applyBorder="1"/>
    <xf numFmtId="2" fontId="8" fillId="0" borderId="31" xfId="1" applyNumberFormat="1" applyFont="1" applyFill="1" applyBorder="1"/>
    <xf numFmtId="2" fontId="8" fillId="0" borderId="31" xfId="0" applyNumberFormat="1" applyFont="1" applyBorder="1"/>
    <xf numFmtId="2" fontId="8" fillId="0" borderId="32" xfId="0" applyNumberFormat="1" applyFont="1" applyBorder="1"/>
    <xf numFmtId="2" fontId="4" fillId="0" borderId="25" xfId="0" applyNumberFormat="1" applyFont="1" applyBorder="1"/>
    <xf numFmtId="2" fontId="4" fillId="0" borderId="28" xfId="0" applyNumberFormat="1" applyFont="1" applyBorder="1"/>
    <xf numFmtId="2" fontId="0" fillId="0" borderId="29" xfId="0" applyNumberFormat="1" applyBorder="1"/>
    <xf numFmtId="2" fontId="16" fillId="0" borderId="29" xfId="1" applyNumberFormat="1" applyFont="1" applyFill="1" applyBorder="1"/>
    <xf numFmtId="2" fontId="4" fillId="0" borderId="26" xfId="1" applyNumberFormat="1" applyFont="1" applyBorder="1"/>
    <xf numFmtId="2" fontId="0" fillId="0" borderId="29" xfId="1" applyNumberFormat="1" applyFont="1" applyBorder="1"/>
    <xf numFmtId="2" fontId="0" fillId="0" borderId="31" xfId="0" applyNumberFormat="1" applyBorder="1"/>
    <xf numFmtId="2" fontId="8" fillId="0" borderId="26" xfId="0" applyNumberFormat="1" applyFont="1" applyBorder="1"/>
    <xf numFmtId="2" fontId="4" fillId="0" borderId="31" xfId="1" applyNumberFormat="1" applyFont="1" applyBorder="1"/>
    <xf numFmtId="0" fontId="14" fillId="0" borderId="18" xfId="0" applyFont="1" applyBorder="1"/>
    <xf numFmtId="0" fontId="14" fillId="0" borderId="31" xfId="0" applyFont="1" applyBorder="1"/>
    <xf numFmtId="0" fontId="7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2:C814"/>
  <sheetViews>
    <sheetView workbookViewId="0">
      <selection sqref="A1:C816"/>
    </sheetView>
  </sheetViews>
  <sheetFormatPr defaultRowHeight="15"/>
  <cols>
    <col min="1" max="1" width="48.5703125" customWidth="1"/>
    <col min="2" max="2" width="12.5703125" customWidth="1"/>
    <col min="3" max="3" width="13.140625" customWidth="1"/>
  </cols>
  <sheetData>
    <row r="2" spans="1:3" ht="17.25">
      <c r="A2" s="1" t="s">
        <v>79</v>
      </c>
      <c r="B2" s="2"/>
      <c r="C2" s="2"/>
    </row>
    <row r="3" spans="1:3" ht="17.25">
      <c r="A3" s="1" t="s">
        <v>0</v>
      </c>
      <c r="B3" s="2"/>
      <c r="C3" s="2"/>
    </row>
    <row r="4" spans="1:3" ht="17.25">
      <c r="A4" s="3"/>
      <c r="B4" s="2"/>
      <c r="C4" s="2"/>
    </row>
    <row r="5" spans="1:3" ht="17.25">
      <c r="A5" s="4" t="s">
        <v>1</v>
      </c>
      <c r="B5" s="2"/>
      <c r="C5" s="2"/>
    </row>
    <row r="6" spans="1:3" ht="17.25">
      <c r="A6" s="3"/>
      <c r="B6" s="275" t="s">
        <v>54</v>
      </c>
      <c r="C6" s="275"/>
    </row>
    <row r="7" spans="1:3" ht="17.25">
      <c r="A7" s="5" t="s">
        <v>2</v>
      </c>
      <c r="B7" s="6"/>
      <c r="C7" s="7">
        <v>115000</v>
      </c>
    </row>
    <row r="8" spans="1:3" ht="17.25">
      <c r="A8" s="8" t="s">
        <v>3</v>
      </c>
      <c r="B8" s="9"/>
      <c r="C8" s="10"/>
    </row>
    <row r="9" spans="1:3" ht="15.75">
      <c r="A9" s="11" t="s">
        <v>4</v>
      </c>
      <c r="B9" s="12"/>
      <c r="C9" s="13">
        <v>2500</v>
      </c>
    </row>
    <row r="10" spans="1:3" ht="17.25">
      <c r="A10" s="8" t="s">
        <v>5</v>
      </c>
      <c r="B10" s="9"/>
      <c r="C10" s="10">
        <v>7800</v>
      </c>
    </row>
    <row r="11" spans="1:3" ht="17.25">
      <c r="A11" s="8" t="s">
        <v>6</v>
      </c>
      <c r="B11" s="9"/>
      <c r="C11" s="10"/>
    </row>
    <row r="12" spans="1:3" ht="17.25">
      <c r="A12" s="8" t="s">
        <v>7</v>
      </c>
      <c r="B12" s="9"/>
      <c r="C12" s="10">
        <v>83250</v>
      </c>
    </row>
    <row r="13" spans="1:3" ht="17.25">
      <c r="A13" s="8" t="s">
        <v>8</v>
      </c>
      <c r="B13" s="14"/>
      <c r="C13" s="15">
        <v>40000</v>
      </c>
    </row>
    <row r="14" spans="1:3" ht="17.25">
      <c r="A14" s="8" t="s">
        <v>9</v>
      </c>
      <c r="B14" s="9"/>
      <c r="C14" s="10">
        <v>57500</v>
      </c>
    </row>
    <row r="15" spans="1:3" ht="17.25">
      <c r="A15" s="8" t="s">
        <v>10</v>
      </c>
      <c r="B15" s="9"/>
      <c r="C15" s="10"/>
    </row>
    <row r="16" spans="1:3" ht="17.25">
      <c r="A16" s="8" t="s">
        <v>11</v>
      </c>
      <c r="B16" s="12"/>
      <c r="C16" s="13">
        <v>100000</v>
      </c>
    </row>
    <row r="17" spans="1:3" ht="17.25">
      <c r="A17" s="8" t="s">
        <v>12</v>
      </c>
      <c r="B17" s="9"/>
      <c r="C17" s="10">
        <v>25000</v>
      </c>
    </row>
    <row r="18" spans="1:3" ht="17.25">
      <c r="A18" s="8" t="s">
        <v>13</v>
      </c>
      <c r="B18" s="9"/>
      <c r="C18" s="10">
        <v>65000</v>
      </c>
    </row>
    <row r="19" spans="1:3" ht="17.25">
      <c r="A19" s="8" t="s">
        <v>14</v>
      </c>
      <c r="B19" s="12"/>
      <c r="C19" s="13">
        <v>11500</v>
      </c>
    </row>
    <row r="20" spans="1:3" ht="17.25">
      <c r="A20" s="8" t="s">
        <v>15</v>
      </c>
      <c r="B20" s="9"/>
      <c r="C20" s="10">
        <v>20000</v>
      </c>
    </row>
    <row r="21" spans="1:3" ht="17.25">
      <c r="A21" s="16" t="s">
        <v>16</v>
      </c>
      <c r="B21" s="17"/>
      <c r="C21" s="18">
        <f>SUM(C7:C20)</f>
        <v>527550</v>
      </c>
    </row>
    <row r="22" spans="1:3" ht="17.25">
      <c r="A22" s="8"/>
      <c r="B22" s="19"/>
      <c r="C22" s="20"/>
    </row>
    <row r="23" spans="1:3" ht="17.25">
      <c r="A23" s="21" t="s">
        <v>17</v>
      </c>
      <c r="B23" s="19"/>
      <c r="C23" s="20"/>
    </row>
    <row r="24" spans="1:3" ht="17.25">
      <c r="A24" s="8" t="s">
        <v>18</v>
      </c>
      <c r="B24" s="19"/>
      <c r="C24" s="20"/>
    </row>
    <row r="25" spans="1:3" ht="15.75">
      <c r="A25" s="22" t="s">
        <v>19</v>
      </c>
      <c r="B25" s="12" t="s">
        <v>20</v>
      </c>
      <c r="C25" s="23"/>
    </row>
    <row r="26" spans="1:3" ht="17.25">
      <c r="A26" s="8" t="s">
        <v>21</v>
      </c>
      <c r="B26" s="12"/>
      <c r="C26" s="15"/>
    </row>
    <row r="27" spans="1:3" ht="17.25">
      <c r="A27" s="8" t="s">
        <v>22</v>
      </c>
      <c r="B27" s="19"/>
      <c r="C27" s="20"/>
    </row>
    <row r="28" spans="1:3" ht="17.25">
      <c r="A28" s="8"/>
      <c r="B28" s="19"/>
      <c r="C28" s="20"/>
    </row>
    <row r="29" spans="1:3" ht="15.75">
      <c r="A29" s="11"/>
      <c r="B29" s="6"/>
      <c r="C29" s="7">
        <f>C21+B26</f>
        <v>527550</v>
      </c>
    </row>
    <row r="30" spans="1:3" ht="17.25">
      <c r="A30" s="21" t="s">
        <v>23</v>
      </c>
      <c r="B30" s="9"/>
      <c r="C30" s="10"/>
    </row>
    <row r="31" spans="1:3" ht="17.25">
      <c r="A31" s="8" t="s">
        <v>24</v>
      </c>
      <c r="B31" s="24">
        <v>350</v>
      </c>
      <c r="C31" s="25"/>
    </row>
    <row r="32" spans="1:3" ht="17.25">
      <c r="A32" s="8" t="s">
        <v>25</v>
      </c>
      <c r="B32" s="26">
        <f>C7*10/100</f>
        <v>11500</v>
      </c>
      <c r="C32" s="27"/>
    </row>
    <row r="33" spans="1:3" ht="15.75">
      <c r="A33" s="11"/>
      <c r="B33" s="9"/>
      <c r="C33" s="28">
        <f t="shared" ref="C33" si="0">-B31-B32</f>
        <v>-11850</v>
      </c>
    </row>
    <row r="34" spans="1:3" ht="18" thickBot="1">
      <c r="A34" s="8" t="s">
        <v>26</v>
      </c>
      <c r="B34" s="29"/>
      <c r="C34" s="30">
        <f>+C29+C33</f>
        <v>515700</v>
      </c>
    </row>
    <row r="35" spans="1:3" ht="17.25">
      <c r="A35" s="8" t="s">
        <v>55</v>
      </c>
      <c r="B35" s="26"/>
      <c r="C35" s="13">
        <f>C34*36/100</f>
        <v>185652</v>
      </c>
    </row>
    <row r="36" spans="1:3" ht="17.25">
      <c r="A36" s="8" t="s">
        <v>27</v>
      </c>
      <c r="B36" s="19"/>
      <c r="C36" s="13">
        <v>-73500</v>
      </c>
    </row>
    <row r="37" spans="1:3" ht="16.5" thickBot="1">
      <c r="A37" s="31" t="s">
        <v>29</v>
      </c>
      <c r="B37" s="32"/>
      <c r="C37" s="33">
        <f>C35+C36</f>
        <v>112152</v>
      </c>
    </row>
    <row r="38" spans="1:3" ht="16.5" thickTop="1">
      <c r="A38" s="2"/>
      <c r="B38" s="34"/>
      <c r="C38" s="35"/>
    </row>
    <row r="39" spans="1:3" ht="15.75">
      <c r="A39" s="2"/>
      <c r="B39" s="34"/>
      <c r="C39" s="35"/>
    </row>
    <row r="40" spans="1:3" ht="15.75">
      <c r="A40" s="2"/>
      <c r="B40" s="34"/>
      <c r="C40" s="35"/>
    </row>
    <row r="41" spans="1:3" ht="15.75">
      <c r="A41" s="2"/>
      <c r="B41" s="34"/>
      <c r="C41" s="35"/>
    </row>
    <row r="42" spans="1:3" ht="15.75">
      <c r="A42" s="2"/>
      <c r="B42" s="34"/>
      <c r="C42" s="35"/>
    </row>
    <row r="43" spans="1:3" ht="15.75">
      <c r="A43" s="2"/>
      <c r="B43" s="34"/>
      <c r="C43" s="35"/>
    </row>
    <row r="44" spans="1:3" ht="15.75">
      <c r="A44" s="2"/>
      <c r="B44" s="34"/>
      <c r="C44" s="35"/>
    </row>
    <row r="45" spans="1:3" ht="15.75">
      <c r="A45" s="2"/>
      <c r="B45" s="34"/>
      <c r="C45" s="35"/>
    </row>
    <row r="46" spans="1:3" ht="15.75">
      <c r="A46" s="2"/>
      <c r="B46" s="34"/>
      <c r="C46" s="35"/>
    </row>
    <row r="47" spans="1:3" ht="17.25">
      <c r="A47" s="1" t="s">
        <v>30</v>
      </c>
      <c r="B47" s="2"/>
      <c r="C47" s="2"/>
    </row>
    <row r="48" spans="1:3" ht="17.25">
      <c r="A48" s="1" t="s">
        <v>28</v>
      </c>
      <c r="B48" s="2"/>
      <c r="C48" s="2"/>
    </row>
    <row r="49" spans="1:3" ht="17.25">
      <c r="A49" s="3"/>
      <c r="B49" s="2"/>
      <c r="C49" s="2"/>
    </row>
    <row r="50" spans="1:3" ht="17.25">
      <c r="A50" s="4" t="s">
        <v>1</v>
      </c>
      <c r="B50" s="2"/>
      <c r="C50" s="2"/>
    </row>
    <row r="51" spans="1:3" ht="17.25">
      <c r="A51" s="3"/>
      <c r="B51" s="275" t="s">
        <v>54</v>
      </c>
      <c r="C51" s="275"/>
    </row>
    <row r="52" spans="1:3" ht="17.25">
      <c r="A52" s="5" t="s">
        <v>2</v>
      </c>
      <c r="B52" s="6"/>
      <c r="C52" s="7">
        <v>109400</v>
      </c>
    </row>
    <row r="53" spans="1:3" ht="17.25">
      <c r="A53" s="8" t="s">
        <v>3</v>
      </c>
      <c r="B53" s="9"/>
      <c r="C53" s="40" t="s">
        <v>20</v>
      </c>
    </row>
    <row r="54" spans="1:3" ht="15.75">
      <c r="A54" s="11" t="s">
        <v>4</v>
      </c>
      <c r="B54" s="12"/>
      <c r="C54" s="13">
        <v>2500</v>
      </c>
    </row>
    <row r="55" spans="1:3" ht="15.75">
      <c r="A55" s="11" t="s">
        <v>31</v>
      </c>
      <c r="B55" s="12"/>
      <c r="C55" s="13"/>
    </row>
    <row r="56" spans="1:3" ht="17.25">
      <c r="A56" s="8" t="s">
        <v>5</v>
      </c>
      <c r="B56" s="9"/>
      <c r="C56" s="10">
        <v>7800</v>
      </c>
    </row>
    <row r="57" spans="1:3" ht="17.25">
      <c r="A57" s="8" t="s">
        <v>6</v>
      </c>
      <c r="B57" s="9"/>
      <c r="C57" s="10" t="s">
        <v>20</v>
      </c>
    </row>
    <row r="58" spans="1:3" ht="17.25">
      <c r="A58" s="8" t="s">
        <v>7</v>
      </c>
      <c r="B58" s="9"/>
      <c r="C58" s="10">
        <v>83250</v>
      </c>
    </row>
    <row r="59" spans="1:3" ht="17.25">
      <c r="A59" s="8" t="s">
        <v>8</v>
      </c>
      <c r="B59" s="14"/>
      <c r="C59" s="13">
        <v>30000</v>
      </c>
    </row>
    <row r="60" spans="1:3" ht="17.25">
      <c r="A60" s="8" t="s">
        <v>9</v>
      </c>
      <c r="B60" s="9"/>
      <c r="C60" s="10">
        <v>54700</v>
      </c>
    </row>
    <row r="61" spans="1:3" ht="17.25">
      <c r="A61" s="8" t="s">
        <v>10</v>
      </c>
      <c r="B61" s="9"/>
      <c r="C61" s="10" t="s">
        <v>20</v>
      </c>
    </row>
    <row r="62" spans="1:3" ht="17.25">
      <c r="A62" s="8" t="s">
        <v>11</v>
      </c>
      <c r="B62" s="12"/>
      <c r="C62" s="13">
        <v>100000</v>
      </c>
    </row>
    <row r="63" spans="1:3" ht="17.25">
      <c r="A63" s="8" t="s">
        <v>12</v>
      </c>
      <c r="B63" s="9"/>
      <c r="C63" s="10">
        <v>25000</v>
      </c>
    </row>
    <row r="64" spans="1:3" ht="17.25">
      <c r="A64" s="8" t="s">
        <v>13</v>
      </c>
      <c r="B64" s="9"/>
      <c r="C64" s="10">
        <v>55000</v>
      </c>
    </row>
    <row r="65" spans="1:3" ht="17.25">
      <c r="A65" s="8" t="s">
        <v>14</v>
      </c>
      <c r="B65" s="12"/>
      <c r="C65" s="13">
        <v>11500</v>
      </c>
    </row>
    <row r="66" spans="1:3" ht="17.25">
      <c r="A66" s="8" t="s">
        <v>15</v>
      </c>
      <c r="B66" s="9"/>
      <c r="C66" s="10">
        <v>20000</v>
      </c>
    </row>
    <row r="67" spans="1:3" ht="17.25">
      <c r="A67" s="16" t="s">
        <v>16</v>
      </c>
      <c r="B67" s="17"/>
      <c r="C67" s="18">
        <f>SUM(C52:C66)</f>
        <v>499150</v>
      </c>
    </row>
    <row r="68" spans="1:3" ht="17.25">
      <c r="A68" s="8"/>
      <c r="B68" s="19"/>
      <c r="C68" s="20"/>
    </row>
    <row r="69" spans="1:3" ht="17.25">
      <c r="A69" s="21" t="s">
        <v>17</v>
      </c>
      <c r="B69" s="19"/>
      <c r="C69" s="20"/>
    </row>
    <row r="70" spans="1:3" ht="17.25">
      <c r="A70" s="8" t="s">
        <v>18</v>
      </c>
      <c r="B70" s="19"/>
      <c r="C70" s="20"/>
    </row>
    <row r="71" spans="1:3" ht="15.75">
      <c r="A71" s="22" t="s">
        <v>19</v>
      </c>
      <c r="B71" s="24"/>
      <c r="C71" s="20"/>
    </row>
    <row r="72" spans="1:3" ht="17.25">
      <c r="A72" s="8" t="s">
        <v>21</v>
      </c>
      <c r="B72" s="19"/>
      <c r="C72" s="20"/>
    </row>
    <row r="73" spans="1:3" ht="17.25">
      <c r="A73" s="8" t="s">
        <v>22</v>
      </c>
      <c r="B73" s="41">
        <v>2899.31</v>
      </c>
      <c r="C73" s="37"/>
    </row>
    <row r="74" spans="1:3" ht="17.25">
      <c r="A74" s="8"/>
      <c r="B74" s="19"/>
      <c r="C74" s="20"/>
    </row>
    <row r="75" spans="1:3" ht="15.75">
      <c r="A75" s="11"/>
      <c r="B75" s="6"/>
      <c r="C75" s="7">
        <f>C67+B71+B73</f>
        <v>502049.31</v>
      </c>
    </row>
    <row r="76" spans="1:3" ht="17.25">
      <c r="A76" s="21" t="s">
        <v>23</v>
      </c>
      <c r="B76" s="9"/>
      <c r="C76" s="10"/>
    </row>
    <row r="77" spans="1:3" ht="17.25">
      <c r="A77" s="8" t="s">
        <v>24</v>
      </c>
      <c r="B77" s="24">
        <v>350</v>
      </c>
      <c r="C77" s="25"/>
    </row>
    <row r="78" spans="1:3" ht="17.25">
      <c r="A78" s="8" t="s">
        <v>25</v>
      </c>
      <c r="B78" s="26">
        <v>10940</v>
      </c>
      <c r="C78" s="27"/>
    </row>
    <row r="79" spans="1:3" ht="15.75">
      <c r="A79" s="11"/>
      <c r="B79" s="42"/>
      <c r="C79" s="10">
        <f t="shared" ref="C79" si="1">-B77-B78</f>
        <v>-11290</v>
      </c>
    </row>
    <row r="80" spans="1:3" ht="18" thickBot="1">
      <c r="A80" s="8" t="s">
        <v>26</v>
      </c>
      <c r="B80" s="43"/>
      <c r="C80" s="30">
        <f>+C75+C79</f>
        <v>490759.31</v>
      </c>
    </row>
    <row r="81" spans="1:3" ht="17.25">
      <c r="A81" s="8" t="s">
        <v>55</v>
      </c>
      <c r="B81" s="26"/>
      <c r="C81" s="27">
        <f>C80*36/100</f>
        <v>176673.35159999999</v>
      </c>
    </row>
    <row r="82" spans="1:3" ht="17.25">
      <c r="A82" s="8" t="s">
        <v>27</v>
      </c>
      <c r="B82" s="19"/>
      <c r="C82" s="20">
        <v>-73500</v>
      </c>
    </row>
    <row r="83" spans="1:3" ht="15.75">
      <c r="A83" s="11" t="s">
        <v>29</v>
      </c>
      <c r="B83" s="32"/>
      <c r="C83" s="44">
        <f t="shared" ref="C83" si="2">C81+C82</f>
        <v>103173.35159999999</v>
      </c>
    </row>
    <row r="84" spans="1:3" ht="16.5" thickBot="1">
      <c r="A84" s="45"/>
      <c r="B84" s="46"/>
      <c r="C84" s="39">
        <v>103173</v>
      </c>
    </row>
    <row r="85" spans="1:3" ht="18" thickTop="1">
      <c r="A85" s="1"/>
      <c r="B85" s="2"/>
      <c r="C85" s="2"/>
    </row>
    <row r="86" spans="1:3" ht="17.25">
      <c r="A86" s="1"/>
      <c r="B86" s="2"/>
      <c r="C86" s="2"/>
    </row>
    <row r="87" spans="1:3" ht="17.25">
      <c r="A87" s="1"/>
      <c r="B87" s="2"/>
      <c r="C87" s="2"/>
    </row>
    <row r="88" spans="1:3" ht="17.25">
      <c r="A88" s="1"/>
      <c r="B88" s="2"/>
      <c r="C88" s="2"/>
    </row>
    <row r="89" spans="1:3" ht="17.25">
      <c r="A89" s="3"/>
      <c r="B89" s="2"/>
      <c r="C89" s="2"/>
    </row>
    <row r="90" spans="1:3" ht="17.25">
      <c r="A90" s="3"/>
      <c r="B90" s="2"/>
      <c r="C90" s="2"/>
    </row>
    <row r="91" spans="1:3" ht="17.25">
      <c r="A91" s="3"/>
      <c r="B91" s="2"/>
      <c r="C91" s="2"/>
    </row>
    <row r="92" spans="1:3" ht="17.25">
      <c r="A92" s="1" t="s">
        <v>32</v>
      </c>
      <c r="B92" s="2"/>
      <c r="C92" s="2"/>
    </row>
    <row r="93" spans="1:3" ht="17.25">
      <c r="A93" s="1" t="s">
        <v>28</v>
      </c>
      <c r="B93" s="2"/>
      <c r="C93" s="2"/>
    </row>
    <row r="94" spans="1:3" ht="17.25">
      <c r="A94" s="3"/>
      <c r="B94" s="2"/>
      <c r="C94" s="2"/>
    </row>
    <row r="95" spans="1:3" ht="17.25">
      <c r="A95" s="4" t="s">
        <v>1</v>
      </c>
      <c r="B95" s="2"/>
      <c r="C95" s="2"/>
    </row>
    <row r="96" spans="1:3" ht="17.25">
      <c r="A96" s="3"/>
      <c r="B96" s="275" t="s">
        <v>54</v>
      </c>
      <c r="C96" s="275"/>
    </row>
    <row r="97" spans="1:3" ht="17.25">
      <c r="A97" s="5" t="s">
        <v>2</v>
      </c>
      <c r="B97" s="6"/>
      <c r="C97" s="7">
        <v>86410</v>
      </c>
    </row>
    <row r="98" spans="1:3" ht="17.25">
      <c r="A98" s="8" t="s">
        <v>3</v>
      </c>
      <c r="B98" s="9"/>
      <c r="C98" s="10"/>
    </row>
    <row r="99" spans="1:3" ht="15.75">
      <c r="A99" s="11" t="s">
        <v>4</v>
      </c>
      <c r="B99" s="12"/>
      <c r="C99" s="13"/>
    </row>
    <row r="100" spans="1:3" ht="17.25">
      <c r="A100" s="8" t="s">
        <v>5</v>
      </c>
      <c r="B100" s="9"/>
      <c r="C100" s="10">
        <v>7800</v>
      </c>
    </row>
    <row r="101" spans="1:3" ht="17.25">
      <c r="A101" s="8" t="s">
        <v>6</v>
      </c>
      <c r="B101" s="9"/>
      <c r="C101" s="10"/>
    </row>
    <row r="102" spans="1:3" ht="17.25">
      <c r="A102" s="8" t="s">
        <v>7</v>
      </c>
      <c r="B102" s="9"/>
      <c r="C102" s="10">
        <v>83250</v>
      </c>
    </row>
    <row r="103" spans="1:3" ht="17.25">
      <c r="A103" s="8" t="s">
        <v>8</v>
      </c>
      <c r="B103" s="14"/>
      <c r="C103" s="13">
        <v>30000</v>
      </c>
    </row>
    <row r="104" spans="1:3" ht="17.25">
      <c r="A104" s="8" t="s">
        <v>9</v>
      </c>
      <c r="B104" s="9"/>
      <c r="C104" s="10">
        <f>C97/2</f>
        <v>43205</v>
      </c>
    </row>
    <row r="105" spans="1:3" ht="17.25">
      <c r="A105" s="8" t="s">
        <v>10</v>
      </c>
      <c r="B105" s="9"/>
      <c r="C105" s="10"/>
    </row>
    <row r="106" spans="1:3" ht="17.25">
      <c r="A106" s="8" t="s">
        <v>11</v>
      </c>
      <c r="B106" s="12"/>
      <c r="C106" s="13">
        <v>100000</v>
      </c>
    </row>
    <row r="107" spans="1:3" ht="17.25">
      <c r="A107" s="8" t="s">
        <v>12</v>
      </c>
      <c r="B107" s="9"/>
      <c r="C107" s="10">
        <v>25000</v>
      </c>
    </row>
    <row r="108" spans="1:3" ht="17.25">
      <c r="A108" s="8" t="s">
        <v>13</v>
      </c>
      <c r="B108" s="9"/>
      <c r="C108" s="10">
        <v>55000</v>
      </c>
    </row>
    <row r="109" spans="1:3" ht="17.25">
      <c r="A109" s="8" t="s">
        <v>14</v>
      </c>
      <c r="B109" s="12"/>
      <c r="C109" s="13">
        <v>11500</v>
      </c>
    </row>
    <row r="110" spans="1:3" ht="17.25">
      <c r="A110" s="8" t="s">
        <v>15</v>
      </c>
      <c r="B110" s="9"/>
      <c r="C110" s="10">
        <v>20000</v>
      </c>
    </row>
    <row r="111" spans="1:3" ht="17.25">
      <c r="A111" s="16" t="s">
        <v>16</v>
      </c>
      <c r="B111" s="17"/>
      <c r="C111" s="18">
        <f>SUM(C97:C110)</f>
        <v>462165</v>
      </c>
    </row>
    <row r="112" spans="1:3" ht="17.25">
      <c r="A112" s="8"/>
      <c r="B112" s="19"/>
      <c r="C112" s="20"/>
    </row>
    <row r="113" spans="1:3" ht="17.25">
      <c r="A113" s="21" t="s">
        <v>17</v>
      </c>
      <c r="B113" s="19"/>
      <c r="C113" s="20"/>
    </row>
    <row r="114" spans="1:3" ht="17.25">
      <c r="A114" s="8" t="s">
        <v>18</v>
      </c>
      <c r="B114" s="19"/>
      <c r="C114" s="20"/>
    </row>
    <row r="115" spans="1:3" ht="15.75">
      <c r="A115" s="22" t="s">
        <v>19</v>
      </c>
      <c r="B115" s="24"/>
      <c r="C115" s="20"/>
    </row>
    <row r="116" spans="1:3" ht="17.25">
      <c r="A116" s="8" t="s">
        <v>21</v>
      </c>
      <c r="B116" s="19"/>
      <c r="C116" s="20"/>
    </row>
    <row r="117" spans="1:3" ht="17.25">
      <c r="A117" s="8" t="s">
        <v>22</v>
      </c>
      <c r="B117" s="19"/>
      <c r="C117" s="20"/>
    </row>
    <row r="118" spans="1:3" ht="17.25">
      <c r="A118" s="8"/>
      <c r="B118" s="19"/>
      <c r="C118" s="20"/>
    </row>
    <row r="119" spans="1:3" ht="15.75">
      <c r="A119" s="11"/>
      <c r="B119" s="6"/>
      <c r="C119" s="7">
        <f>C111+B115</f>
        <v>462165</v>
      </c>
    </row>
    <row r="120" spans="1:3" ht="17.25">
      <c r="A120" s="21" t="s">
        <v>23</v>
      </c>
      <c r="B120" s="9"/>
      <c r="C120" s="10"/>
    </row>
    <row r="121" spans="1:3" ht="17.25">
      <c r="A121" s="8" t="s">
        <v>24</v>
      </c>
      <c r="B121" s="24">
        <v>350</v>
      </c>
      <c r="C121" s="25"/>
    </row>
    <row r="122" spans="1:3" ht="17.25">
      <c r="A122" s="8" t="s">
        <v>25</v>
      </c>
      <c r="B122" s="26">
        <v>8641</v>
      </c>
      <c r="C122" s="27"/>
    </row>
    <row r="123" spans="1:3" ht="15.75">
      <c r="A123" s="11"/>
      <c r="B123" s="9"/>
      <c r="C123" s="28">
        <f t="shared" ref="C123" si="3">-B121-B122</f>
        <v>-8991</v>
      </c>
    </row>
    <row r="124" spans="1:3" ht="17.25">
      <c r="A124" s="8" t="s">
        <v>26</v>
      </c>
      <c r="B124" s="9"/>
      <c r="C124" s="10">
        <f>+C119+C123</f>
        <v>453174</v>
      </c>
    </row>
    <row r="125" spans="1:3" ht="17.25">
      <c r="A125" s="8" t="s">
        <v>55</v>
      </c>
      <c r="B125" s="26"/>
      <c r="C125" s="27">
        <f>C124*36/100</f>
        <v>163142.64000000001</v>
      </c>
    </row>
    <row r="126" spans="1:3" ht="17.25">
      <c r="A126" s="8" t="s">
        <v>27</v>
      </c>
      <c r="B126" s="19"/>
      <c r="C126" s="20">
        <v>-73500</v>
      </c>
    </row>
    <row r="127" spans="1:3" ht="16.5" thickBot="1">
      <c r="A127" s="31" t="s">
        <v>29</v>
      </c>
      <c r="B127" s="32"/>
      <c r="C127" s="39">
        <f>C125+C126</f>
        <v>89642.640000000014</v>
      </c>
    </row>
    <row r="128" spans="1:3" ht="17.25" thickTop="1" thickBot="1">
      <c r="A128" s="45"/>
      <c r="B128" s="46"/>
      <c r="C128" s="39">
        <v>89643</v>
      </c>
    </row>
    <row r="129" spans="1:3" ht="16.5" thickTop="1">
      <c r="A129" s="2"/>
      <c r="B129" s="34"/>
      <c r="C129" s="35"/>
    </row>
    <row r="130" spans="1:3" ht="15.75">
      <c r="A130" s="2"/>
      <c r="B130" s="34"/>
      <c r="C130" s="35"/>
    </row>
    <row r="131" spans="1:3" ht="15.75">
      <c r="A131" s="2"/>
      <c r="B131" s="34"/>
      <c r="C131" s="35"/>
    </row>
    <row r="132" spans="1:3" ht="15.75">
      <c r="A132" s="2"/>
      <c r="B132" s="34"/>
      <c r="C132" s="35"/>
    </row>
    <row r="133" spans="1:3" ht="17.25">
      <c r="A133" s="3"/>
      <c r="B133" s="2"/>
      <c r="C133" s="2"/>
    </row>
    <row r="134" spans="1:3" ht="17.25">
      <c r="A134" s="3"/>
      <c r="B134" s="2"/>
      <c r="C134" s="2"/>
    </row>
    <row r="135" spans="1:3" ht="17.25">
      <c r="A135" s="3"/>
      <c r="B135" s="2"/>
      <c r="C135" s="2"/>
    </row>
    <row r="136" spans="1:3" ht="17.25">
      <c r="A136" s="1" t="s">
        <v>33</v>
      </c>
      <c r="B136" s="2"/>
      <c r="C136" s="2"/>
    </row>
    <row r="137" spans="1:3" ht="17.25">
      <c r="A137" s="1" t="s">
        <v>34</v>
      </c>
      <c r="B137" s="2"/>
      <c r="C137" s="2"/>
    </row>
    <row r="138" spans="1:3" ht="15.75">
      <c r="A138" s="54"/>
      <c r="B138" s="2"/>
      <c r="C138" s="2"/>
    </row>
    <row r="139" spans="1:3" ht="15.75">
      <c r="A139" s="55" t="s">
        <v>1</v>
      </c>
      <c r="B139" s="2"/>
      <c r="C139" s="2"/>
    </row>
    <row r="140" spans="1:3" ht="15.75">
      <c r="A140" s="56"/>
      <c r="B140" s="275" t="s">
        <v>54</v>
      </c>
      <c r="C140" s="275"/>
    </row>
    <row r="141" spans="1:3" ht="15.75">
      <c r="A141" s="57" t="s">
        <v>2</v>
      </c>
      <c r="B141" s="6"/>
      <c r="C141" s="7">
        <v>93010</v>
      </c>
    </row>
    <row r="142" spans="1:3" ht="15.75">
      <c r="A142" s="22" t="s">
        <v>3</v>
      </c>
      <c r="B142" s="58"/>
      <c r="C142" s="49" t="s">
        <v>20</v>
      </c>
    </row>
    <row r="143" spans="1:3" ht="15.75">
      <c r="A143" s="22" t="s">
        <v>5</v>
      </c>
      <c r="B143" s="9"/>
      <c r="C143" s="10">
        <v>7800</v>
      </c>
    </row>
    <row r="144" spans="1:3" ht="16.5">
      <c r="A144" s="11" t="s">
        <v>4</v>
      </c>
      <c r="B144" s="59"/>
      <c r="C144" s="10">
        <v>2320</v>
      </c>
    </row>
    <row r="145" spans="1:3" ht="15.75">
      <c r="A145" s="22" t="s">
        <v>7</v>
      </c>
      <c r="B145" s="9"/>
      <c r="C145" s="10">
        <v>83250</v>
      </c>
    </row>
    <row r="146" spans="1:3" ht="15.75">
      <c r="A146" s="22" t="s">
        <v>9</v>
      </c>
      <c r="B146" s="9"/>
      <c r="C146" s="10">
        <v>46505</v>
      </c>
    </row>
    <row r="147" spans="1:3" ht="15.75">
      <c r="A147" s="22" t="s">
        <v>10</v>
      </c>
      <c r="B147" s="58"/>
      <c r="C147" s="13" t="s">
        <v>20</v>
      </c>
    </row>
    <row r="148" spans="1:3" ht="15.75">
      <c r="A148" s="22" t="s">
        <v>12</v>
      </c>
      <c r="B148" s="9"/>
      <c r="C148" s="10">
        <v>25000</v>
      </c>
    </row>
    <row r="149" spans="1:3" ht="15.75">
      <c r="A149" s="22" t="s">
        <v>13</v>
      </c>
      <c r="B149" s="9"/>
      <c r="C149" s="10">
        <v>55000</v>
      </c>
    </row>
    <row r="150" spans="1:3" ht="15.75">
      <c r="A150" s="22" t="s">
        <v>11</v>
      </c>
      <c r="B150" s="58"/>
      <c r="C150" s="15">
        <v>100000</v>
      </c>
    </row>
    <row r="151" spans="1:3" ht="15.75">
      <c r="A151" s="22" t="s">
        <v>14</v>
      </c>
      <c r="B151" s="9"/>
      <c r="C151" s="10">
        <v>11500</v>
      </c>
    </row>
    <row r="152" spans="1:3" ht="15.75">
      <c r="A152" s="22" t="s">
        <v>15</v>
      </c>
      <c r="B152" s="9"/>
      <c r="C152" s="10">
        <v>20000</v>
      </c>
    </row>
    <row r="153" spans="1:3" ht="15.75">
      <c r="A153" s="60" t="s">
        <v>16</v>
      </c>
      <c r="B153" s="17"/>
      <c r="C153" s="18">
        <f>SUM(C141:C152)</f>
        <v>444385</v>
      </c>
    </row>
    <row r="154" spans="1:3" ht="15.75">
      <c r="A154" s="58"/>
      <c r="B154" s="58"/>
      <c r="C154" s="20"/>
    </row>
    <row r="155" spans="1:3" ht="15.75">
      <c r="A155" s="61" t="s">
        <v>17</v>
      </c>
      <c r="B155" s="58"/>
      <c r="C155" s="20"/>
    </row>
    <row r="156" spans="1:3" ht="15.75">
      <c r="A156" s="22" t="s">
        <v>19</v>
      </c>
      <c r="B156" s="24"/>
      <c r="C156" s="49"/>
    </row>
    <row r="157" spans="1:3" ht="15.75">
      <c r="A157" s="22" t="s">
        <v>18</v>
      </c>
      <c r="B157" s="58"/>
      <c r="C157" s="62"/>
    </row>
    <row r="158" spans="1:3" ht="15.75">
      <c r="A158" s="22" t="s">
        <v>21</v>
      </c>
      <c r="B158" s="12">
        <v>70000</v>
      </c>
      <c r="C158" s="62"/>
    </row>
    <row r="159" spans="1:3" ht="15.75">
      <c r="A159" s="22" t="s">
        <v>22</v>
      </c>
      <c r="B159" s="58"/>
      <c r="C159" s="62"/>
    </row>
    <row r="160" spans="1:3" ht="15.75">
      <c r="A160" s="22"/>
      <c r="B160" s="6"/>
      <c r="C160" s="7">
        <f>C153+B156+B158</f>
        <v>514385</v>
      </c>
    </row>
    <row r="161" spans="1:3" ht="15.75">
      <c r="A161" s="61" t="s">
        <v>23</v>
      </c>
      <c r="B161" s="58"/>
      <c r="C161" s="62"/>
    </row>
    <row r="162" spans="1:3" ht="15.75">
      <c r="A162" s="22" t="s">
        <v>24</v>
      </c>
      <c r="B162" s="24">
        <v>350</v>
      </c>
      <c r="C162" s="63"/>
    </row>
    <row r="163" spans="1:3" ht="17.25">
      <c r="A163" s="36" t="s">
        <v>25</v>
      </c>
      <c r="B163" s="24">
        <v>9301</v>
      </c>
      <c r="C163" s="63"/>
    </row>
    <row r="164" spans="1:3" ht="17.25">
      <c r="A164" s="36"/>
      <c r="B164" s="42"/>
      <c r="C164" s="28">
        <f>-B162-B163-B164</f>
        <v>-9651</v>
      </c>
    </row>
    <row r="165" spans="1:3" ht="16.5" thickBot="1">
      <c r="A165" s="22" t="s">
        <v>26</v>
      </c>
      <c r="B165" s="43"/>
      <c r="C165" s="64">
        <f>C160-B162-B163</f>
        <v>504734</v>
      </c>
    </row>
    <row r="166" spans="1:3" ht="15.75">
      <c r="A166" s="22" t="s">
        <v>55</v>
      </c>
      <c r="B166" s="65"/>
      <c r="C166" s="48">
        <f>C165*36/100</f>
        <v>181704.24</v>
      </c>
    </row>
    <row r="167" spans="1:3" ht="15.75">
      <c r="A167" s="22" t="s">
        <v>27</v>
      </c>
      <c r="B167" s="58"/>
      <c r="C167" s="49">
        <v>-73500</v>
      </c>
    </row>
    <row r="168" spans="1:3" ht="15.75">
      <c r="A168" s="11" t="s">
        <v>29</v>
      </c>
      <c r="B168" s="58"/>
      <c r="C168" s="38">
        <f>C166+C167</f>
        <v>108204.23999999999</v>
      </c>
    </row>
    <row r="169" spans="1:3" ht="16.5" thickBot="1">
      <c r="A169" s="31"/>
      <c r="B169" s="46"/>
      <c r="C169" s="39">
        <v>108204</v>
      </c>
    </row>
    <row r="170" spans="1:3" ht="16.5" thickTop="1">
      <c r="A170" s="2"/>
      <c r="B170" s="34"/>
      <c r="C170" s="35"/>
    </row>
    <row r="171" spans="1:3" ht="15.75">
      <c r="A171" s="2"/>
      <c r="B171" s="34"/>
      <c r="C171" s="35"/>
    </row>
    <row r="172" spans="1:3" ht="15.75">
      <c r="A172" s="2"/>
      <c r="B172" s="34"/>
      <c r="C172" s="35"/>
    </row>
    <row r="173" spans="1:3" ht="15.75">
      <c r="A173" s="2"/>
      <c r="B173" s="34"/>
      <c r="C173" s="35"/>
    </row>
    <row r="174" spans="1:3" ht="15.75">
      <c r="A174" s="2"/>
      <c r="B174" s="34"/>
      <c r="C174" s="35"/>
    </row>
    <row r="175" spans="1:3" ht="15.75">
      <c r="A175" s="2"/>
      <c r="B175" s="34"/>
      <c r="C175" s="35"/>
    </row>
    <row r="176" spans="1:3" ht="15.75">
      <c r="A176" s="2"/>
      <c r="B176" s="34"/>
      <c r="C176" s="35"/>
    </row>
    <row r="177" spans="1:3" ht="15.75">
      <c r="A177" s="2"/>
      <c r="B177" s="34"/>
      <c r="C177" s="35"/>
    </row>
    <row r="178" spans="1:3" ht="15.75">
      <c r="A178" s="2"/>
      <c r="B178" s="34"/>
      <c r="C178" s="35"/>
    </row>
    <row r="179" spans="1:3" ht="15.75">
      <c r="A179" s="2"/>
      <c r="B179" s="34"/>
      <c r="C179" s="35"/>
    </row>
    <row r="180" spans="1:3" ht="15.75">
      <c r="A180" s="2"/>
      <c r="B180" s="34"/>
      <c r="C180" s="35"/>
    </row>
    <row r="181" spans="1:3" ht="15.75">
      <c r="A181" s="2"/>
      <c r="B181" s="34"/>
      <c r="C181" s="35"/>
    </row>
    <row r="182" spans="1:3" ht="15.75">
      <c r="A182" s="2"/>
      <c r="B182" s="34"/>
      <c r="C182" s="35"/>
    </row>
    <row r="183" spans="1:3" ht="17.25">
      <c r="A183" s="1" t="s">
        <v>35</v>
      </c>
      <c r="B183" s="1"/>
      <c r="C183" s="3"/>
    </row>
    <row r="184" spans="1:3" ht="17.25">
      <c r="A184" s="1" t="s">
        <v>34</v>
      </c>
      <c r="B184" s="1"/>
      <c r="C184" s="3"/>
    </row>
    <row r="185" spans="1:3" ht="15.75">
      <c r="A185" s="54"/>
      <c r="B185" s="54"/>
      <c r="C185" s="66"/>
    </row>
    <row r="186" spans="1:3" ht="15.75">
      <c r="A186" s="55" t="s">
        <v>1</v>
      </c>
      <c r="B186" s="54"/>
      <c r="C186" s="66"/>
    </row>
    <row r="187" spans="1:3" ht="15.75">
      <c r="A187" s="56"/>
      <c r="B187" s="275" t="s">
        <v>54</v>
      </c>
      <c r="C187" s="275"/>
    </row>
    <row r="188" spans="1:3" ht="15.75">
      <c r="A188" s="57" t="s">
        <v>2</v>
      </c>
      <c r="B188" s="6"/>
      <c r="C188" s="7">
        <v>112500</v>
      </c>
    </row>
    <row r="189" spans="1:3" ht="15.75">
      <c r="A189" s="22" t="s">
        <v>3</v>
      </c>
      <c r="B189" s="58"/>
      <c r="C189" s="49" t="s">
        <v>20</v>
      </c>
    </row>
    <row r="190" spans="1:3" ht="15.75">
      <c r="A190" s="22" t="s">
        <v>5</v>
      </c>
      <c r="B190" s="9"/>
      <c r="C190" s="10">
        <v>7800</v>
      </c>
    </row>
    <row r="191" spans="1:3" ht="16.5">
      <c r="A191" s="11" t="s">
        <v>4</v>
      </c>
      <c r="B191" s="59"/>
      <c r="C191" s="10"/>
    </row>
    <row r="192" spans="1:3" ht="15.75">
      <c r="A192" s="22" t="s">
        <v>7</v>
      </c>
      <c r="B192" s="9"/>
      <c r="C192" s="10">
        <v>83250</v>
      </c>
    </row>
    <row r="193" spans="1:3" ht="15.75">
      <c r="A193" s="22" t="s">
        <v>36</v>
      </c>
      <c r="B193" s="9"/>
      <c r="C193" s="10"/>
    </row>
    <row r="194" spans="1:3" ht="15.75">
      <c r="A194" s="22" t="s">
        <v>9</v>
      </c>
      <c r="B194" s="9"/>
      <c r="C194" s="10">
        <v>56250</v>
      </c>
    </row>
    <row r="195" spans="1:3" ht="15.75">
      <c r="A195" s="22" t="s">
        <v>10</v>
      </c>
      <c r="B195" s="58"/>
      <c r="C195" s="13" t="s">
        <v>20</v>
      </c>
    </row>
    <row r="196" spans="1:3" ht="15.75">
      <c r="A196" s="22" t="s">
        <v>12</v>
      </c>
      <c r="B196" s="9"/>
      <c r="C196" s="10">
        <v>25000</v>
      </c>
    </row>
    <row r="197" spans="1:3" ht="15.75">
      <c r="A197" s="22" t="s">
        <v>13</v>
      </c>
      <c r="B197" s="9"/>
      <c r="C197" s="10">
        <v>65000</v>
      </c>
    </row>
    <row r="198" spans="1:3" ht="15.75">
      <c r="A198" s="22" t="s">
        <v>11</v>
      </c>
      <c r="B198" s="58"/>
      <c r="C198" s="15">
        <v>100000</v>
      </c>
    </row>
    <row r="199" spans="1:3" ht="15.75">
      <c r="A199" s="22" t="s">
        <v>14</v>
      </c>
      <c r="B199" s="9"/>
      <c r="C199" s="10">
        <v>11500</v>
      </c>
    </row>
    <row r="200" spans="1:3" ht="15.75">
      <c r="A200" s="22" t="s">
        <v>15</v>
      </c>
      <c r="B200" s="9"/>
      <c r="C200" s="10">
        <v>20000</v>
      </c>
    </row>
    <row r="201" spans="1:3" ht="15.75">
      <c r="A201" s="60" t="s">
        <v>16</v>
      </c>
      <c r="B201" s="17"/>
      <c r="C201" s="18">
        <f>SUM(C188:C200)</f>
        <v>481300</v>
      </c>
    </row>
    <row r="202" spans="1:3" ht="15.75">
      <c r="A202" s="58"/>
      <c r="B202" s="58"/>
      <c r="C202" s="20"/>
    </row>
    <row r="203" spans="1:3" ht="15.75">
      <c r="A203" s="61" t="s">
        <v>17</v>
      </c>
      <c r="B203" s="58"/>
      <c r="C203" s="20"/>
    </row>
    <row r="204" spans="1:3" ht="15.75">
      <c r="A204" s="22" t="s">
        <v>19</v>
      </c>
      <c r="B204" s="24"/>
      <c r="C204" s="49"/>
    </row>
    <row r="205" spans="1:3" ht="15.75">
      <c r="A205" s="22" t="s">
        <v>18</v>
      </c>
      <c r="B205" s="58"/>
      <c r="C205" s="62"/>
    </row>
    <row r="206" spans="1:3" ht="15.75">
      <c r="A206" s="22" t="s">
        <v>21</v>
      </c>
      <c r="B206" s="12">
        <v>40000</v>
      </c>
      <c r="C206" s="62"/>
    </row>
    <row r="207" spans="1:3" ht="15.75">
      <c r="A207" s="22" t="s">
        <v>22</v>
      </c>
      <c r="B207" s="58"/>
      <c r="C207" s="62"/>
    </row>
    <row r="208" spans="1:3" ht="15.75">
      <c r="A208" s="22"/>
      <c r="B208" s="6"/>
      <c r="C208" s="7">
        <f>C201+B204+B206</f>
        <v>521300</v>
      </c>
    </row>
    <row r="209" spans="1:3" ht="15.75">
      <c r="A209" s="61" t="s">
        <v>23</v>
      </c>
      <c r="B209" s="58"/>
      <c r="C209" s="62"/>
    </row>
    <row r="210" spans="1:3" ht="15.75">
      <c r="A210" s="22" t="s">
        <v>24</v>
      </c>
      <c r="B210" s="24">
        <v>350</v>
      </c>
      <c r="C210" s="63"/>
    </row>
    <row r="211" spans="1:3" ht="17.25">
      <c r="A211" s="36" t="s">
        <v>25</v>
      </c>
      <c r="B211" s="24">
        <v>11250</v>
      </c>
      <c r="C211" s="63"/>
    </row>
    <row r="212" spans="1:3" ht="17.25">
      <c r="A212" s="36"/>
      <c r="B212" s="42"/>
      <c r="C212" s="28">
        <f>-B210-B211-B212</f>
        <v>-11600</v>
      </c>
    </row>
    <row r="213" spans="1:3" ht="16.5" thickBot="1">
      <c r="A213" s="22" t="s">
        <v>26</v>
      </c>
      <c r="B213" s="43"/>
      <c r="C213" s="64">
        <f>C208-B210-B211</f>
        <v>509700</v>
      </c>
    </row>
    <row r="214" spans="1:3" ht="15.75">
      <c r="A214" s="22" t="s">
        <v>55</v>
      </c>
      <c r="B214" s="65"/>
      <c r="C214" s="48">
        <f>C213*36/100</f>
        <v>183492</v>
      </c>
    </row>
    <row r="215" spans="1:3" ht="15.75">
      <c r="A215" s="22" t="s">
        <v>27</v>
      </c>
      <c r="B215" s="58"/>
      <c r="C215" s="49">
        <v>-73500</v>
      </c>
    </row>
    <row r="216" spans="1:3" ht="16.5" thickBot="1">
      <c r="A216" s="31" t="s">
        <v>37</v>
      </c>
      <c r="B216" s="32"/>
      <c r="C216" s="39">
        <f>C214+C215</f>
        <v>109992</v>
      </c>
    </row>
    <row r="217" spans="1:3" ht="16.5" thickTop="1">
      <c r="A217" s="2" t="s">
        <v>38</v>
      </c>
      <c r="B217" s="34"/>
      <c r="C217" s="35"/>
    </row>
    <row r="218" spans="1:3" ht="15.75">
      <c r="A218" s="2"/>
      <c r="B218" s="34"/>
      <c r="C218" s="35"/>
    </row>
    <row r="219" spans="1:3" ht="15.75">
      <c r="A219" s="2"/>
      <c r="B219" s="34"/>
      <c r="C219" s="35"/>
    </row>
    <row r="220" spans="1:3" ht="15.75">
      <c r="A220" s="2"/>
      <c r="B220" s="34"/>
      <c r="C220" s="35"/>
    </row>
    <row r="221" spans="1:3" ht="15.75">
      <c r="A221" s="2"/>
      <c r="B221" s="34"/>
      <c r="C221" s="35"/>
    </row>
    <row r="222" spans="1:3" ht="15.75">
      <c r="A222" s="2"/>
      <c r="B222" s="34"/>
      <c r="C222" s="35"/>
    </row>
    <row r="223" spans="1:3" ht="15.75">
      <c r="A223" s="2"/>
      <c r="B223" s="34"/>
      <c r="C223" s="35"/>
    </row>
    <row r="224" spans="1:3" ht="15.75">
      <c r="A224" s="53"/>
      <c r="B224" s="67"/>
      <c r="C224" s="68"/>
    </row>
    <row r="225" spans="1:3" ht="15.75">
      <c r="A225" s="53"/>
      <c r="B225" s="67"/>
      <c r="C225" s="68"/>
    </row>
    <row r="226" spans="1:3" ht="15.75">
      <c r="A226" s="53"/>
      <c r="B226" s="67"/>
      <c r="C226" s="68"/>
    </row>
    <row r="227" spans="1:3" ht="15.75">
      <c r="A227" s="53"/>
      <c r="B227" s="67"/>
      <c r="C227" s="68"/>
    </row>
    <row r="228" spans="1:3" ht="15.75">
      <c r="A228" s="53"/>
      <c r="B228" s="67"/>
      <c r="C228" s="68"/>
    </row>
    <row r="229" spans="1:3" ht="15.75">
      <c r="A229" s="53"/>
      <c r="B229" s="67"/>
      <c r="C229" s="68"/>
    </row>
    <row r="230" spans="1:3" ht="17.25">
      <c r="A230" s="1" t="s">
        <v>39</v>
      </c>
      <c r="B230" s="1"/>
      <c r="C230" s="3"/>
    </row>
    <row r="231" spans="1:3" ht="17.25">
      <c r="A231" s="1" t="s">
        <v>34</v>
      </c>
      <c r="B231" s="1"/>
      <c r="C231" s="3"/>
    </row>
    <row r="232" spans="1:3" ht="15.75">
      <c r="A232" s="54"/>
      <c r="B232" s="54"/>
      <c r="C232" s="66"/>
    </row>
    <row r="233" spans="1:3" ht="15.75">
      <c r="A233" s="55" t="s">
        <v>1</v>
      </c>
      <c r="B233" s="54"/>
      <c r="C233" s="66"/>
    </row>
    <row r="234" spans="1:3" ht="15.75">
      <c r="A234" s="56"/>
      <c r="B234" s="275" t="s">
        <v>54</v>
      </c>
      <c r="C234" s="275"/>
    </row>
    <row r="235" spans="1:3" ht="15.75">
      <c r="A235" s="57" t="s">
        <v>2</v>
      </c>
      <c r="B235" s="6"/>
      <c r="C235" s="7">
        <v>84780</v>
      </c>
    </row>
    <row r="236" spans="1:3" ht="15.75">
      <c r="A236" s="22" t="s">
        <v>3</v>
      </c>
      <c r="B236" s="58"/>
      <c r="C236" s="69" t="s">
        <v>20</v>
      </c>
    </row>
    <row r="237" spans="1:3" ht="15.75">
      <c r="A237" s="22" t="s">
        <v>5</v>
      </c>
      <c r="B237" s="9"/>
      <c r="C237" s="10">
        <v>7800</v>
      </c>
    </row>
    <row r="238" spans="1:3" ht="16.5">
      <c r="A238" s="11" t="s">
        <v>4</v>
      </c>
      <c r="B238" s="59"/>
      <c r="C238" s="10"/>
    </row>
    <row r="239" spans="1:3" ht="15.75">
      <c r="A239" s="22" t="s">
        <v>7</v>
      </c>
      <c r="B239" s="9"/>
      <c r="C239" s="10">
        <v>83250</v>
      </c>
    </row>
    <row r="240" spans="1:3" ht="15.75">
      <c r="A240" s="22" t="s">
        <v>36</v>
      </c>
      <c r="B240" s="9"/>
      <c r="C240" s="70">
        <v>30000</v>
      </c>
    </row>
    <row r="241" spans="1:3" ht="15.75">
      <c r="A241" s="22" t="s">
        <v>9</v>
      </c>
      <c r="B241" s="9"/>
      <c r="C241" s="10">
        <v>42390</v>
      </c>
    </row>
    <row r="242" spans="1:3" ht="15.75">
      <c r="A242" s="22" t="s">
        <v>10</v>
      </c>
      <c r="B242" s="58"/>
      <c r="C242" s="71" t="s">
        <v>20</v>
      </c>
    </row>
    <row r="243" spans="1:3" ht="15.75">
      <c r="A243" s="22" t="s">
        <v>12</v>
      </c>
      <c r="B243" s="9"/>
      <c r="C243" s="10">
        <v>25000</v>
      </c>
    </row>
    <row r="244" spans="1:3" ht="15.75">
      <c r="A244" s="22" t="s">
        <v>13</v>
      </c>
      <c r="B244" s="9"/>
      <c r="C244" s="10">
        <v>55000</v>
      </c>
    </row>
    <row r="245" spans="1:3" ht="15.75">
      <c r="A245" s="22" t="s">
        <v>11</v>
      </c>
      <c r="B245" s="58"/>
      <c r="C245" s="13">
        <v>100000</v>
      </c>
    </row>
    <row r="246" spans="1:3" ht="15.75">
      <c r="A246" s="22" t="s">
        <v>14</v>
      </c>
      <c r="B246" s="9"/>
      <c r="C246" s="10">
        <v>11500</v>
      </c>
    </row>
    <row r="247" spans="1:3" ht="15.75">
      <c r="A247" s="22" t="s">
        <v>15</v>
      </c>
      <c r="B247" s="9"/>
      <c r="C247" s="10">
        <v>20000</v>
      </c>
    </row>
    <row r="248" spans="1:3" ht="15.75">
      <c r="A248" s="60" t="s">
        <v>16</v>
      </c>
      <c r="B248" s="17"/>
      <c r="C248" s="18">
        <f>SUM(C235:C247)</f>
        <v>459720</v>
      </c>
    </row>
    <row r="249" spans="1:3" ht="15.75">
      <c r="A249" s="58"/>
      <c r="B249" s="58"/>
      <c r="C249" s="20"/>
    </row>
    <row r="250" spans="1:3" ht="15.75">
      <c r="A250" s="61" t="s">
        <v>17</v>
      </c>
      <c r="B250" s="58"/>
      <c r="C250" s="20"/>
    </row>
    <row r="251" spans="1:3" ht="15.75">
      <c r="A251" s="22" t="s">
        <v>19</v>
      </c>
      <c r="B251" s="24"/>
      <c r="C251" s="49"/>
    </row>
    <row r="252" spans="1:3" ht="15.75">
      <c r="A252" s="22" t="s">
        <v>18</v>
      </c>
      <c r="B252" s="58"/>
      <c r="C252" s="62"/>
    </row>
    <row r="253" spans="1:3" ht="15.75">
      <c r="A253" s="22" t="s">
        <v>21</v>
      </c>
      <c r="B253" s="72"/>
      <c r="C253" s="62"/>
    </row>
    <row r="254" spans="1:3" ht="15.75">
      <c r="A254" s="22" t="s">
        <v>22</v>
      </c>
      <c r="B254" s="58"/>
      <c r="C254" s="62"/>
    </row>
    <row r="255" spans="1:3" ht="15.75">
      <c r="A255" s="22"/>
      <c r="B255" s="6"/>
      <c r="C255" s="7">
        <f>C248+B251</f>
        <v>459720</v>
      </c>
    </row>
    <row r="256" spans="1:3" ht="15.75">
      <c r="A256" s="61" t="s">
        <v>23</v>
      </c>
      <c r="B256" s="58"/>
      <c r="C256" s="62"/>
    </row>
    <row r="257" spans="1:3" ht="15.75">
      <c r="A257" s="22" t="s">
        <v>24</v>
      </c>
      <c r="B257" s="24">
        <v>350</v>
      </c>
      <c r="C257" s="63"/>
    </row>
    <row r="258" spans="1:3" ht="17.25">
      <c r="A258" s="36" t="s">
        <v>25</v>
      </c>
      <c r="B258" s="73">
        <v>8478</v>
      </c>
      <c r="C258" s="63"/>
    </row>
    <row r="259" spans="1:3" ht="17.25">
      <c r="A259" s="36"/>
      <c r="B259" s="42"/>
      <c r="C259" s="28">
        <f>-B257-B258</f>
        <v>-8828</v>
      </c>
    </row>
    <row r="260" spans="1:3" ht="16.5" thickBot="1">
      <c r="A260" s="22" t="s">
        <v>26</v>
      </c>
      <c r="B260" s="43"/>
      <c r="C260" s="64">
        <f>C255+C259</f>
        <v>450892</v>
      </c>
    </row>
    <row r="261" spans="1:3" ht="15.75">
      <c r="A261" s="22" t="s">
        <v>55</v>
      </c>
      <c r="B261" s="65"/>
      <c r="C261" s="48">
        <f>C260*36/100</f>
        <v>162321.12</v>
      </c>
    </row>
    <row r="262" spans="1:3" ht="15.75">
      <c r="A262" s="22" t="s">
        <v>27</v>
      </c>
      <c r="B262" s="58"/>
      <c r="C262" s="49">
        <v>-73500</v>
      </c>
    </row>
    <row r="263" spans="1:3" ht="15.75">
      <c r="A263" s="11" t="s">
        <v>29</v>
      </c>
      <c r="B263" s="32"/>
      <c r="C263" s="38">
        <f>C261+C262</f>
        <v>88821.119999999995</v>
      </c>
    </row>
    <row r="264" spans="1:3" ht="16.5" thickBot="1">
      <c r="A264" s="31"/>
      <c r="B264" s="52"/>
      <c r="C264" s="39">
        <v>88821</v>
      </c>
    </row>
    <row r="265" spans="1:3" ht="16.5" thickTop="1">
      <c r="A265" s="2"/>
      <c r="B265" s="34"/>
      <c r="C265" s="35"/>
    </row>
    <row r="266" spans="1:3" ht="15.75">
      <c r="A266" s="2"/>
      <c r="B266" s="34"/>
      <c r="C266" s="35"/>
    </row>
    <row r="267" spans="1:3" ht="15.75">
      <c r="A267" s="2"/>
      <c r="B267" s="34"/>
      <c r="C267" s="35"/>
    </row>
    <row r="268" spans="1:3" ht="15.75">
      <c r="A268" s="2"/>
      <c r="B268" s="34"/>
      <c r="C268" s="35"/>
    </row>
    <row r="269" spans="1:3" ht="15.75">
      <c r="A269" s="2"/>
      <c r="B269" s="34"/>
      <c r="C269" s="35"/>
    </row>
    <row r="270" spans="1:3" ht="15.75">
      <c r="A270" s="2"/>
      <c r="B270" s="34"/>
      <c r="C270" s="35"/>
    </row>
    <row r="271" spans="1:3" ht="15.75">
      <c r="A271" s="2"/>
      <c r="B271" s="34"/>
      <c r="C271" s="35"/>
    </row>
    <row r="272" spans="1:3" ht="15.75">
      <c r="A272" s="2"/>
      <c r="B272" s="34"/>
      <c r="C272" s="35"/>
    </row>
    <row r="273" spans="1:3" ht="15.75">
      <c r="A273" s="2"/>
      <c r="B273" s="34"/>
      <c r="C273" s="35"/>
    </row>
    <row r="274" spans="1:3" ht="15.75">
      <c r="A274" s="2"/>
      <c r="B274" s="34"/>
      <c r="C274" s="35"/>
    </row>
    <row r="275" spans="1:3" ht="15.75">
      <c r="A275" s="2"/>
      <c r="B275" s="34"/>
      <c r="C275" s="35"/>
    </row>
    <row r="276" spans="1:3" ht="15.75">
      <c r="A276" s="2"/>
      <c r="B276" s="34"/>
      <c r="C276" s="35"/>
    </row>
    <row r="277" spans="1:3" ht="17.25">
      <c r="A277" s="1" t="s">
        <v>40</v>
      </c>
      <c r="B277" s="1"/>
      <c r="C277" s="3"/>
    </row>
    <row r="278" spans="1:3" ht="17.25">
      <c r="A278" s="1" t="s">
        <v>34</v>
      </c>
      <c r="B278" s="1"/>
      <c r="C278" s="3"/>
    </row>
    <row r="279" spans="1:3" ht="15.75">
      <c r="A279" s="54"/>
      <c r="B279" s="54"/>
      <c r="C279" s="66"/>
    </row>
    <row r="280" spans="1:3" ht="15.75">
      <c r="A280" s="55" t="s">
        <v>1</v>
      </c>
      <c r="B280" s="54"/>
      <c r="C280" s="66"/>
    </row>
    <row r="281" spans="1:3" ht="15.75">
      <c r="A281" s="56"/>
      <c r="B281" s="275" t="s">
        <v>54</v>
      </c>
      <c r="C281" s="275"/>
    </row>
    <row r="282" spans="1:3" ht="15.75">
      <c r="A282" s="57" t="s">
        <v>2</v>
      </c>
      <c r="B282" s="6"/>
      <c r="C282" s="7">
        <v>97350</v>
      </c>
    </row>
    <row r="283" spans="1:3" ht="15.75">
      <c r="A283" s="22" t="s">
        <v>3</v>
      </c>
      <c r="B283" s="58"/>
      <c r="C283" s="49"/>
    </row>
    <row r="284" spans="1:3" ht="15.75">
      <c r="A284" s="22" t="s">
        <v>5</v>
      </c>
      <c r="B284" s="9"/>
      <c r="C284" s="10">
        <v>7800</v>
      </c>
    </row>
    <row r="285" spans="1:3" ht="16.5">
      <c r="A285" s="11" t="s">
        <v>4</v>
      </c>
      <c r="B285" s="59"/>
      <c r="C285" s="10"/>
    </row>
    <row r="286" spans="1:3" ht="15.75">
      <c r="A286" s="22" t="s">
        <v>7</v>
      </c>
      <c r="B286" s="9"/>
      <c r="C286" s="10">
        <v>83250</v>
      </c>
    </row>
    <row r="287" spans="1:3" ht="15.75">
      <c r="A287" s="22" t="s">
        <v>36</v>
      </c>
      <c r="B287" s="9"/>
      <c r="C287" s="10">
        <v>30000</v>
      </c>
    </row>
    <row r="288" spans="1:3" ht="15.75">
      <c r="A288" s="22" t="s">
        <v>9</v>
      </c>
      <c r="B288" s="9"/>
      <c r="C288" s="10">
        <f>C282/2</f>
        <v>48675</v>
      </c>
    </row>
    <row r="289" spans="1:3" ht="15.75">
      <c r="A289" s="22" t="s">
        <v>10</v>
      </c>
      <c r="B289" s="58"/>
      <c r="C289" s="13"/>
    </row>
    <row r="290" spans="1:3" ht="15.75">
      <c r="A290" s="22" t="s">
        <v>12</v>
      </c>
      <c r="B290" s="9"/>
      <c r="C290" s="10">
        <v>25000</v>
      </c>
    </row>
    <row r="291" spans="1:3" ht="15.75">
      <c r="A291" s="22" t="s">
        <v>13</v>
      </c>
      <c r="B291" s="9"/>
      <c r="C291" s="10">
        <v>55000</v>
      </c>
    </row>
    <row r="292" spans="1:3" ht="15.75">
      <c r="A292" s="22" t="s">
        <v>11</v>
      </c>
      <c r="B292" s="58"/>
      <c r="C292" s="15">
        <v>100000</v>
      </c>
    </row>
    <row r="293" spans="1:3" ht="15.75">
      <c r="A293" s="22" t="s">
        <v>14</v>
      </c>
      <c r="B293" s="9"/>
      <c r="C293" s="10">
        <v>11500</v>
      </c>
    </row>
    <row r="294" spans="1:3" ht="15.75">
      <c r="A294" s="22" t="s">
        <v>15</v>
      </c>
      <c r="B294" s="9"/>
      <c r="C294" s="10">
        <v>20000</v>
      </c>
    </row>
    <row r="295" spans="1:3" ht="15.75">
      <c r="A295" s="60" t="s">
        <v>16</v>
      </c>
      <c r="B295" s="17"/>
      <c r="C295" s="18">
        <f>SUM(C282:C294)</f>
        <v>478575</v>
      </c>
    </row>
    <row r="296" spans="1:3" ht="15.75">
      <c r="A296" s="58"/>
      <c r="B296" s="58"/>
      <c r="C296" s="20"/>
    </row>
    <row r="297" spans="1:3" ht="15.75">
      <c r="A297" s="61" t="s">
        <v>17</v>
      </c>
      <c r="B297" s="58"/>
      <c r="C297" s="20"/>
    </row>
    <row r="298" spans="1:3" ht="15.75">
      <c r="A298" s="22" t="s">
        <v>19</v>
      </c>
      <c r="B298" s="24"/>
      <c r="C298" s="49"/>
    </row>
    <row r="299" spans="1:3" ht="15.75">
      <c r="A299" s="22" t="s">
        <v>18</v>
      </c>
      <c r="B299" s="58"/>
      <c r="C299" s="62"/>
    </row>
    <row r="300" spans="1:3" ht="15.75">
      <c r="A300" s="22" t="s">
        <v>21</v>
      </c>
      <c r="B300" s="72"/>
      <c r="C300" s="62"/>
    </row>
    <row r="301" spans="1:3" ht="15.75">
      <c r="A301" s="22" t="s">
        <v>22</v>
      </c>
      <c r="B301" s="58"/>
      <c r="C301" s="62"/>
    </row>
    <row r="302" spans="1:3" ht="15.75">
      <c r="A302" s="22"/>
      <c r="B302" s="6"/>
      <c r="C302" s="7">
        <f>C295+B298</f>
        <v>478575</v>
      </c>
    </row>
    <row r="303" spans="1:3" ht="15.75">
      <c r="A303" s="61" t="s">
        <v>23</v>
      </c>
      <c r="B303" s="58"/>
      <c r="C303" s="62"/>
    </row>
    <row r="304" spans="1:3" ht="15.75">
      <c r="A304" s="22" t="s">
        <v>24</v>
      </c>
      <c r="B304" s="24">
        <v>350</v>
      </c>
      <c r="C304" s="63"/>
    </row>
    <row r="305" spans="1:3" ht="17.25">
      <c r="A305" s="36" t="s">
        <v>25</v>
      </c>
      <c r="B305" s="24">
        <v>9735</v>
      </c>
      <c r="C305" s="63"/>
    </row>
    <row r="306" spans="1:3" ht="17.25">
      <c r="A306" s="36"/>
      <c r="B306" s="42"/>
      <c r="C306" s="28">
        <f>-B304-B305-B306</f>
        <v>-10085</v>
      </c>
    </row>
    <row r="307" spans="1:3" ht="16.5" thickBot="1">
      <c r="A307" s="22" t="s">
        <v>26</v>
      </c>
      <c r="B307" s="43"/>
      <c r="C307" s="64">
        <f>C302-B304-B305</f>
        <v>468490</v>
      </c>
    </row>
    <row r="308" spans="1:3" ht="15.75">
      <c r="A308" s="22" t="s">
        <v>55</v>
      </c>
      <c r="B308" s="65"/>
      <c r="C308" s="48">
        <f>C307*36/100</f>
        <v>168656.4</v>
      </c>
    </row>
    <row r="309" spans="1:3" ht="15.75">
      <c r="A309" s="22" t="s">
        <v>27</v>
      </c>
      <c r="B309" s="58"/>
      <c r="C309" s="49">
        <v>-73500</v>
      </c>
    </row>
    <row r="310" spans="1:3" ht="15.75">
      <c r="A310" s="11" t="s">
        <v>29</v>
      </c>
      <c r="B310" s="32"/>
      <c r="C310" s="38">
        <f>C308+C309</f>
        <v>95156.4</v>
      </c>
    </row>
    <row r="311" spans="1:3" ht="16.5" thickBot="1">
      <c r="A311" s="31"/>
      <c r="B311" s="52"/>
      <c r="C311" s="39">
        <v>95156</v>
      </c>
    </row>
    <row r="312" spans="1:3" ht="16.5" thickTop="1">
      <c r="A312" s="2"/>
      <c r="B312" s="34"/>
      <c r="C312" s="35"/>
    </row>
    <row r="313" spans="1:3" ht="15.75">
      <c r="A313" s="2"/>
      <c r="B313" s="34"/>
      <c r="C313" s="35"/>
    </row>
    <row r="314" spans="1:3" ht="15.75">
      <c r="A314" s="2"/>
      <c r="B314" s="34"/>
      <c r="C314" s="35"/>
    </row>
    <row r="315" spans="1:3" ht="15.75">
      <c r="A315" s="2"/>
      <c r="B315" s="34"/>
      <c r="C315" s="35"/>
    </row>
    <row r="316" spans="1:3" ht="15.75">
      <c r="A316" s="2"/>
      <c r="B316" s="34"/>
      <c r="C316" s="35"/>
    </row>
    <row r="317" spans="1:3" ht="15.75">
      <c r="A317" s="2"/>
      <c r="B317" s="34"/>
      <c r="C317" s="35"/>
    </row>
    <row r="318" spans="1:3" ht="15.75">
      <c r="A318" s="2"/>
      <c r="B318" s="34"/>
      <c r="C318" s="35"/>
    </row>
    <row r="319" spans="1:3" ht="15.75">
      <c r="A319" s="2"/>
      <c r="B319" s="34"/>
      <c r="C319" s="35"/>
    </row>
    <row r="320" spans="1:3" ht="15.75">
      <c r="A320" s="2"/>
      <c r="B320" s="34"/>
      <c r="C320" s="35"/>
    </row>
    <row r="321" spans="1:3" ht="15.75">
      <c r="A321" s="2"/>
      <c r="B321" s="34"/>
      <c r="C321" s="35"/>
    </row>
    <row r="322" spans="1:3" ht="15.75">
      <c r="A322" s="2"/>
      <c r="B322" s="34"/>
      <c r="C322" s="35"/>
    </row>
    <row r="323" spans="1:3" ht="15.75">
      <c r="A323" s="2"/>
      <c r="B323" s="34"/>
      <c r="C323" s="35"/>
    </row>
    <row r="324" spans="1:3" ht="17.25">
      <c r="A324" s="1" t="s">
        <v>41</v>
      </c>
      <c r="B324" s="1"/>
      <c r="C324" s="3"/>
    </row>
    <row r="325" spans="1:3" ht="17.25">
      <c r="A325" s="1" t="s">
        <v>34</v>
      </c>
      <c r="B325" s="1"/>
      <c r="C325" s="3"/>
    </row>
    <row r="326" spans="1:3" ht="15.75">
      <c r="A326" s="54"/>
      <c r="B326" s="54"/>
      <c r="C326" s="66"/>
    </row>
    <row r="327" spans="1:3" ht="15.75">
      <c r="A327" s="55" t="s">
        <v>1</v>
      </c>
      <c r="B327" s="54"/>
      <c r="C327" s="66"/>
    </row>
    <row r="328" spans="1:3" ht="15.75">
      <c r="A328" s="56"/>
      <c r="B328" s="275" t="s">
        <v>54</v>
      </c>
      <c r="C328" s="275"/>
    </row>
    <row r="329" spans="1:3" ht="15.75">
      <c r="A329" s="57" t="s">
        <v>2</v>
      </c>
      <c r="B329" s="6"/>
      <c r="C329" s="7">
        <v>88670</v>
      </c>
    </row>
    <row r="330" spans="1:3" ht="15.75">
      <c r="A330" s="22" t="s">
        <v>3</v>
      </c>
      <c r="B330" s="58"/>
      <c r="C330" s="49"/>
    </row>
    <row r="331" spans="1:3" ht="15.75">
      <c r="A331" s="22" t="s">
        <v>5</v>
      </c>
      <c r="B331" s="9"/>
      <c r="C331" s="10">
        <v>7800</v>
      </c>
    </row>
    <row r="332" spans="1:3" ht="16.5">
      <c r="A332" s="11" t="s">
        <v>4</v>
      </c>
      <c r="B332" s="59"/>
      <c r="C332" s="10"/>
    </row>
    <row r="333" spans="1:3" ht="15.75">
      <c r="A333" s="22" t="s">
        <v>7</v>
      </c>
      <c r="B333" s="9"/>
      <c r="C333" s="10">
        <v>83250</v>
      </c>
    </row>
    <row r="334" spans="1:3" ht="15.75">
      <c r="A334" s="22" t="s">
        <v>36</v>
      </c>
      <c r="B334" s="9"/>
      <c r="C334" s="10">
        <v>30000</v>
      </c>
    </row>
    <row r="335" spans="1:3" ht="15.75">
      <c r="A335" s="22" t="s">
        <v>9</v>
      </c>
      <c r="B335" s="9"/>
      <c r="C335" s="10">
        <v>44335</v>
      </c>
    </row>
    <row r="336" spans="1:3" ht="15.75">
      <c r="A336" s="22" t="s">
        <v>10</v>
      </c>
      <c r="B336" s="58"/>
      <c r="C336" s="13"/>
    </row>
    <row r="337" spans="1:3" ht="15.75">
      <c r="A337" s="22" t="s">
        <v>12</v>
      </c>
      <c r="B337" s="9"/>
      <c r="C337" s="10">
        <v>25000</v>
      </c>
    </row>
    <row r="338" spans="1:3" ht="15.75">
      <c r="A338" s="22" t="s">
        <v>13</v>
      </c>
      <c r="B338" s="9"/>
      <c r="C338" s="10">
        <v>55000</v>
      </c>
    </row>
    <row r="339" spans="1:3" ht="15.75">
      <c r="A339" s="22" t="s">
        <v>11</v>
      </c>
      <c r="B339" s="58"/>
      <c r="C339" s="13">
        <v>100000</v>
      </c>
    </row>
    <row r="340" spans="1:3" ht="15.75">
      <c r="A340" s="22" t="s">
        <v>14</v>
      </c>
      <c r="B340" s="9"/>
      <c r="C340" s="10">
        <v>11500</v>
      </c>
    </row>
    <row r="341" spans="1:3" ht="15.75">
      <c r="A341" s="22" t="s">
        <v>15</v>
      </c>
      <c r="B341" s="9"/>
      <c r="C341" s="10">
        <v>20000</v>
      </c>
    </row>
    <row r="342" spans="1:3" ht="15.75">
      <c r="A342" s="60" t="s">
        <v>16</v>
      </c>
      <c r="B342" s="17"/>
      <c r="C342" s="18">
        <f>SUM(C329:C341)</f>
        <v>465555</v>
      </c>
    </row>
    <row r="343" spans="1:3" ht="15.75">
      <c r="A343" s="58"/>
      <c r="B343" s="58"/>
      <c r="C343" s="20"/>
    </row>
    <row r="344" spans="1:3" ht="15.75">
      <c r="A344" s="61" t="s">
        <v>17</v>
      </c>
      <c r="B344" s="58"/>
      <c r="C344" s="20"/>
    </row>
    <row r="345" spans="1:3" ht="15.75">
      <c r="A345" s="22" t="s">
        <v>42</v>
      </c>
      <c r="B345" s="58"/>
      <c r="C345" s="49"/>
    </row>
    <row r="346" spans="1:3" ht="15.75">
      <c r="A346" s="22" t="s">
        <v>18</v>
      </c>
      <c r="B346" s="58"/>
      <c r="C346" s="62"/>
    </row>
    <row r="347" spans="1:3" ht="15.75">
      <c r="A347" s="22" t="s">
        <v>21</v>
      </c>
      <c r="B347" s="72"/>
      <c r="C347" s="62"/>
    </row>
    <row r="348" spans="1:3" ht="15.75">
      <c r="A348" s="22" t="s">
        <v>22</v>
      </c>
      <c r="B348" s="58"/>
      <c r="C348" s="62"/>
    </row>
    <row r="349" spans="1:3" ht="15.75">
      <c r="A349" s="22"/>
      <c r="B349" s="6"/>
      <c r="C349" s="7">
        <f>C342+B347+C345</f>
        <v>465555</v>
      </c>
    </row>
    <row r="350" spans="1:3" ht="15.75">
      <c r="A350" s="61" t="s">
        <v>23</v>
      </c>
      <c r="B350" s="58"/>
      <c r="C350" s="62"/>
    </row>
    <row r="351" spans="1:3" ht="15.75">
      <c r="A351" s="22" t="s">
        <v>24</v>
      </c>
      <c r="B351" s="24">
        <v>350</v>
      </c>
      <c r="C351" s="63"/>
    </row>
    <row r="352" spans="1:3" ht="17.25">
      <c r="A352" s="36" t="s">
        <v>25</v>
      </c>
      <c r="B352" s="24">
        <v>8867</v>
      </c>
      <c r="C352" s="63"/>
    </row>
    <row r="353" spans="1:3" ht="17.25">
      <c r="A353" s="36"/>
      <c r="B353" s="42"/>
      <c r="C353" s="28">
        <f>-B351-B352-B353</f>
        <v>-9217</v>
      </c>
    </row>
    <row r="354" spans="1:3" ht="16.5" thickBot="1">
      <c r="A354" s="22" t="s">
        <v>26</v>
      </c>
      <c r="B354" s="43"/>
      <c r="C354" s="64">
        <f>C349-B351-B352</f>
        <v>456338</v>
      </c>
    </row>
    <row r="355" spans="1:3" ht="15.75">
      <c r="A355" s="22" t="s">
        <v>55</v>
      </c>
      <c r="B355" s="65"/>
      <c r="C355" s="48">
        <f>C354*36/100</f>
        <v>164281.68</v>
      </c>
    </row>
    <row r="356" spans="1:3" ht="15.75">
      <c r="A356" s="22" t="s">
        <v>27</v>
      </c>
      <c r="B356" s="58"/>
      <c r="C356" s="49">
        <v>-73500</v>
      </c>
    </row>
    <row r="357" spans="1:3" ht="16.5" thickBot="1">
      <c r="A357" s="31" t="s">
        <v>29</v>
      </c>
      <c r="B357" s="32"/>
      <c r="C357" s="39">
        <f>C355+C356</f>
        <v>90781.68</v>
      </c>
    </row>
    <row r="358" spans="1:3" ht="16.5" thickTop="1">
      <c r="A358" s="19"/>
      <c r="B358" s="34"/>
      <c r="C358" s="35"/>
    </row>
    <row r="359" spans="1:3" ht="15.75">
      <c r="A359" s="19"/>
      <c r="B359" s="34"/>
      <c r="C359" s="35"/>
    </row>
    <row r="360" spans="1:3" ht="15.75">
      <c r="A360" s="19"/>
      <c r="B360" s="34"/>
      <c r="C360" s="35"/>
    </row>
    <row r="361" spans="1:3" ht="15.75">
      <c r="A361" s="19"/>
      <c r="B361" s="34"/>
      <c r="C361" s="35"/>
    </row>
    <row r="362" spans="1:3" ht="15.75">
      <c r="A362" s="19"/>
      <c r="B362" s="34"/>
      <c r="C362" s="35"/>
    </row>
    <row r="363" spans="1:3" ht="15.75">
      <c r="A363" s="19"/>
      <c r="B363" s="34"/>
      <c r="C363" s="35"/>
    </row>
    <row r="364" spans="1:3" ht="15.75">
      <c r="A364" s="19"/>
      <c r="B364" s="34"/>
      <c r="C364" s="35"/>
    </row>
    <row r="365" spans="1:3" ht="15.75">
      <c r="A365" s="19"/>
      <c r="B365" s="34"/>
      <c r="C365" s="35"/>
    </row>
    <row r="366" spans="1:3" ht="15.75">
      <c r="A366" s="19"/>
      <c r="B366" s="34"/>
      <c r="C366" s="35"/>
    </row>
    <row r="367" spans="1:3" ht="15.75">
      <c r="A367" s="19"/>
      <c r="B367" s="34"/>
      <c r="C367" s="35"/>
    </row>
    <row r="368" spans="1:3" ht="15.75">
      <c r="A368" s="2"/>
      <c r="B368" s="34"/>
      <c r="C368" s="35"/>
    </row>
    <row r="369" spans="1:3" ht="15.75">
      <c r="A369" s="2"/>
      <c r="B369" s="34"/>
      <c r="C369" s="35"/>
    </row>
    <row r="370" spans="1:3" ht="15.75">
      <c r="A370" s="2"/>
      <c r="B370" s="34"/>
      <c r="C370" s="35"/>
    </row>
    <row r="371" spans="1:3" ht="17.25">
      <c r="A371" s="1" t="s">
        <v>43</v>
      </c>
      <c r="B371" s="1"/>
      <c r="C371" s="3"/>
    </row>
    <row r="372" spans="1:3" ht="17.25">
      <c r="A372" s="1" t="s">
        <v>34</v>
      </c>
      <c r="B372" s="1"/>
      <c r="C372" s="3"/>
    </row>
    <row r="373" spans="1:3" ht="15.75">
      <c r="A373" s="54"/>
      <c r="B373" s="54"/>
      <c r="C373" s="66"/>
    </row>
    <row r="374" spans="1:3" ht="15.75">
      <c r="A374" s="55" t="s">
        <v>1</v>
      </c>
      <c r="B374" s="54"/>
      <c r="C374" s="66"/>
    </row>
    <row r="375" spans="1:3" ht="15.75">
      <c r="A375" s="56"/>
      <c r="B375" s="275" t="s">
        <v>54</v>
      </c>
      <c r="C375" s="275"/>
    </row>
    <row r="376" spans="1:3" ht="15.75">
      <c r="A376" s="57" t="s">
        <v>2</v>
      </c>
      <c r="B376" s="6"/>
      <c r="C376" s="7">
        <v>102350</v>
      </c>
    </row>
    <row r="377" spans="1:3" ht="15.75">
      <c r="A377" s="22" t="s">
        <v>3</v>
      </c>
      <c r="B377" s="58"/>
      <c r="C377" s="49"/>
    </row>
    <row r="378" spans="1:3" ht="15.75">
      <c r="A378" s="22" t="s">
        <v>5</v>
      </c>
      <c r="B378" s="9"/>
      <c r="C378" s="10">
        <v>7800</v>
      </c>
    </row>
    <row r="379" spans="1:3" ht="16.5">
      <c r="A379" s="11" t="s">
        <v>4</v>
      </c>
      <c r="B379" s="59"/>
      <c r="C379" s="10"/>
    </row>
    <row r="380" spans="1:3" ht="15.75">
      <c r="A380" s="22" t="s">
        <v>7</v>
      </c>
      <c r="B380" s="9"/>
      <c r="C380" s="10">
        <v>83250</v>
      </c>
    </row>
    <row r="381" spans="1:3" ht="15.75">
      <c r="A381" s="22" t="s">
        <v>44</v>
      </c>
      <c r="B381" s="9"/>
      <c r="C381" s="10">
        <v>30000</v>
      </c>
    </row>
    <row r="382" spans="1:3" ht="15.75">
      <c r="A382" s="22" t="s">
        <v>9</v>
      </c>
      <c r="B382" s="9"/>
      <c r="C382" s="10">
        <f>C376/2</f>
        <v>51175</v>
      </c>
    </row>
    <row r="383" spans="1:3" ht="15.75">
      <c r="A383" s="22" t="s">
        <v>10</v>
      </c>
      <c r="B383" s="58"/>
      <c r="C383" s="13"/>
    </row>
    <row r="384" spans="1:3" ht="15.75">
      <c r="A384" s="22" t="s">
        <v>12</v>
      </c>
      <c r="B384" s="9"/>
      <c r="C384" s="10">
        <v>25000</v>
      </c>
    </row>
    <row r="385" spans="1:3" ht="15.75">
      <c r="A385" s="22" t="s">
        <v>13</v>
      </c>
      <c r="B385" s="9"/>
      <c r="C385" s="10">
        <v>55000</v>
      </c>
    </row>
    <row r="386" spans="1:3" ht="15.75">
      <c r="A386" s="22" t="s">
        <v>11</v>
      </c>
      <c r="B386" s="58"/>
      <c r="C386" s="13">
        <v>100000</v>
      </c>
    </row>
    <row r="387" spans="1:3" ht="15.75">
      <c r="A387" s="22" t="s">
        <v>14</v>
      </c>
      <c r="B387" s="9"/>
      <c r="C387" s="10">
        <v>11500</v>
      </c>
    </row>
    <row r="388" spans="1:3" ht="15.75">
      <c r="A388" s="22" t="s">
        <v>15</v>
      </c>
      <c r="B388" s="9"/>
      <c r="C388" s="10">
        <v>20000</v>
      </c>
    </row>
    <row r="389" spans="1:3" ht="15.75">
      <c r="A389" s="60" t="s">
        <v>16</v>
      </c>
      <c r="B389" s="17"/>
      <c r="C389" s="18">
        <f>SUM(C376:C388)</f>
        <v>486075</v>
      </c>
    </row>
    <row r="390" spans="1:3" ht="15.75">
      <c r="A390" s="58"/>
      <c r="B390" s="58"/>
      <c r="C390" s="20"/>
    </row>
    <row r="391" spans="1:3" ht="15.75">
      <c r="A391" s="61" t="s">
        <v>17</v>
      </c>
      <c r="B391" s="58"/>
      <c r="C391" s="20"/>
    </row>
    <row r="392" spans="1:3" ht="15.75">
      <c r="A392" s="22" t="s">
        <v>19</v>
      </c>
      <c r="B392" s="24"/>
      <c r="C392" s="49"/>
    </row>
    <row r="393" spans="1:3" ht="15.75">
      <c r="A393" s="22" t="s">
        <v>18</v>
      </c>
      <c r="B393" s="58"/>
      <c r="C393" s="62"/>
    </row>
    <row r="394" spans="1:3" ht="15.75">
      <c r="A394" s="22" t="s">
        <v>21</v>
      </c>
      <c r="B394" s="72"/>
      <c r="C394" s="62"/>
    </row>
    <row r="395" spans="1:3" ht="15.75">
      <c r="A395" s="22" t="s">
        <v>22</v>
      </c>
      <c r="B395" s="74">
        <v>4724.42</v>
      </c>
      <c r="C395" s="62"/>
    </row>
    <row r="396" spans="1:3" ht="15.75">
      <c r="A396" s="22"/>
      <c r="B396" s="6"/>
      <c r="C396" s="7">
        <f>C389+B392+B395</f>
        <v>490799.42</v>
      </c>
    </row>
    <row r="397" spans="1:3" ht="15.75">
      <c r="A397" s="61" t="s">
        <v>23</v>
      </c>
      <c r="B397" s="58"/>
      <c r="C397" s="62"/>
    </row>
    <row r="398" spans="1:3" ht="15.75">
      <c r="A398" s="22" t="s">
        <v>24</v>
      </c>
      <c r="B398" s="24">
        <v>350</v>
      </c>
      <c r="C398" s="63"/>
    </row>
    <row r="399" spans="1:3" ht="17.25">
      <c r="A399" s="36" t="s">
        <v>25</v>
      </c>
      <c r="B399" s="24">
        <v>10235</v>
      </c>
      <c r="C399" s="63"/>
    </row>
    <row r="400" spans="1:3" ht="17.25">
      <c r="A400" s="36"/>
      <c r="B400" s="42"/>
      <c r="C400" s="28">
        <f>-B398-B399-B400</f>
        <v>-10585</v>
      </c>
    </row>
    <row r="401" spans="1:3" ht="16.5" thickBot="1">
      <c r="A401" s="22" t="s">
        <v>26</v>
      </c>
      <c r="B401" s="43"/>
      <c r="C401" s="30">
        <f>C396-B398-B399</f>
        <v>480214.42</v>
      </c>
    </row>
    <row r="402" spans="1:3" ht="15.75">
      <c r="A402" s="22" t="s">
        <v>55</v>
      </c>
      <c r="B402" s="65"/>
      <c r="C402" s="48">
        <f>C401*36/100</f>
        <v>172877.1912</v>
      </c>
    </row>
    <row r="403" spans="1:3" ht="15.75">
      <c r="A403" s="22" t="s">
        <v>27</v>
      </c>
      <c r="B403" s="58"/>
      <c r="C403" s="13">
        <v>-73500</v>
      </c>
    </row>
    <row r="404" spans="1:3" ht="16.5" thickBot="1">
      <c r="A404" s="31" t="s">
        <v>29</v>
      </c>
      <c r="B404" s="32"/>
      <c r="C404" s="39">
        <f>C402+C403</f>
        <v>99377.191200000001</v>
      </c>
    </row>
    <row r="405" spans="1:3" ht="16.5" thickTop="1">
      <c r="A405" s="2"/>
      <c r="B405" s="34"/>
      <c r="C405" s="35"/>
    </row>
    <row r="406" spans="1:3" ht="15.75">
      <c r="A406" s="2"/>
      <c r="B406" s="34"/>
      <c r="C406" s="35"/>
    </row>
    <row r="407" spans="1:3" ht="15.75">
      <c r="A407" s="2"/>
      <c r="B407" s="34"/>
      <c r="C407" s="35"/>
    </row>
    <row r="408" spans="1:3" ht="15.75">
      <c r="A408" s="2"/>
      <c r="B408" s="34"/>
      <c r="C408" s="35"/>
    </row>
    <row r="409" spans="1:3" ht="15.75">
      <c r="A409" s="2"/>
      <c r="B409" s="34"/>
      <c r="C409" s="35"/>
    </row>
    <row r="410" spans="1:3" ht="15.75">
      <c r="A410" s="2"/>
      <c r="B410" s="34"/>
      <c r="C410" s="35"/>
    </row>
    <row r="411" spans="1:3" ht="15.75">
      <c r="A411" s="2"/>
      <c r="B411" s="34"/>
      <c r="C411" s="35"/>
    </row>
    <row r="412" spans="1:3" ht="15.75">
      <c r="A412" s="2"/>
      <c r="B412" s="34"/>
      <c r="C412" s="35"/>
    </row>
    <row r="413" spans="1:3" ht="15.75">
      <c r="A413" s="2"/>
      <c r="B413" s="34"/>
      <c r="C413" s="35"/>
    </row>
    <row r="414" spans="1:3" ht="15.75">
      <c r="A414" s="2"/>
      <c r="B414" s="34"/>
      <c r="C414" s="35"/>
    </row>
    <row r="415" spans="1:3" ht="15.75">
      <c r="A415" s="19"/>
      <c r="B415" s="34"/>
      <c r="C415" s="35"/>
    </row>
    <row r="416" spans="1:3" ht="15.75">
      <c r="A416" s="2"/>
      <c r="B416" s="34"/>
      <c r="C416" s="35"/>
    </row>
    <row r="417" spans="1:3" ht="15.75">
      <c r="A417" s="2"/>
      <c r="B417" s="34"/>
      <c r="C417" s="35"/>
    </row>
    <row r="418" spans="1:3" ht="17.25">
      <c r="A418" s="1" t="s">
        <v>45</v>
      </c>
      <c r="B418" s="1"/>
      <c r="C418" s="3"/>
    </row>
    <row r="419" spans="1:3" ht="17.25">
      <c r="A419" s="1" t="s">
        <v>34</v>
      </c>
      <c r="B419" s="1"/>
      <c r="C419" s="3"/>
    </row>
    <row r="420" spans="1:3" ht="15.75">
      <c r="A420" s="54"/>
      <c r="B420" s="54"/>
      <c r="C420" s="66"/>
    </row>
    <row r="421" spans="1:3" ht="15.75">
      <c r="A421" s="55" t="s">
        <v>1</v>
      </c>
      <c r="B421" s="54"/>
      <c r="C421" s="66"/>
    </row>
    <row r="422" spans="1:3" ht="15.75">
      <c r="A422" s="56"/>
      <c r="B422" s="275" t="s">
        <v>54</v>
      </c>
      <c r="C422" s="275"/>
    </row>
    <row r="423" spans="1:3" ht="15.75">
      <c r="A423" s="57" t="s">
        <v>2</v>
      </c>
      <c r="B423" s="6"/>
      <c r="C423" s="7">
        <v>88040</v>
      </c>
    </row>
    <row r="424" spans="1:3" ht="15.75">
      <c r="A424" s="22" t="s">
        <v>3</v>
      </c>
      <c r="B424" s="58"/>
      <c r="C424" s="49"/>
    </row>
    <row r="425" spans="1:3" ht="15.75">
      <c r="A425" s="22" t="s">
        <v>5</v>
      </c>
      <c r="B425" s="9"/>
      <c r="C425" s="10">
        <v>7800</v>
      </c>
    </row>
    <row r="426" spans="1:3" ht="16.5">
      <c r="A426" s="11" t="s">
        <v>4</v>
      </c>
      <c r="B426" s="59"/>
      <c r="C426" s="10"/>
    </row>
    <row r="427" spans="1:3" ht="15.75">
      <c r="A427" s="22" t="s">
        <v>7</v>
      </c>
      <c r="B427" s="9"/>
      <c r="C427" s="10">
        <v>83250</v>
      </c>
    </row>
    <row r="428" spans="1:3" ht="15.75">
      <c r="A428" s="22" t="s">
        <v>36</v>
      </c>
      <c r="B428" s="9"/>
      <c r="C428" s="10">
        <v>30000</v>
      </c>
    </row>
    <row r="429" spans="1:3" ht="15.75">
      <c r="A429" s="22" t="s">
        <v>9</v>
      </c>
      <c r="B429" s="9"/>
      <c r="C429" s="10">
        <v>44020</v>
      </c>
    </row>
    <row r="430" spans="1:3" ht="15.75">
      <c r="A430" s="22" t="s">
        <v>10</v>
      </c>
      <c r="B430" s="58"/>
      <c r="C430" s="13"/>
    </row>
    <row r="431" spans="1:3" ht="15.75">
      <c r="A431" s="22" t="s">
        <v>12</v>
      </c>
      <c r="B431" s="9"/>
      <c r="C431" s="10">
        <v>25000</v>
      </c>
    </row>
    <row r="432" spans="1:3" ht="15.75">
      <c r="A432" s="22" t="s">
        <v>13</v>
      </c>
      <c r="B432" s="9"/>
      <c r="C432" s="10">
        <v>55000</v>
      </c>
    </row>
    <row r="433" spans="1:3" ht="15.75">
      <c r="A433" s="22" t="s">
        <v>11</v>
      </c>
      <c r="B433" s="58"/>
      <c r="C433" s="13">
        <v>100000</v>
      </c>
    </row>
    <row r="434" spans="1:3" ht="15.75">
      <c r="A434" s="22" t="s">
        <v>14</v>
      </c>
      <c r="B434" s="9"/>
      <c r="C434" s="10">
        <v>11500</v>
      </c>
    </row>
    <row r="435" spans="1:3" ht="15.75">
      <c r="A435" s="22" t="s">
        <v>15</v>
      </c>
      <c r="B435" s="9"/>
      <c r="C435" s="10">
        <v>20000</v>
      </c>
    </row>
    <row r="436" spans="1:3" ht="15.75">
      <c r="A436" s="60" t="s">
        <v>16</v>
      </c>
      <c r="B436" s="17"/>
      <c r="C436" s="18">
        <f>SUM(C423:C435)</f>
        <v>464610</v>
      </c>
    </row>
    <row r="437" spans="1:3" ht="15.75">
      <c r="A437" s="58"/>
      <c r="B437" s="58"/>
      <c r="C437" s="20"/>
    </row>
    <row r="438" spans="1:3" ht="15.75">
      <c r="A438" s="61" t="s">
        <v>17</v>
      </c>
      <c r="B438" s="58"/>
      <c r="C438" s="20"/>
    </row>
    <row r="439" spans="1:3" ht="15.75">
      <c r="A439" s="22" t="s">
        <v>19</v>
      </c>
      <c r="B439" s="24"/>
      <c r="C439" s="49"/>
    </row>
    <row r="440" spans="1:3" ht="15.75">
      <c r="A440" s="22" t="s">
        <v>18</v>
      </c>
      <c r="B440" s="58"/>
      <c r="C440" s="62"/>
    </row>
    <row r="441" spans="1:3" ht="15.75">
      <c r="A441" s="22" t="s">
        <v>21</v>
      </c>
      <c r="B441" s="72"/>
      <c r="C441" s="62"/>
    </row>
    <row r="442" spans="1:3" ht="15.75">
      <c r="A442" s="22" t="s">
        <v>22</v>
      </c>
      <c r="B442" s="74"/>
      <c r="C442" s="62"/>
    </row>
    <row r="443" spans="1:3" ht="15.75">
      <c r="A443" s="22"/>
      <c r="B443" s="6"/>
      <c r="C443" s="7">
        <f>C436+B439</f>
        <v>464610</v>
      </c>
    </row>
    <row r="444" spans="1:3" ht="15.75">
      <c r="A444" s="61" t="s">
        <v>23</v>
      </c>
      <c r="B444" s="58"/>
      <c r="C444" s="62"/>
    </row>
    <row r="445" spans="1:3" ht="15.75">
      <c r="A445" s="22" t="s">
        <v>24</v>
      </c>
      <c r="B445" s="24">
        <v>350</v>
      </c>
      <c r="C445" s="63"/>
    </row>
    <row r="446" spans="1:3" ht="17.25">
      <c r="A446" s="36" t="s">
        <v>25</v>
      </c>
      <c r="B446" s="24">
        <f>8804</f>
        <v>8804</v>
      </c>
      <c r="C446" s="63"/>
    </row>
    <row r="447" spans="1:3" ht="17.25">
      <c r="A447" s="36"/>
      <c r="B447" s="42"/>
      <c r="C447" s="28">
        <f>-B445-B446-B447</f>
        <v>-9154</v>
      </c>
    </row>
    <row r="448" spans="1:3" ht="16.5" thickBot="1">
      <c r="A448" s="22" t="s">
        <v>26</v>
      </c>
      <c r="B448" s="43"/>
      <c r="C448" s="30">
        <f>C443-B445-B446</f>
        <v>455456</v>
      </c>
    </row>
    <row r="449" spans="1:3" ht="15.75">
      <c r="A449" s="22" t="s">
        <v>55</v>
      </c>
      <c r="B449" s="65"/>
      <c r="C449" s="48">
        <f>C448*36/100</f>
        <v>163964.16</v>
      </c>
    </row>
    <row r="450" spans="1:3" ht="15.75">
      <c r="A450" s="22" t="s">
        <v>27</v>
      </c>
      <c r="B450" s="58"/>
      <c r="C450" s="13">
        <v>-73500</v>
      </c>
    </row>
    <row r="451" spans="1:3" ht="16.5" thickBot="1">
      <c r="A451" s="31" t="s">
        <v>29</v>
      </c>
      <c r="B451" s="32"/>
      <c r="C451" s="39">
        <f>C449+C450</f>
        <v>90464.16</v>
      </c>
    </row>
    <row r="452" spans="1:3" ht="16.5" thickTop="1">
      <c r="A452" s="2"/>
      <c r="B452" s="34"/>
      <c r="C452" s="35"/>
    </row>
    <row r="453" spans="1:3" ht="15.75">
      <c r="A453" s="2"/>
      <c r="B453" s="34"/>
      <c r="C453" s="35"/>
    </row>
    <row r="454" spans="1:3" ht="15.75">
      <c r="A454" s="2"/>
      <c r="B454" s="34"/>
      <c r="C454" s="35"/>
    </row>
    <row r="455" spans="1:3" ht="15.75">
      <c r="A455" s="2"/>
      <c r="B455" s="34"/>
      <c r="C455" s="35"/>
    </row>
    <row r="456" spans="1:3" ht="15.75">
      <c r="A456" s="2"/>
      <c r="B456" s="34"/>
      <c r="C456" s="35"/>
    </row>
    <row r="457" spans="1:3" ht="15.75">
      <c r="A457" s="2"/>
      <c r="B457" s="34"/>
      <c r="C457" s="35"/>
    </row>
    <row r="458" spans="1:3" ht="15.75">
      <c r="A458" s="2"/>
      <c r="B458" s="34"/>
      <c r="C458" s="35"/>
    </row>
    <row r="459" spans="1:3" ht="15.75">
      <c r="A459" s="2"/>
      <c r="B459" s="34"/>
      <c r="C459" s="35"/>
    </row>
    <row r="460" spans="1:3" ht="15.75">
      <c r="A460" s="2"/>
      <c r="B460" s="34"/>
      <c r="C460" s="35"/>
    </row>
    <row r="461" spans="1:3" ht="15.75">
      <c r="A461" s="2"/>
      <c r="B461" s="34"/>
      <c r="C461" s="35"/>
    </row>
    <row r="462" spans="1:3" ht="15.75">
      <c r="A462" s="2"/>
      <c r="B462" s="34"/>
      <c r="C462" s="35"/>
    </row>
    <row r="463" spans="1:3" ht="15.75">
      <c r="A463" s="2"/>
      <c r="B463" s="34"/>
      <c r="C463" s="35"/>
    </row>
    <row r="464" spans="1:3" ht="15.75">
      <c r="A464" s="2"/>
      <c r="B464" s="34"/>
      <c r="C464" s="35"/>
    </row>
    <row r="465" spans="1:3" ht="17.25">
      <c r="A465" s="1" t="s">
        <v>46</v>
      </c>
      <c r="B465" s="1"/>
      <c r="C465" s="3"/>
    </row>
    <row r="466" spans="1:3" ht="17.25">
      <c r="A466" s="1" t="s">
        <v>34</v>
      </c>
      <c r="B466" s="1"/>
      <c r="C466" s="3"/>
    </row>
    <row r="467" spans="1:3" ht="15.75">
      <c r="A467" s="54"/>
      <c r="B467" s="54"/>
      <c r="C467" s="66"/>
    </row>
    <row r="468" spans="1:3" ht="15.75">
      <c r="A468" s="55" t="s">
        <v>1</v>
      </c>
      <c r="B468" s="54"/>
      <c r="C468" s="66"/>
    </row>
    <row r="469" spans="1:3" ht="15.75">
      <c r="A469" s="56"/>
      <c r="B469" s="275" t="s">
        <v>54</v>
      </c>
      <c r="C469" s="275"/>
    </row>
    <row r="470" spans="1:3" ht="15.75">
      <c r="A470" s="57" t="s">
        <v>2</v>
      </c>
      <c r="B470" s="6"/>
      <c r="C470" s="7">
        <v>91300</v>
      </c>
    </row>
    <row r="471" spans="1:3" ht="15.75">
      <c r="A471" s="22" t="s">
        <v>3</v>
      </c>
      <c r="B471" s="58"/>
      <c r="C471" s="49"/>
    </row>
    <row r="472" spans="1:3" ht="15.75">
      <c r="A472" s="22" t="s">
        <v>5</v>
      </c>
      <c r="B472" s="9"/>
      <c r="C472" s="10">
        <v>7800</v>
      </c>
    </row>
    <row r="473" spans="1:3" ht="16.5">
      <c r="A473" s="11" t="s">
        <v>4</v>
      </c>
      <c r="B473" s="59"/>
      <c r="C473" s="10"/>
    </row>
    <row r="474" spans="1:3" ht="15.75">
      <c r="A474" s="22" t="s">
        <v>7</v>
      </c>
      <c r="B474" s="9"/>
      <c r="C474" s="10">
        <v>83250</v>
      </c>
    </row>
    <row r="475" spans="1:3" ht="15.75">
      <c r="A475" s="22" t="s">
        <v>36</v>
      </c>
      <c r="B475" s="9"/>
      <c r="C475" s="10">
        <v>30000</v>
      </c>
    </row>
    <row r="476" spans="1:3" ht="15.75">
      <c r="A476" s="22" t="s">
        <v>9</v>
      </c>
      <c r="B476" s="9"/>
      <c r="C476" s="10">
        <v>45650</v>
      </c>
    </row>
    <row r="477" spans="1:3" ht="15.75">
      <c r="A477" s="22" t="s">
        <v>10</v>
      </c>
      <c r="B477" s="58"/>
      <c r="C477" s="13"/>
    </row>
    <row r="478" spans="1:3" ht="15.75">
      <c r="A478" s="22" t="s">
        <v>12</v>
      </c>
      <c r="B478" s="9"/>
      <c r="C478" s="10">
        <v>25000</v>
      </c>
    </row>
    <row r="479" spans="1:3" ht="15.75">
      <c r="A479" s="22" t="s">
        <v>13</v>
      </c>
      <c r="B479" s="9"/>
      <c r="C479" s="10">
        <v>55000</v>
      </c>
    </row>
    <row r="480" spans="1:3" ht="15.75">
      <c r="A480" s="22" t="s">
        <v>11</v>
      </c>
      <c r="B480" s="58"/>
      <c r="C480" s="13"/>
    </row>
    <row r="481" spans="1:3" ht="15.75">
      <c r="A481" s="22" t="s">
        <v>14</v>
      </c>
      <c r="B481" s="9"/>
      <c r="C481" s="10">
        <v>11500</v>
      </c>
    </row>
    <row r="482" spans="1:3" ht="15.75">
      <c r="A482" s="22" t="s">
        <v>15</v>
      </c>
      <c r="B482" s="9"/>
      <c r="C482" s="10">
        <v>20000</v>
      </c>
    </row>
    <row r="483" spans="1:3" ht="15.75">
      <c r="A483" s="60" t="s">
        <v>16</v>
      </c>
      <c r="B483" s="17"/>
      <c r="C483" s="18">
        <f>SUM(C470:C482)</f>
        <v>369500</v>
      </c>
    </row>
    <row r="484" spans="1:3" ht="15.75">
      <c r="A484" s="58"/>
      <c r="B484" s="58"/>
      <c r="C484" s="20"/>
    </row>
    <row r="485" spans="1:3" ht="15.75">
      <c r="A485" s="61" t="s">
        <v>17</v>
      </c>
      <c r="B485" s="58"/>
      <c r="C485" s="20"/>
    </row>
    <row r="486" spans="1:3" ht="15.75">
      <c r="A486" s="22" t="s">
        <v>19</v>
      </c>
      <c r="B486" s="24"/>
      <c r="C486" s="49"/>
    </row>
    <row r="487" spans="1:3" ht="15.75">
      <c r="A487" s="22" t="s">
        <v>18</v>
      </c>
      <c r="B487" s="14">
        <v>20000</v>
      </c>
      <c r="C487" s="62"/>
    </row>
    <row r="488" spans="1:3" ht="15.75">
      <c r="A488" s="22" t="s">
        <v>21</v>
      </c>
      <c r="B488" s="72"/>
      <c r="C488" s="62"/>
    </row>
    <row r="489" spans="1:3" ht="15.75">
      <c r="A489" s="22" t="s">
        <v>22</v>
      </c>
      <c r="B489" s="74"/>
      <c r="C489" s="62"/>
    </row>
    <row r="490" spans="1:3" ht="15.75">
      <c r="A490" s="22"/>
      <c r="B490" s="6"/>
      <c r="C490" s="7">
        <f>C483+B487</f>
        <v>389500</v>
      </c>
    </row>
    <row r="491" spans="1:3" ht="15.75">
      <c r="A491" s="61" t="s">
        <v>23</v>
      </c>
      <c r="B491" s="58"/>
      <c r="C491" s="62"/>
    </row>
    <row r="492" spans="1:3" ht="15.75">
      <c r="A492" s="22" t="s">
        <v>24</v>
      </c>
      <c r="B492" s="24">
        <v>350</v>
      </c>
      <c r="C492" s="63"/>
    </row>
    <row r="493" spans="1:3" ht="17.25">
      <c r="A493" s="36" t="s">
        <v>25</v>
      </c>
      <c r="B493" s="24">
        <v>9130</v>
      </c>
      <c r="C493" s="63"/>
    </row>
    <row r="494" spans="1:3" ht="17.25">
      <c r="A494" s="36"/>
      <c r="B494" s="42"/>
      <c r="C494" s="28">
        <f>-B492-B493-B494</f>
        <v>-9480</v>
      </c>
    </row>
    <row r="495" spans="1:3" ht="16.5" thickBot="1">
      <c r="A495" s="22" t="s">
        <v>26</v>
      </c>
      <c r="B495" s="43"/>
      <c r="C495" s="30">
        <f>C490-B492-B493</f>
        <v>380020</v>
      </c>
    </row>
    <row r="496" spans="1:3" ht="15.75">
      <c r="A496" s="22" t="s">
        <v>55</v>
      </c>
      <c r="B496" s="65"/>
      <c r="C496" s="48">
        <f>C495*36/100</f>
        <v>136807.20000000001</v>
      </c>
    </row>
    <row r="497" spans="1:3" ht="15.75">
      <c r="A497" s="22" t="s">
        <v>27</v>
      </c>
      <c r="B497" s="58"/>
      <c r="C497" s="13">
        <v>-73500</v>
      </c>
    </row>
    <row r="498" spans="1:3" ht="16.5" thickBot="1">
      <c r="A498" s="31" t="s">
        <v>29</v>
      </c>
      <c r="B498" s="32"/>
      <c r="C498" s="39">
        <f>C496+C497</f>
        <v>63307.200000000012</v>
      </c>
    </row>
    <row r="499" spans="1:3" ht="16.5" thickTop="1">
      <c r="A499" s="2"/>
      <c r="B499" s="34"/>
      <c r="C499" s="35"/>
    </row>
    <row r="500" spans="1:3" ht="15.75">
      <c r="A500" s="2"/>
      <c r="B500" s="34"/>
      <c r="C500" s="35"/>
    </row>
    <row r="501" spans="1:3" ht="15.75">
      <c r="A501" s="2"/>
      <c r="B501" s="34"/>
      <c r="C501" s="35"/>
    </row>
    <row r="502" spans="1:3" ht="15.75">
      <c r="A502" s="2"/>
      <c r="B502" s="34"/>
      <c r="C502" s="35"/>
    </row>
    <row r="503" spans="1:3" ht="15.75">
      <c r="A503" s="2"/>
      <c r="B503" s="34"/>
      <c r="C503" s="35"/>
    </row>
    <row r="504" spans="1:3" ht="15.75">
      <c r="A504" s="2"/>
      <c r="B504" s="34"/>
      <c r="C504" s="35"/>
    </row>
    <row r="505" spans="1:3" ht="15.75">
      <c r="A505" s="2"/>
      <c r="B505" s="34"/>
      <c r="C505" s="35"/>
    </row>
    <row r="506" spans="1:3" ht="15.75">
      <c r="A506" s="2"/>
      <c r="B506" s="34"/>
      <c r="C506" s="35"/>
    </row>
    <row r="507" spans="1:3" ht="15.75">
      <c r="A507" s="2"/>
      <c r="B507" s="34"/>
      <c r="C507" s="35"/>
    </row>
    <row r="508" spans="1:3" ht="15.75">
      <c r="A508" s="2"/>
      <c r="B508" s="34"/>
      <c r="C508" s="35"/>
    </row>
    <row r="509" spans="1:3" ht="17.25">
      <c r="A509" s="1" t="s">
        <v>56</v>
      </c>
      <c r="B509" s="1"/>
      <c r="C509" s="3"/>
    </row>
    <row r="510" spans="1:3" ht="17.25">
      <c r="A510" s="1" t="s">
        <v>34</v>
      </c>
      <c r="B510" s="1"/>
      <c r="C510" s="3"/>
    </row>
    <row r="511" spans="1:3" ht="15.75">
      <c r="A511" s="54"/>
      <c r="B511" s="54"/>
      <c r="C511" s="66"/>
    </row>
    <row r="512" spans="1:3" ht="15.75">
      <c r="A512" s="55" t="s">
        <v>1</v>
      </c>
      <c r="B512" s="54"/>
      <c r="C512" s="66"/>
    </row>
    <row r="513" spans="1:3" ht="15.75">
      <c r="A513" s="56"/>
      <c r="B513" s="275" t="s">
        <v>54</v>
      </c>
      <c r="C513" s="275"/>
    </row>
    <row r="514" spans="1:3" ht="15.75">
      <c r="A514" s="57" t="s">
        <v>2</v>
      </c>
      <c r="B514" s="6"/>
      <c r="C514" s="7">
        <v>93010</v>
      </c>
    </row>
    <row r="515" spans="1:3" ht="15.75">
      <c r="A515" s="22" t="s">
        <v>3</v>
      </c>
      <c r="B515" s="58"/>
      <c r="C515" s="49"/>
    </row>
    <row r="516" spans="1:3" ht="15.75">
      <c r="A516" s="22" t="s">
        <v>5</v>
      </c>
      <c r="B516" s="9"/>
      <c r="C516" s="10">
        <v>7800</v>
      </c>
    </row>
    <row r="517" spans="1:3" ht="16.5">
      <c r="A517" s="11" t="s">
        <v>4</v>
      </c>
      <c r="B517" s="59"/>
      <c r="C517" s="10"/>
    </row>
    <row r="518" spans="1:3" ht="15.75">
      <c r="A518" s="22" t="s">
        <v>7</v>
      </c>
      <c r="B518" s="9"/>
      <c r="C518" s="10">
        <v>83250</v>
      </c>
    </row>
    <row r="519" spans="1:3" ht="15.75">
      <c r="A519" s="22" t="s">
        <v>36</v>
      </c>
      <c r="B519" s="9"/>
      <c r="C519" s="10"/>
    </row>
    <row r="520" spans="1:3" ht="15.75">
      <c r="A520" s="22" t="s">
        <v>9</v>
      </c>
      <c r="B520" s="9"/>
      <c r="C520" s="10">
        <f>C514/2</f>
        <v>46505</v>
      </c>
    </row>
    <row r="521" spans="1:3" ht="15.75">
      <c r="A521" s="22" t="s">
        <v>10</v>
      </c>
      <c r="B521" s="58"/>
      <c r="C521" s="13"/>
    </row>
    <row r="522" spans="1:3" ht="15.75">
      <c r="A522" s="22" t="s">
        <v>12</v>
      </c>
      <c r="B522" s="9"/>
      <c r="C522" s="10">
        <v>25000</v>
      </c>
    </row>
    <row r="523" spans="1:3" ht="15.75">
      <c r="A523" s="22" t="s">
        <v>13</v>
      </c>
      <c r="B523" s="9"/>
      <c r="C523" s="10">
        <v>55000</v>
      </c>
    </row>
    <row r="524" spans="1:3" ht="15.75">
      <c r="A524" s="22" t="s">
        <v>11</v>
      </c>
      <c r="B524" s="58"/>
      <c r="C524" s="13">
        <v>100000</v>
      </c>
    </row>
    <row r="525" spans="1:3" ht="15.75">
      <c r="A525" s="22" t="s">
        <v>14</v>
      </c>
      <c r="B525" s="9"/>
      <c r="C525" s="10">
        <v>11500</v>
      </c>
    </row>
    <row r="526" spans="1:3" ht="15.75">
      <c r="A526" s="22" t="s">
        <v>15</v>
      </c>
      <c r="B526" s="9"/>
      <c r="C526" s="10">
        <v>20000</v>
      </c>
    </row>
    <row r="527" spans="1:3" ht="15.75">
      <c r="A527" s="60" t="s">
        <v>16</v>
      </c>
      <c r="B527" s="17"/>
      <c r="C527" s="18">
        <f>SUM(C514:C526)</f>
        <v>442065</v>
      </c>
    </row>
    <row r="528" spans="1:3" ht="15.75">
      <c r="A528" s="58"/>
      <c r="B528" s="58"/>
      <c r="C528" s="20"/>
    </row>
    <row r="529" spans="1:3" ht="15.75">
      <c r="A529" s="61" t="s">
        <v>17</v>
      </c>
      <c r="B529" s="58"/>
      <c r="C529" s="20"/>
    </row>
    <row r="530" spans="1:3" ht="15.75">
      <c r="A530" s="22" t="s">
        <v>19</v>
      </c>
      <c r="B530" s="24"/>
      <c r="C530" s="49"/>
    </row>
    <row r="531" spans="1:3" ht="15.75">
      <c r="A531" s="22" t="s">
        <v>18</v>
      </c>
      <c r="B531" s="14"/>
      <c r="C531" s="62"/>
    </row>
    <row r="532" spans="1:3" ht="15.75">
      <c r="A532" s="22" t="s">
        <v>21</v>
      </c>
      <c r="B532" s="72"/>
      <c r="C532" s="62"/>
    </row>
    <row r="533" spans="1:3" ht="15.75">
      <c r="A533" s="22" t="s">
        <v>22</v>
      </c>
      <c r="B533" s="74"/>
      <c r="C533" s="62"/>
    </row>
    <row r="534" spans="1:3" ht="15.75">
      <c r="A534" s="22"/>
      <c r="B534" s="6"/>
      <c r="C534" s="7">
        <f>C527+B531</f>
        <v>442065</v>
      </c>
    </row>
    <row r="535" spans="1:3" ht="15.75">
      <c r="A535" s="61" t="s">
        <v>23</v>
      </c>
      <c r="B535" s="58"/>
      <c r="C535" s="62"/>
    </row>
    <row r="536" spans="1:3" ht="15.75">
      <c r="A536" s="22" t="s">
        <v>24</v>
      </c>
      <c r="B536" s="24">
        <v>350</v>
      </c>
      <c r="C536" s="63"/>
    </row>
    <row r="537" spans="1:3" ht="17.25">
      <c r="A537" s="36" t="s">
        <v>25</v>
      </c>
      <c r="B537" s="24"/>
      <c r="C537" s="63"/>
    </row>
    <row r="538" spans="1:3" ht="17.25">
      <c r="A538" s="36"/>
      <c r="B538" s="42"/>
      <c r="C538" s="28">
        <f>-B536-B537-B538</f>
        <v>-350</v>
      </c>
    </row>
    <row r="539" spans="1:3" ht="16.5" thickBot="1">
      <c r="A539" s="22" t="s">
        <v>26</v>
      </c>
      <c r="B539" s="43"/>
      <c r="C539" s="30">
        <f>C534-B536-B537</f>
        <v>441715</v>
      </c>
    </row>
    <row r="540" spans="1:3" ht="15.75">
      <c r="A540" s="22" t="s">
        <v>55</v>
      </c>
      <c r="B540" s="65"/>
      <c r="C540" s="48">
        <f>C539*36/100</f>
        <v>159017.4</v>
      </c>
    </row>
    <row r="541" spans="1:3" ht="15.75">
      <c r="A541" s="22" t="s">
        <v>27</v>
      </c>
      <c r="B541" s="58"/>
      <c r="C541" s="13">
        <v>-73500</v>
      </c>
    </row>
    <row r="542" spans="1:3" ht="16.5" thickBot="1">
      <c r="A542" s="31" t="s">
        <v>29</v>
      </c>
      <c r="B542" s="32"/>
      <c r="C542" s="39">
        <f>C540+C541</f>
        <v>85517.4</v>
      </c>
    </row>
    <row r="543" spans="1:3" ht="16.5" thickTop="1">
      <c r="A543" s="2"/>
      <c r="B543" s="34"/>
      <c r="C543" s="35"/>
    </row>
    <row r="544" spans="1:3" ht="15.75">
      <c r="A544" s="2"/>
      <c r="B544" s="34"/>
      <c r="C544" s="35"/>
    </row>
    <row r="545" spans="1:3" ht="15.75">
      <c r="A545" s="2"/>
      <c r="B545" s="34"/>
      <c r="C545" s="35"/>
    </row>
    <row r="546" spans="1:3" ht="15.75">
      <c r="A546" s="2"/>
      <c r="B546" s="34"/>
      <c r="C546" s="35"/>
    </row>
    <row r="547" spans="1:3" ht="15.75">
      <c r="A547" s="2"/>
      <c r="B547" s="34"/>
      <c r="C547" s="35"/>
    </row>
    <row r="548" spans="1:3" ht="15.75">
      <c r="A548" s="2"/>
      <c r="B548" s="34"/>
      <c r="C548" s="35"/>
    </row>
    <row r="549" spans="1:3" ht="15.75">
      <c r="A549" s="2"/>
      <c r="B549" s="34"/>
      <c r="C549" s="35"/>
    </row>
    <row r="550" spans="1:3" ht="15.75">
      <c r="A550" s="2"/>
      <c r="B550" s="34"/>
      <c r="C550" s="35"/>
    </row>
    <row r="551" spans="1:3" ht="17.25">
      <c r="A551" s="1" t="s">
        <v>57</v>
      </c>
      <c r="B551" s="1"/>
      <c r="C551" s="3"/>
    </row>
    <row r="552" spans="1:3" ht="17.25">
      <c r="A552" s="1" t="s">
        <v>58</v>
      </c>
      <c r="B552" s="1"/>
      <c r="C552" s="3"/>
    </row>
    <row r="553" spans="1:3" ht="15.75">
      <c r="A553" s="54"/>
      <c r="B553" s="54"/>
      <c r="C553" s="66"/>
    </row>
    <row r="554" spans="1:3" ht="15.75">
      <c r="A554" s="55" t="s">
        <v>59</v>
      </c>
      <c r="B554" s="54"/>
      <c r="C554" s="66"/>
    </row>
    <row r="555" spans="1:3" ht="15.75">
      <c r="A555" s="56"/>
      <c r="B555" s="275" t="s">
        <v>60</v>
      </c>
      <c r="C555" s="275"/>
    </row>
    <row r="556" spans="1:3" ht="15.75">
      <c r="A556" s="57" t="s">
        <v>61</v>
      </c>
      <c r="B556" s="6"/>
      <c r="C556" s="7">
        <v>93010</v>
      </c>
    </row>
    <row r="557" spans="1:3" ht="15.75">
      <c r="A557" s="22" t="s">
        <v>62</v>
      </c>
      <c r="B557" s="58"/>
      <c r="C557" s="49"/>
    </row>
    <row r="558" spans="1:3" ht="15.75">
      <c r="A558" s="22" t="s">
        <v>63</v>
      </c>
      <c r="B558" s="9"/>
      <c r="C558" s="10">
        <v>7800</v>
      </c>
    </row>
    <row r="559" spans="1:3" ht="16.5">
      <c r="A559" s="11" t="s">
        <v>64</v>
      </c>
      <c r="B559" s="59"/>
      <c r="C559" s="10"/>
    </row>
    <row r="560" spans="1:3" ht="15.75">
      <c r="A560" s="22" t="s">
        <v>65</v>
      </c>
      <c r="B560" s="9"/>
      <c r="C560" s="10">
        <v>83250</v>
      </c>
    </row>
    <row r="561" spans="1:3" ht="15.75">
      <c r="A561" s="22" t="s">
        <v>66</v>
      </c>
      <c r="B561" s="9"/>
      <c r="C561" s="10"/>
    </row>
    <row r="562" spans="1:3" ht="15.75">
      <c r="A562" s="22" t="s">
        <v>67</v>
      </c>
      <c r="B562" s="9"/>
      <c r="C562" s="10">
        <f>C556/2</f>
        <v>46505</v>
      </c>
    </row>
    <row r="563" spans="1:3" ht="15.75">
      <c r="A563" s="22" t="s">
        <v>68</v>
      </c>
      <c r="B563" s="9"/>
      <c r="C563" s="10">
        <v>25000</v>
      </c>
    </row>
    <row r="564" spans="1:3" ht="15.75">
      <c r="A564" s="22" t="s">
        <v>69</v>
      </c>
      <c r="B564" s="9"/>
      <c r="C564" s="10">
        <v>55000</v>
      </c>
    </row>
    <row r="565" spans="1:3" ht="15.75">
      <c r="A565" s="22" t="s">
        <v>70</v>
      </c>
      <c r="B565" s="58"/>
      <c r="C565" s="13">
        <v>100000</v>
      </c>
    </row>
    <row r="566" spans="1:3" ht="15.75">
      <c r="A566" s="22" t="s">
        <v>71</v>
      </c>
      <c r="B566" s="9"/>
      <c r="C566" s="10">
        <v>11500</v>
      </c>
    </row>
    <row r="567" spans="1:3" ht="15.75">
      <c r="A567" s="22" t="s">
        <v>72</v>
      </c>
      <c r="B567" s="9"/>
      <c r="C567" s="10">
        <v>20000</v>
      </c>
    </row>
    <row r="568" spans="1:3" ht="15.75">
      <c r="A568" s="60" t="s">
        <v>73</v>
      </c>
      <c r="B568" s="17"/>
      <c r="C568" s="18">
        <f>SUM(C556:C567)</f>
        <v>442065</v>
      </c>
    </row>
    <row r="569" spans="1:3" ht="15.75">
      <c r="A569" s="58"/>
      <c r="B569" s="58"/>
      <c r="C569" s="20"/>
    </row>
    <row r="570" spans="1:3" ht="15.75">
      <c r="A570" s="61" t="s">
        <v>74</v>
      </c>
      <c r="B570" s="58"/>
      <c r="C570" s="20"/>
    </row>
    <row r="571" spans="1:3" ht="15.75">
      <c r="A571" s="22"/>
      <c r="B571" s="24"/>
      <c r="C571" s="49"/>
    </row>
    <row r="572" spans="1:3" ht="15.75">
      <c r="A572" s="22"/>
      <c r="B572" s="14"/>
      <c r="C572" s="62"/>
    </row>
    <row r="573" spans="1:3" ht="15.75">
      <c r="A573" s="22"/>
      <c r="B573" s="72"/>
      <c r="C573" s="62"/>
    </row>
    <row r="574" spans="1:3" ht="15.75">
      <c r="A574" s="22"/>
      <c r="B574" s="74"/>
      <c r="C574" s="62"/>
    </row>
    <row r="575" spans="1:3" ht="15.75">
      <c r="A575" s="22"/>
      <c r="B575" s="6"/>
      <c r="C575" s="7">
        <f>C568+B572</f>
        <v>442065</v>
      </c>
    </row>
    <row r="576" spans="1:3" ht="15.75">
      <c r="A576" s="61" t="s">
        <v>75</v>
      </c>
      <c r="B576" s="58"/>
      <c r="C576" s="62"/>
    </row>
    <row r="577" spans="1:3" ht="15.75">
      <c r="A577" s="22" t="s">
        <v>76</v>
      </c>
      <c r="B577" s="24">
        <v>350</v>
      </c>
      <c r="C577" s="63"/>
    </row>
    <row r="578" spans="1:3" ht="17.25">
      <c r="A578" s="36"/>
      <c r="B578" s="24"/>
      <c r="C578" s="63"/>
    </row>
    <row r="579" spans="1:3" ht="17.25">
      <c r="A579" s="36"/>
      <c r="B579" s="42"/>
      <c r="C579" s="28">
        <f>-B577-B578-B579</f>
        <v>-350</v>
      </c>
    </row>
    <row r="580" spans="1:3" ht="16.5" thickBot="1">
      <c r="A580" s="22" t="s">
        <v>77</v>
      </c>
      <c r="B580" s="43"/>
      <c r="C580" s="30">
        <f>C575-B577-B578</f>
        <v>441715</v>
      </c>
    </row>
    <row r="581" spans="1:3" ht="15.75">
      <c r="A581" s="22" t="s">
        <v>78</v>
      </c>
      <c r="B581" s="65"/>
      <c r="C581" s="48">
        <f>C580*36/100</f>
        <v>159017.4</v>
      </c>
    </row>
    <row r="582" spans="1:3" ht="15.75">
      <c r="A582" s="22"/>
      <c r="B582" s="58"/>
      <c r="C582" s="13">
        <v>-73500</v>
      </c>
    </row>
    <row r="583" spans="1:3" ht="16.5" thickBot="1">
      <c r="A583" s="31" t="s">
        <v>29</v>
      </c>
      <c r="B583" s="32"/>
      <c r="C583" s="39">
        <f>C581+C582</f>
        <v>85517.4</v>
      </c>
    </row>
    <row r="584" spans="1:3" ht="16.5" thickTop="1">
      <c r="A584" s="2"/>
      <c r="B584" s="34"/>
      <c r="C584" s="35"/>
    </row>
    <row r="585" spans="1:3" ht="15.75">
      <c r="A585" s="2"/>
      <c r="B585" s="34"/>
      <c r="C585" s="35"/>
    </row>
    <row r="586" spans="1:3" ht="15.75">
      <c r="A586" s="2"/>
      <c r="B586" s="34"/>
      <c r="C586" s="35"/>
    </row>
    <row r="587" spans="1:3" ht="15.75">
      <c r="A587" s="2"/>
      <c r="B587" s="34"/>
      <c r="C587" s="35"/>
    </row>
    <row r="588" spans="1:3" ht="15.75">
      <c r="A588" s="2"/>
      <c r="B588" s="34"/>
      <c r="C588" s="35"/>
    </row>
    <row r="589" spans="1:3" ht="15.75">
      <c r="A589" s="2"/>
      <c r="B589" s="34"/>
      <c r="C589" s="35"/>
    </row>
    <row r="590" spans="1:3" ht="15.75">
      <c r="A590" s="2"/>
      <c r="B590" s="34"/>
      <c r="C590" s="35"/>
    </row>
    <row r="591" spans="1:3" ht="15.75">
      <c r="A591" s="2"/>
      <c r="B591" s="34"/>
      <c r="C591" s="35"/>
    </row>
    <row r="592" spans="1:3" ht="15.75">
      <c r="A592" s="2"/>
      <c r="B592" s="34"/>
      <c r="C592" s="35"/>
    </row>
    <row r="593" spans="1:3" ht="15.75">
      <c r="A593" s="2"/>
      <c r="B593" s="34"/>
      <c r="C593" s="35"/>
    </row>
    <row r="594" spans="1:3" ht="15.75">
      <c r="A594" s="2"/>
      <c r="B594" s="34"/>
      <c r="C594" s="35"/>
    </row>
    <row r="595" spans="1:3" ht="17.25">
      <c r="A595" s="1" t="s">
        <v>80</v>
      </c>
      <c r="B595" s="1"/>
      <c r="C595" s="3"/>
    </row>
    <row r="596" spans="1:3" ht="17.25">
      <c r="A596" s="1" t="s">
        <v>34</v>
      </c>
      <c r="B596" s="1"/>
      <c r="C596" s="3"/>
    </row>
    <row r="597" spans="1:3" ht="15.75">
      <c r="A597" s="54"/>
      <c r="B597" s="54"/>
      <c r="C597" s="66"/>
    </row>
    <row r="598" spans="1:3" ht="15.75">
      <c r="A598" s="55" t="s">
        <v>1</v>
      </c>
      <c r="B598" s="54"/>
      <c r="C598" s="66"/>
    </row>
    <row r="599" spans="1:3" ht="15.75">
      <c r="A599" s="56"/>
      <c r="B599" s="275" t="s">
        <v>54</v>
      </c>
      <c r="C599" s="275"/>
    </row>
    <row r="600" spans="1:3" ht="15.75">
      <c r="A600" s="57" t="s">
        <v>2</v>
      </c>
      <c r="B600" s="6"/>
      <c r="C600" s="7">
        <v>93010</v>
      </c>
    </row>
    <row r="601" spans="1:3" ht="15.75">
      <c r="A601" s="22" t="s">
        <v>3</v>
      </c>
      <c r="B601" s="58"/>
      <c r="C601" s="49"/>
    </row>
    <row r="602" spans="1:3" ht="15.75">
      <c r="A602" s="22" t="s">
        <v>5</v>
      </c>
      <c r="B602" s="9"/>
      <c r="C602" s="10">
        <v>7800</v>
      </c>
    </row>
    <row r="603" spans="1:3" ht="16.5">
      <c r="A603" s="11" t="s">
        <v>4</v>
      </c>
      <c r="B603" s="59"/>
      <c r="C603" s="10"/>
    </row>
    <row r="604" spans="1:3" ht="15.75">
      <c r="A604" s="22" t="s">
        <v>7</v>
      </c>
      <c r="B604" s="9"/>
      <c r="C604" s="10">
        <v>83250</v>
      </c>
    </row>
    <row r="605" spans="1:3" ht="15.75">
      <c r="A605" s="22" t="s">
        <v>36</v>
      </c>
      <c r="B605" s="9"/>
      <c r="C605" s="10"/>
    </row>
    <row r="606" spans="1:3" ht="15.75">
      <c r="A606" s="22" t="s">
        <v>9</v>
      </c>
      <c r="B606" s="9"/>
      <c r="C606" s="10">
        <f>C600/2</f>
        <v>46505</v>
      </c>
    </row>
    <row r="607" spans="1:3" ht="15.75">
      <c r="A607" s="22" t="s">
        <v>10</v>
      </c>
      <c r="B607" s="58"/>
      <c r="C607" s="13"/>
    </row>
    <row r="608" spans="1:3" ht="15.75">
      <c r="A608" s="22" t="s">
        <v>12</v>
      </c>
      <c r="B608" s="9"/>
      <c r="C608" s="10">
        <v>25000</v>
      </c>
    </row>
    <row r="609" spans="1:3" ht="15.75">
      <c r="A609" s="22" t="s">
        <v>13</v>
      </c>
      <c r="B609" s="9"/>
      <c r="C609" s="10">
        <v>55000</v>
      </c>
    </row>
    <row r="610" spans="1:3" ht="15.75">
      <c r="A610" s="22" t="s">
        <v>11</v>
      </c>
      <c r="B610" s="58"/>
      <c r="C610" s="13">
        <v>100000</v>
      </c>
    </row>
    <row r="611" spans="1:3" ht="15.75">
      <c r="A611" s="22" t="s">
        <v>14</v>
      </c>
      <c r="B611" s="9"/>
      <c r="C611" s="10">
        <v>11500</v>
      </c>
    </row>
    <row r="612" spans="1:3" ht="15.75">
      <c r="A612" s="22" t="s">
        <v>15</v>
      </c>
      <c r="B612" s="9"/>
      <c r="C612" s="10">
        <v>20000</v>
      </c>
    </row>
    <row r="613" spans="1:3" ht="15.75">
      <c r="A613" s="60" t="s">
        <v>16</v>
      </c>
      <c r="B613" s="17"/>
      <c r="C613" s="18">
        <f>SUM(C600:C612)</f>
        <v>442065</v>
      </c>
    </row>
    <row r="614" spans="1:3" ht="15.75">
      <c r="A614" s="58"/>
      <c r="B614" s="58"/>
      <c r="C614" s="20"/>
    </row>
    <row r="615" spans="1:3" ht="15.75">
      <c r="A615" s="61" t="s">
        <v>17</v>
      </c>
      <c r="B615" s="58"/>
      <c r="C615" s="20"/>
    </row>
    <row r="616" spans="1:3" ht="15.75">
      <c r="A616" s="22" t="s">
        <v>19</v>
      </c>
      <c r="B616" s="24"/>
      <c r="C616" s="49"/>
    </row>
    <row r="617" spans="1:3" ht="15.75">
      <c r="A617" s="22" t="s">
        <v>18</v>
      </c>
      <c r="B617" s="14"/>
      <c r="C617" s="62"/>
    </row>
    <row r="618" spans="1:3" ht="15.75">
      <c r="A618" s="22" t="s">
        <v>21</v>
      </c>
      <c r="B618" s="72"/>
      <c r="C618" s="62"/>
    </row>
    <row r="619" spans="1:3" ht="15.75">
      <c r="A619" s="22" t="s">
        <v>22</v>
      </c>
      <c r="B619" s="74">
        <v>2680.96</v>
      </c>
      <c r="C619" s="62"/>
    </row>
    <row r="620" spans="1:3" ht="15.75">
      <c r="A620" s="22"/>
      <c r="B620" s="6"/>
      <c r="C620" s="7">
        <f>C613+B619</f>
        <v>444745.96</v>
      </c>
    </row>
    <row r="621" spans="1:3" ht="15.75">
      <c r="A621" s="61" t="s">
        <v>23</v>
      </c>
      <c r="B621" s="58"/>
      <c r="C621" s="62"/>
    </row>
    <row r="622" spans="1:3" ht="15.75">
      <c r="A622" s="22" t="s">
        <v>24</v>
      </c>
      <c r="B622" s="24">
        <v>350</v>
      </c>
      <c r="C622" s="63"/>
    </row>
    <row r="623" spans="1:3" ht="17.25">
      <c r="A623" s="36" t="s">
        <v>25</v>
      </c>
      <c r="B623" s="24"/>
      <c r="C623" s="63"/>
    </row>
    <row r="624" spans="1:3" ht="17.25">
      <c r="A624" s="36"/>
      <c r="B624" s="42"/>
      <c r="C624" s="28">
        <f>-B622-B623-B624</f>
        <v>-350</v>
      </c>
    </row>
    <row r="625" spans="1:3" ht="16.5" thickBot="1">
      <c r="A625" s="22" t="s">
        <v>26</v>
      </c>
      <c r="B625" s="43"/>
      <c r="C625" s="30">
        <f>C620-B622-B623</f>
        <v>444395.96</v>
      </c>
    </row>
    <row r="626" spans="1:3" ht="15.75">
      <c r="A626" s="22" t="s">
        <v>55</v>
      </c>
      <c r="B626" s="65"/>
      <c r="C626" s="48">
        <f>C625*36/100</f>
        <v>159982.54560000001</v>
      </c>
    </row>
    <row r="627" spans="1:3" ht="15.75">
      <c r="A627" s="22" t="s">
        <v>27</v>
      </c>
      <c r="B627" s="58"/>
      <c r="C627" s="13">
        <v>-73500</v>
      </c>
    </row>
    <row r="628" spans="1:3" ht="16.5" thickBot="1">
      <c r="A628" s="31" t="s">
        <v>29</v>
      </c>
      <c r="B628" s="32"/>
      <c r="C628" s="39">
        <f>C626+C627</f>
        <v>86482.545600000012</v>
      </c>
    </row>
    <row r="629" spans="1:3" ht="16.5" thickTop="1">
      <c r="A629" s="2"/>
      <c r="B629" s="34"/>
      <c r="C629" s="35"/>
    </row>
    <row r="630" spans="1:3" ht="15.75">
      <c r="A630" s="2"/>
      <c r="B630" s="34"/>
      <c r="C630" s="35"/>
    </row>
    <row r="631" spans="1:3" ht="15.75">
      <c r="A631" s="2"/>
      <c r="B631" s="34"/>
      <c r="C631" s="35"/>
    </row>
    <row r="632" spans="1:3" ht="15.75">
      <c r="A632" s="2"/>
      <c r="B632" s="34"/>
      <c r="C632" s="35"/>
    </row>
    <row r="633" spans="1:3" ht="15.75">
      <c r="A633" s="2"/>
      <c r="B633" s="34"/>
      <c r="C633" s="35"/>
    </row>
    <row r="634" spans="1:3" ht="15.75">
      <c r="A634" s="2"/>
      <c r="B634" s="34"/>
      <c r="C634" s="35"/>
    </row>
    <row r="635" spans="1:3" ht="15.75">
      <c r="A635" s="2"/>
      <c r="B635" s="34"/>
      <c r="C635" s="35"/>
    </row>
    <row r="636" spans="1:3" ht="15.75">
      <c r="A636" s="2"/>
      <c r="B636" s="34"/>
      <c r="C636" s="35"/>
    </row>
    <row r="637" spans="1:3" ht="15.75">
      <c r="A637" s="2"/>
      <c r="B637" s="34"/>
      <c r="C637" s="35"/>
    </row>
    <row r="638" spans="1:3" ht="15.75">
      <c r="A638" s="2"/>
      <c r="B638" s="34"/>
      <c r="C638" s="35"/>
    </row>
    <row r="639" spans="1:3" ht="15.75">
      <c r="A639" s="2"/>
      <c r="B639" s="34"/>
      <c r="C639" s="35"/>
    </row>
    <row r="640" spans="1:3" ht="15.75">
      <c r="A640" s="2"/>
      <c r="B640" s="34"/>
      <c r="C640" s="35"/>
    </row>
    <row r="641" spans="1:3" ht="15.75">
      <c r="A641" s="2"/>
      <c r="B641" s="34"/>
      <c r="C641" s="35"/>
    </row>
    <row r="642" spans="1:3" ht="15.75">
      <c r="A642" s="53" t="s">
        <v>47</v>
      </c>
      <c r="C642" s="75"/>
    </row>
    <row r="643" spans="1:3" ht="15.75">
      <c r="A643" s="53" t="s">
        <v>48</v>
      </c>
      <c r="B643" s="53"/>
      <c r="C643" s="66"/>
    </row>
    <row r="644" spans="1:3" ht="15.75">
      <c r="A644" s="54"/>
      <c r="B644" s="54"/>
      <c r="C644" s="66"/>
    </row>
    <row r="645" spans="1:3" ht="15.75">
      <c r="A645" s="55" t="s">
        <v>1</v>
      </c>
      <c r="B645" s="54"/>
      <c r="C645" s="66"/>
    </row>
    <row r="646" spans="1:3" ht="15.75">
      <c r="A646" s="56"/>
      <c r="B646" s="275" t="s">
        <v>54</v>
      </c>
      <c r="C646" s="275"/>
    </row>
    <row r="647" spans="1:3" ht="15.75">
      <c r="A647" s="57" t="s">
        <v>2</v>
      </c>
      <c r="B647" s="6"/>
      <c r="C647" s="7">
        <v>147500</v>
      </c>
    </row>
    <row r="648" spans="1:3" ht="15.75">
      <c r="A648" s="22" t="s">
        <v>3</v>
      </c>
      <c r="B648" s="58"/>
      <c r="C648" s="13" t="s">
        <v>20</v>
      </c>
    </row>
    <row r="649" spans="1:3" ht="15.75">
      <c r="A649" s="22" t="s">
        <v>5</v>
      </c>
      <c r="B649" s="9"/>
      <c r="C649" s="10">
        <v>7800</v>
      </c>
    </row>
    <row r="650" spans="1:3" ht="16.5">
      <c r="A650" s="11" t="s">
        <v>4</v>
      </c>
      <c r="B650" s="59"/>
      <c r="C650" s="10">
        <v>2900</v>
      </c>
    </row>
    <row r="651" spans="1:3" ht="15.75">
      <c r="A651" s="22" t="s">
        <v>49</v>
      </c>
      <c r="B651" s="9"/>
      <c r="C651" s="10">
        <v>7500</v>
      </c>
    </row>
    <row r="652" spans="1:3" ht="15.75">
      <c r="A652" s="22" t="s">
        <v>7</v>
      </c>
      <c r="B652" s="9"/>
      <c r="C652" s="10">
        <v>83250</v>
      </c>
    </row>
    <row r="653" spans="1:3" ht="15.75">
      <c r="A653" s="22" t="s">
        <v>36</v>
      </c>
      <c r="B653" s="9"/>
      <c r="C653" s="10">
        <v>50000</v>
      </c>
    </row>
    <row r="654" spans="1:3" ht="15.75">
      <c r="A654" s="22" t="s">
        <v>9</v>
      </c>
      <c r="B654" s="9"/>
      <c r="C654" s="10">
        <v>73750</v>
      </c>
    </row>
    <row r="655" spans="1:3" ht="15.75">
      <c r="A655" s="22" t="s">
        <v>10</v>
      </c>
      <c r="B655" s="58"/>
      <c r="C655" s="13" t="s">
        <v>20</v>
      </c>
    </row>
    <row r="656" spans="1:3" ht="15.75">
      <c r="A656" s="22" t="s">
        <v>12</v>
      </c>
      <c r="B656" s="9"/>
      <c r="C656" s="10">
        <v>25000</v>
      </c>
    </row>
    <row r="657" spans="1:3" ht="15.75">
      <c r="A657" s="22" t="s">
        <v>13</v>
      </c>
      <c r="B657" s="9"/>
      <c r="C657" s="10">
        <v>75000</v>
      </c>
    </row>
    <row r="658" spans="1:3" ht="15.75">
      <c r="A658" s="22" t="s">
        <v>11</v>
      </c>
      <c r="B658" s="58"/>
      <c r="C658" s="15" t="s">
        <v>20</v>
      </c>
    </row>
    <row r="659" spans="1:3" ht="15.75">
      <c r="A659" s="22" t="s">
        <v>14</v>
      </c>
      <c r="B659" s="9"/>
      <c r="C659" s="10">
        <v>13900</v>
      </c>
    </row>
    <row r="660" spans="1:3" ht="15.75">
      <c r="A660" s="22" t="s">
        <v>15</v>
      </c>
      <c r="B660" s="9"/>
      <c r="C660" s="10">
        <v>20000</v>
      </c>
    </row>
    <row r="661" spans="1:3" ht="15.75">
      <c r="A661" s="60" t="s">
        <v>16</v>
      </c>
      <c r="B661" s="17"/>
      <c r="C661" s="18">
        <f>SUM(C647:C660)</f>
        <v>506600</v>
      </c>
    </row>
    <row r="662" spans="1:3" ht="15.75">
      <c r="A662" s="58"/>
      <c r="B662" s="58"/>
      <c r="C662" s="20"/>
    </row>
    <row r="663" spans="1:3" ht="15.75">
      <c r="A663" s="61" t="s">
        <v>17</v>
      </c>
      <c r="B663" s="58"/>
      <c r="C663" s="20"/>
    </row>
    <row r="664" spans="1:3" ht="15.75">
      <c r="A664" s="22" t="s">
        <v>19</v>
      </c>
      <c r="B664" s="24"/>
      <c r="C664" s="49"/>
    </row>
    <row r="665" spans="1:3" ht="15.75">
      <c r="A665" s="22" t="s">
        <v>18</v>
      </c>
      <c r="B665" s="12">
        <v>20000</v>
      </c>
      <c r="C665" s="62"/>
    </row>
    <row r="666" spans="1:3" ht="15.75">
      <c r="A666" s="22" t="s">
        <v>21</v>
      </c>
      <c r="B666" s="58"/>
      <c r="C666" s="62"/>
    </row>
    <row r="667" spans="1:3" ht="15.75">
      <c r="A667" s="22" t="s">
        <v>22</v>
      </c>
      <c r="B667" s="58"/>
      <c r="C667" s="62"/>
    </row>
    <row r="668" spans="1:3" ht="15.75">
      <c r="A668" s="22"/>
      <c r="B668" s="6"/>
      <c r="C668" s="7">
        <f>C661+B664+B665</f>
        <v>526600</v>
      </c>
    </row>
    <row r="669" spans="1:3" ht="15.75">
      <c r="A669" s="61" t="s">
        <v>23</v>
      </c>
      <c r="B669" s="58"/>
      <c r="C669" s="62"/>
    </row>
    <row r="670" spans="1:3" ht="15.75">
      <c r="A670" s="22" t="s">
        <v>24</v>
      </c>
      <c r="B670" s="24">
        <v>350</v>
      </c>
      <c r="C670" s="63"/>
    </row>
    <row r="671" spans="1:3" ht="17.25">
      <c r="A671" s="36" t="s">
        <v>25</v>
      </c>
      <c r="B671" s="24">
        <v>14750</v>
      </c>
      <c r="C671" s="63"/>
    </row>
    <row r="672" spans="1:3" ht="17.25">
      <c r="A672" s="36"/>
      <c r="B672" s="42"/>
      <c r="C672" s="28">
        <f>-B670-B671-B672</f>
        <v>-15100</v>
      </c>
    </row>
    <row r="673" spans="1:3" ht="16.5" thickBot="1">
      <c r="A673" s="22" t="s">
        <v>26</v>
      </c>
      <c r="B673" s="43"/>
      <c r="C673" s="64">
        <f>+C668+C672</f>
        <v>511500</v>
      </c>
    </row>
    <row r="674" spans="1:3" ht="15.75">
      <c r="A674" s="22" t="s">
        <v>55</v>
      </c>
      <c r="B674" s="65"/>
      <c r="C674" s="48">
        <f>C673*36/100</f>
        <v>184140</v>
      </c>
    </row>
    <row r="675" spans="1:3" ht="15.75">
      <c r="A675" s="22" t="s">
        <v>27</v>
      </c>
      <c r="B675" s="58"/>
      <c r="C675" s="49">
        <v>-73500</v>
      </c>
    </row>
    <row r="676" spans="1:3" ht="16.5" thickBot="1">
      <c r="A676" s="76" t="s">
        <v>50</v>
      </c>
      <c r="B676" s="77"/>
      <c r="C676" s="78">
        <f>C674+C675</f>
        <v>110640</v>
      </c>
    </row>
    <row r="677" spans="1:3" ht="16.5" thickTop="1">
      <c r="A677" s="53"/>
      <c r="C677" s="68"/>
    </row>
    <row r="678" spans="1:3" ht="15.75">
      <c r="A678" s="53"/>
      <c r="C678" s="68"/>
    </row>
    <row r="679" spans="1:3" ht="15.75">
      <c r="A679" s="53"/>
      <c r="C679" s="68"/>
    </row>
    <row r="680" spans="1:3" ht="15.75">
      <c r="A680" s="53"/>
      <c r="C680" s="68"/>
    </row>
    <row r="681" spans="1:3" ht="15.75">
      <c r="A681" s="53"/>
      <c r="C681" s="68"/>
    </row>
    <row r="682" spans="1:3" ht="15.75">
      <c r="A682" s="53"/>
      <c r="C682" s="68"/>
    </row>
    <row r="683" spans="1:3" ht="15.75">
      <c r="A683" s="53"/>
      <c r="C683" s="68"/>
    </row>
    <row r="684" spans="1:3" ht="15.75">
      <c r="A684" s="53"/>
      <c r="C684" s="68"/>
    </row>
    <row r="685" spans="1:3" ht="15.75">
      <c r="A685" s="53"/>
      <c r="C685" s="68"/>
    </row>
    <row r="686" spans="1:3" ht="15.75">
      <c r="A686" s="53"/>
      <c r="C686" s="68"/>
    </row>
    <row r="687" spans="1:3" ht="15.75">
      <c r="A687" s="2"/>
      <c r="B687" s="34"/>
      <c r="C687" s="35"/>
    </row>
    <row r="689" spans="1:3" ht="15.75">
      <c r="A689" s="53" t="s">
        <v>51</v>
      </c>
      <c r="C689" s="75"/>
    </row>
    <row r="690" spans="1:3" ht="15.75">
      <c r="A690" s="53" t="s">
        <v>48</v>
      </c>
      <c r="B690" s="53"/>
      <c r="C690" s="66"/>
    </row>
    <row r="691" spans="1:3" ht="15.75">
      <c r="A691" s="54"/>
      <c r="B691" s="54"/>
      <c r="C691" s="66"/>
    </row>
    <row r="692" spans="1:3" ht="15.75">
      <c r="A692" s="55" t="s">
        <v>1</v>
      </c>
      <c r="B692" s="54"/>
      <c r="C692" s="66"/>
    </row>
    <row r="693" spans="1:3" ht="15.75">
      <c r="A693" s="56"/>
      <c r="B693" s="275" t="s">
        <v>54</v>
      </c>
      <c r="C693" s="275"/>
    </row>
    <row r="694" spans="1:3" ht="15.75">
      <c r="A694" s="57" t="s">
        <v>2</v>
      </c>
      <c r="B694" s="6"/>
      <c r="C694" s="7">
        <v>136500</v>
      </c>
    </row>
    <row r="695" spans="1:3" ht="15.75">
      <c r="A695" s="22" t="s">
        <v>3</v>
      </c>
      <c r="B695" s="58"/>
      <c r="C695" s="49" t="s">
        <v>20</v>
      </c>
    </row>
    <row r="696" spans="1:3" ht="15.75">
      <c r="A696" s="22" t="s">
        <v>5</v>
      </c>
      <c r="B696" s="9"/>
      <c r="C696" s="10">
        <v>7800</v>
      </c>
    </row>
    <row r="697" spans="1:3" ht="17.25">
      <c r="A697" s="36" t="s">
        <v>6</v>
      </c>
      <c r="B697" s="59"/>
      <c r="C697" s="10" t="s">
        <v>20</v>
      </c>
    </row>
    <row r="698" spans="1:3" ht="15.75">
      <c r="A698" s="22" t="s">
        <v>49</v>
      </c>
      <c r="B698" s="9"/>
      <c r="C698" s="10">
        <v>7500</v>
      </c>
    </row>
    <row r="699" spans="1:3" ht="15.75">
      <c r="A699" s="22" t="s">
        <v>7</v>
      </c>
      <c r="B699" s="9"/>
      <c r="C699" s="10">
        <v>83250</v>
      </c>
    </row>
    <row r="700" spans="1:3" ht="15.75">
      <c r="A700" s="22" t="s">
        <v>36</v>
      </c>
      <c r="B700" s="9"/>
      <c r="C700" s="10">
        <v>50000</v>
      </c>
    </row>
    <row r="701" spans="1:3" ht="15.75">
      <c r="A701" s="22" t="s">
        <v>9</v>
      </c>
      <c r="B701" s="9"/>
      <c r="C701" s="10">
        <v>68250</v>
      </c>
    </row>
    <row r="702" spans="1:3" ht="15.75">
      <c r="A702" s="22" t="s">
        <v>10</v>
      </c>
      <c r="B702" s="58"/>
      <c r="C702" s="13" t="s">
        <v>20</v>
      </c>
    </row>
    <row r="703" spans="1:3" ht="15.75">
      <c r="A703" s="22" t="s">
        <v>12</v>
      </c>
      <c r="B703" s="9"/>
      <c r="C703" s="10">
        <v>25000</v>
      </c>
    </row>
    <row r="704" spans="1:3" ht="15.75">
      <c r="A704" s="22" t="s">
        <v>13</v>
      </c>
      <c r="B704" s="9"/>
      <c r="C704" s="10">
        <v>75000</v>
      </c>
    </row>
    <row r="705" spans="1:3" ht="15.75">
      <c r="A705" s="22" t="s">
        <v>11</v>
      </c>
      <c r="B705" s="58"/>
      <c r="C705" s="15">
        <v>125000</v>
      </c>
    </row>
    <row r="706" spans="1:3" ht="15.75">
      <c r="A706" s="22" t="s">
        <v>14</v>
      </c>
      <c r="B706" s="9"/>
      <c r="C706" s="10">
        <v>13900</v>
      </c>
    </row>
    <row r="707" spans="1:3" ht="15.75">
      <c r="A707" s="22" t="s">
        <v>15</v>
      </c>
      <c r="B707" s="9"/>
      <c r="C707" s="10">
        <v>20000</v>
      </c>
    </row>
    <row r="708" spans="1:3" ht="15.75">
      <c r="A708" s="60" t="s">
        <v>16</v>
      </c>
      <c r="B708" s="17"/>
      <c r="C708" s="18">
        <f>SUM(C694:C707)</f>
        <v>612200</v>
      </c>
    </row>
    <row r="709" spans="1:3" ht="15.75">
      <c r="A709" s="58"/>
      <c r="B709" s="58"/>
      <c r="C709" s="20"/>
    </row>
    <row r="710" spans="1:3" ht="15.75">
      <c r="A710" s="61" t="s">
        <v>17</v>
      </c>
      <c r="B710" s="58"/>
      <c r="C710" s="20"/>
    </row>
    <row r="711" spans="1:3" ht="15.75">
      <c r="A711" s="22" t="s">
        <v>19</v>
      </c>
      <c r="B711" s="24"/>
      <c r="C711" s="49"/>
    </row>
    <row r="712" spans="1:3" ht="15.75">
      <c r="A712" s="22" t="s">
        <v>18</v>
      </c>
      <c r="B712" s="58"/>
      <c r="C712" s="62"/>
    </row>
    <row r="713" spans="1:3" ht="15.75">
      <c r="A713" s="22" t="s">
        <v>21</v>
      </c>
      <c r="B713" s="58"/>
      <c r="C713" s="62"/>
    </row>
    <row r="714" spans="1:3" ht="15.75">
      <c r="A714" s="22" t="s">
        <v>22</v>
      </c>
      <c r="B714" s="58"/>
      <c r="C714" s="62"/>
    </row>
    <row r="715" spans="1:3" ht="15.75">
      <c r="A715" s="22"/>
      <c r="B715" s="6"/>
      <c r="C715" s="7">
        <f>C708+B711</f>
        <v>612200</v>
      </c>
    </row>
    <row r="716" spans="1:3" ht="15.75">
      <c r="A716" s="61" t="s">
        <v>23</v>
      </c>
      <c r="B716" s="58"/>
      <c r="C716" s="62"/>
    </row>
    <row r="717" spans="1:3" ht="15.75">
      <c r="A717" s="22" t="s">
        <v>24</v>
      </c>
      <c r="B717" s="9">
        <v>350</v>
      </c>
      <c r="C717" s="63"/>
    </row>
    <row r="718" spans="1:3" ht="17.25">
      <c r="A718" s="36" t="s">
        <v>25</v>
      </c>
      <c r="B718" s="9">
        <v>13650</v>
      </c>
      <c r="C718" s="63"/>
    </row>
    <row r="719" spans="1:3" ht="17.25">
      <c r="A719" s="36"/>
      <c r="B719" s="42"/>
      <c r="C719" s="28">
        <f>-B717-B718-B719</f>
        <v>-14000</v>
      </c>
    </row>
    <row r="720" spans="1:3" ht="16.5" thickBot="1">
      <c r="A720" s="22" t="s">
        <v>26</v>
      </c>
      <c r="B720" s="43"/>
      <c r="C720" s="64">
        <f>+C715+C719</f>
        <v>598200</v>
      </c>
    </row>
    <row r="721" spans="1:3" ht="15.75">
      <c r="A721" s="22" t="s">
        <v>55</v>
      </c>
      <c r="B721" s="65"/>
      <c r="C721" s="48">
        <f>C720*36/100</f>
        <v>215352</v>
      </c>
    </row>
    <row r="722" spans="1:3" ht="15.75">
      <c r="A722" s="22" t="s">
        <v>27</v>
      </c>
      <c r="B722" s="58"/>
      <c r="C722" s="49">
        <v>-73500</v>
      </c>
    </row>
    <row r="723" spans="1:3" ht="16.5" thickBot="1">
      <c r="A723" s="76" t="s">
        <v>50</v>
      </c>
      <c r="B723" s="77"/>
      <c r="C723" s="78">
        <f>C721+C722</f>
        <v>141852</v>
      </c>
    </row>
    <row r="724" spans="1:3" ht="16.5" thickTop="1">
      <c r="A724" s="53"/>
      <c r="C724" s="68"/>
    </row>
    <row r="725" spans="1:3" ht="15.75">
      <c r="A725" s="53"/>
      <c r="C725" s="68"/>
    </row>
    <row r="726" spans="1:3" ht="15.75">
      <c r="A726" s="53"/>
      <c r="C726" s="68"/>
    </row>
    <row r="727" spans="1:3" ht="15.75">
      <c r="A727" s="53"/>
      <c r="C727" s="68"/>
    </row>
    <row r="728" spans="1:3" ht="15.75">
      <c r="A728" s="53"/>
      <c r="C728" s="68"/>
    </row>
    <row r="729" spans="1:3" ht="15.75">
      <c r="A729" s="53"/>
      <c r="C729" s="68"/>
    </row>
    <row r="730" spans="1:3" ht="15.75">
      <c r="A730" s="53"/>
      <c r="C730" s="68"/>
    </row>
    <row r="731" spans="1:3" ht="15.75">
      <c r="A731" s="53"/>
      <c r="C731" s="68"/>
    </row>
    <row r="732" spans="1:3" ht="15.75">
      <c r="A732" s="53"/>
      <c r="C732" s="68"/>
    </row>
    <row r="733" spans="1:3" ht="15.75">
      <c r="A733" s="53"/>
      <c r="C733" s="68"/>
    </row>
    <row r="734" spans="1:3" ht="15.75">
      <c r="A734" s="53"/>
      <c r="C734" s="68"/>
    </row>
    <row r="736" spans="1:3" ht="17.25">
      <c r="A736" s="1" t="s">
        <v>52</v>
      </c>
      <c r="B736" s="2"/>
      <c r="C736" s="2"/>
    </row>
    <row r="737" spans="1:3" ht="17.25">
      <c r="A737" s="1" t="s">
        <v>82</v>
      </c>
      <c r="B737" s="2"/>
      <c r="C737" s="2"/>
    </row>
    <row r="738" spans="1:3" ht="17.25">
      <c r="A738" s="3"/>
      <c r="B738" s="2"/>
      <c r="C738" s="2"/>
    </row>
    <row r="739" spans="1:3" ht="17.25">
      <c r="A739" s="4" t="s">
        <v>1</v>
      </c>
      <c r="B739" s="2"/>
      <c r="C739" s="2"/>
    </row>
    <row r="740" spans="1:3" ht="17.25">
      <c r="A740" s="3"/>
      <c r="B740" s="275" t="s">
        <v>54</v>
      </c>
      <c r="C740" s="275"/>
    </row>
    <row r="741" spans="1:3" ht="17.25">
      <c r="A741" s="5" t="s">
        <v>2</v>
      </c>
      <c r="B741" s="6"/>
      <c r="C741" s="7">
        <v>88670</v>
      </c>
    </row>
    <row r="742" spans="1:3" ht="17.25">
      <c r="A742" s="8" t="s">
        <v>3</v>
      </c>
      <c r="B742" s="9"/>
      <c r="C742" s="10"/>
    </row>
    <row r="743" spans="1:3" ht="15.75">
      <c r="A743" s="11" t="s">
        <v>4</v>
      </c>
      <c r="B743" s="12"/>
      <c r="C743" s="13"/>
    </row>
    <row r="744" spans="1:3" ht="17.25">
      <c r="A744" s="8" t="s">
        <v>5</v>
      </c>
      <c r="B744" s="9"/>
      <c r="C744" s="10">
        <v>7800</v>
      </c>
    </row>
    <row r="745" spans="1:3" ht="17.25">
      <c r="A745" s="8" t="s">
        <v>6</v>
      </c>
      <c r="B745" s="9"/>
      <c r="C745" s="10"/>
    </row>
    <row r="746" spans="1:3" ht="17.25">
      <c r="A746" s="8" t="s">
        <v>7</v>
      </c>
      <c r="B746" s="9"/>
      <c r="C746" s="10">
        <v>83250</v>
      </c>
    </row>
    <row r="747" spans="1:3" ht="17.25">
      <c r="A747" s="8" t="s">
        <v>8</v>
      </c>
      <c r="B747" s="14"/>
      <c r="C747" s="15"/>
    </row>
    <row r="748" spans="1:3" ht="17.25">
      <c r="A748" s="8" t="s">
        <v>9</v>
      </c>
      <c r="B748" s="9"/>
      <c r="C748" s="10">
        <v>44335</v>
      </c>
    </row>
    <row r="749" spans="1:3" ht="17.25">
      <c r="A749" s="8" t="s">
        <v>10</v>
      </c>
      <c r="B749" s="9"/>
      <c r="C749" s="10"/>
    </row>
    <row r="750" spans="1:3" ht="17.25">
      <c r="A750" s="8" t="s">
        <v>11</v>
      </c>
      <c r="B750" s="12"/>
      <c r="C750" s="13">
        <v>100000</v>
      </c>
    </row>
    <row r="751" spans="1:3" ht="17.25">
      <c r="A751" s="8" t="s">
        <v>12</v>
      </c>
      <c r="B751" s="9"/>
      <c r="C751" s="10">
        <v>25000</v>
      </c>
    </row>
    <row r="752" spans="1:3" ht="17.25">
      <c r="A752" s="8" t="s">
        <v>13</v>
      </c>
      <c r="B752" s="9"/>
      <c r="C752" s="10">
        <v>55000</v>
      </c>
    </row>
    <row r="753" spans="1:3" ht="17.25">
      <c r="A753" s="8" t="s">
        <v>14</v>
      </c>
      <c r="B753" s="12"/>
      <c r="C753" s="13">
        <v>11500</v>
      </c>
    </row>
    <row r="754" spans="1:3" ht="17.25">
      <c r="A754" s="8" t="s">
        <v>15</v>
      </c>
      <c r="B754" s="9"/>
      <c r="C754" s="10">
        <v>20000</v>
      </c>
    </row>
    <row r="755" spans="1:3" ht="17.25">
      <c r="A755" s="16" t="s">
        <v>16</v>
      </c>
      <c r="B755" s="17"/>
      <c r="C755" s="18">
        <f>SUM(C741:C754)</f>
        <v>435555</v>
      </c>
    </row>
    <row r="756" spans="1:3" ht="17.25">
      <c r="A756" s="8"/>
      <c r="B756" s="19"/>
      <c r="C756" s="20"/>
    </row>
    <row r="757" spans="1:3" ht="17.25">
      <c r="A757" s="21" t="s">
        <v>17</v>
      </c>
      <c r="B757" s="19"/>
      <c r="C757" s="20"/>
    </row>
    <row r="758" spans="1:3" ht="17.25">
      <c r="A758" s="8" t="s">
        <v>18</v>
      </c>
      <c r="B758" s="19"/>
      <c r="C758" s="20"/>
    </row>
    <row r="759" spans="1:3" ht="15.75">
      <c r="A759" s="22" t="s">
        <v>19</v>
      </c>
      <c r="B759" s="24"/>
      <c r="C759" s="15"/>
    </row>
    <row r="760" spans="1:3" ht="17.25">
      <c r="A760" s="8" t="s">
        <v>21</v>
      </c>
      <c r="B760" s="19"/>
      <c r="C760" s="25">
        <v>65000</v>
      </c>
    </row>
    <row r="761" spans="1:3" ht="17.25">
      <c r="A761" s="8" t="s">
        <v>22</v>
      </c>
      <c r="B761" s="19"/>
      <c r="C761" s="49">
        <v>5932.74</v>
      </c>
    </row>
    <row r="762" spans="1:3" ht="17.25">
      <c r="A762" s="8"/>
      <c r="B762" s="19"/>
      <c r="C762" s="20"/>
    </row>
    <row r="763" spans="1:3" ht="15.75">
      <c r="A763" s="11"/>
      <c r="B763" s="6"/>
      <c r="C763" s="7">
        <f>C755+C759+C760+C761</f>
        <v>506487.74</v>
      </c>
    </row>
    <row r="764" spans="1:3" ht="17.25">
      <c r="A764" s="21" t="s">
        <v>23</v>
      </c>
      <c r="B764" s="9"/>
      <c r="C764" s="10"/>
    </row>
    <row r="765" spans="1:3" ht="17.25">
      <c r="A765" s="8" t="s">
        <v>24</v>
      </c>
      <c r="B765" s="41">
        <v>350</v>
      </c>
      <c r="C765" s="25"/>
    </row>
    <row r="766" spans="1:3" ht="17.25">
      <c r="A766" s="8" t="s">
        <v>25</v>
      </c>
      <c r="B766" s="79">
        <v>8867</v>
      </c>
      <c r="C766" s="27"/>
    </row>
    <row r="767" spans="1:3" ht="16.5" thickBot="1">
      <c r="A767" s="11"/>
      <c r="B767" s="50"/>
      <c r="C767" s="47">
        <f t="shared" ref="C767" si="4">-B765-B766</f>
        <v>-9217</v>
      </c>
    </row>
    <row r="768" spans="1:3" ht="17.25">
      <c r="A768" s="8" t="s">
        <v>26</v>
      </c>
      <c r="B768" s="9"/>
      <c r="C768" s="51">
        <f>+C763+C767</f>
        <v>497270.74</v>
      </c>
    </row>
    <row r="769" spans="1:3" ht="17.25">
      <c r="A769" s="8" t="s">
        <v>55</v>
      </c>
      <c r="B769" s="34"/>
      <c r="C769" s="48">
        <f>C768*36/100</f>
        <v>179017.4664</v>
      </c>
    </row>
    <row r="770" spans="1:3" ht="17.25">
      <c r="A770" s="8" t="s">
        <v>27</v>
      </c>
      <c r="B770" s="19"/>
      <c r="C770" s="13">
        <v>-73500</v>
      </c>
    </row>
    <row r="771" spans="1:3" ht="15.75">
      <c r="A771" s="11" t="s">
        <v>29</v>
      </c>
      <c r="B771" s="32"/>
      <c r="C771" s="38">
        <f>C769+C770</f>
        <v>105517.4664</v>
      </c>
    </row>
    <row r="772" spans="1:3" ht="16.5" thickBot="1">
      <c r="A772" s="31"/>
      <c r="B772" s="52"/>
      <c r="C772" s="39">
        <v>105517</v>
      </c>
    </row>
    <row r="773" spans="1:3" ht="16.5" thickTop="1">
      <c r="A773" s="2"/>
      <c r="B773" s="34"/>
      <c r="C773" s="35"/>
    </row>
    <row r="774" spans="1:3" ht="15.75">
      <c r="A774" s="2"/>
      <c r="B774" s="34"/>
      <c r="C774" s="35"/>
    </row>
    <row r="775" spans="1:3" ht="15.75">
      <c r="A775" s="2"/>
      <c r="B775" s="34"/>
      <c r="C775" s="35"/>
    </row>
    <row r="776" spans="1:3" ht="15.75">
      <c r="A776" s="2"/>
      <c r="B776" s="34"/>
      <c r="C776" s="35"/>
    </row>
    <row r="777" spans="1:3" ht="15.75">
      <c r="A777" s="2"/>
      <c r="B777" s="34"/>
      <c r="C777" s="35"/>
    </row>
    <row r="778" spans="1:3" ht="15.75">
      <c r="A778" s="2"/>
      <c r="B778" s="34"/>
      <c r="C778" s="35"/>
    </row>
    <row r="779" spans="1:3" ht="15.75">
      <c r="A779" s="2"/>
      <c r="B779" s="34"/>
      <c r="C779" s="35"/>
    </row>
    <row r="780" spans="1:3" ht="17.25">
      <c r="A780" s="1" t="s">
        <v>81</v>
      </c>
      <c r="B780" s="1"/>
      <c r="C780" s="3"/>
    </row>
    <row r="781" spans="1:3" ht="15.75">
      <c r="A781" s="53" t="s">
        <v>53</v>
      </c>
      <c r="B781" s="53"/>
      <c r="C781" s="66"/>
    </row>
    <row r="782" spans="1:3" ht="17.25">
      <c r="A782" s="3"/>
      <c r="B782" s="3"/>
      <c r="C782" s="3"/>
    </row>
    <row r="783" spans="1:3" ht="17.25">
      <c r="A783" s="4" t="s">
        <v>1</v>
      </c>
      <c r="B783" s="3"/>
      <c r="C783" s="3"/>
    </row>
    <row r="784" spans="1:3" ht="17.25">
      <c r="A784" s="80"/>
      <c r="B784" s="81"/>
      <c r="C784" s="80"/>
    </row>
    <row r="785" spans="1:3" ht="17.25">
      <c r="A785" s="3"/>
      <c r="B785" s="275" t="s">
        <v>54</v>
      </c>
      <c r="C785" s="275"/>
    </row>
    <row r="786" spans="1:3" ht="17.25">
      <c r="A786" s="82" t="s">
        <v>2</v>
      </c>
      <c r="B786" s="6"/>
      <c r="C786" s="7">
        <v>90840</v>
      </c>
    </row>
    <row r="787" spans="1:3" ht="17.25">
      <c r="A787" s="16" t="s">
        <v>3</v>
      </c>
      <c r="B787" s="9"/>
      <c r="C787" s="10" t="s">
        <v>20</v>
      </c>
    </row>
    <row r="788" spans="1:3" ht="17.25">
      <c r="A788" s="8" t="s">
        <v>5</v>
      </c>
      <c r="B788" s="9"/>
      <c r="C788" s="10">
        <v>7800</v>
      </c>
    </row>
    <row r="789" spans="1:3" ht="17.25">
      <c r="A789" s="8" t="s">
        <v>7</v>
      </c>
      <c r="B789" s="9"/>
      <c r="C789" s="10">
        <v>83250</v>
      </c>
    </row>
    <row r="790" spans="1:3" ht="17.25">
      <c r="A790" s="8" t="s">
        <v>9</v>
      </c>
      <c r="B790" s="26"/>
      <c r="C790" s="27">
        <v>45420</v>
      </c>
    </row>
    <row r="791" spans="1:3" ht="17.25">
      <c r="A791" s="8" t="s">
        <v>10</v>
      </c>
      <c r="B791" s="14"/>
      <c r="C791" s="15" t="s">
        <v>20</v>
      </c>
    </row>
    <row r="792" spans="1:3" ht="17.25">
      <c r="A792" s="8" t="s">
        <v>11</v>
      </c>
      <c r="B792" s="12"/>
      <c r="C792" s="13">
        <v>100000</v>
      </c>
    </row>
    <row r="793" spans="1:3" ht="17.25">
      <c r="A793" s="8" t="s">
        <v>12</v>
      </c>
      <c r="B793" s="9"/>
      <c r="C793" s="10">
        <v>25000</v>
      </c>
    </row>
    <row r="794" spans="1:3" ht="17.25">
      <c r="A794" s="8" t="s">
        <v>13</v>
      </c>
      <c r="B794" s="9"/>
      <c r="C794" s="10">
        <v>65000</v>
      </c>
    </row>
    <row r="795" spans="1:3" ht="17.25">
      <c r="A795" s="8" t="s">
        <v>14</v>
      </c>
      <c r="B795" s="12"/>
      <c r="C795" s="13">
        <v>11500</v>
      </c>
    </row>
    <row r="796" spans="1:3" ht="17.25">
      <c r="A796" s="8" t="s">
        <v>15</v>
      </c>
      <c r="B796" s="9"/>
      <c r="C796" s="10">
        <v>20000</v>
      </c>
    </row>
    <row r="797" spans="1:3" ht="17.25">
      <c r="A797" s="16" t="s">
        <v>16</v>
      </c>
      <c r="B797" s="17"/>
      <c r="C797" s="18">
        <f>SUM(C786:C796)</f>
        <v>448810</v>
      </c>
    </row>
    <row r="798" spans="1:3" ht="17.25">
      <c r="A798" s="8"/>
      <c r="B798" s="2"/>
      <c r="C798" s="20"/>
    </row>
    <row r="799" spans="1:3" ht="17.25">
      <c r="A799" s="21" t="s">
        <v>17</v>
      </c>
      <c r="B799" s="2"/>
      <c r="C799" s="20"/>
    </row>
    <row r="800" spans="1:3" ht="15.75">
      <c r="A800" s="83" t="s">
        <v>42</v>
      </c>
      <c r="B800" s="2"/>
      <c r="C800" s="15"/>
    </row>
    <row r="801" spans="1:3" ht="17.25">
      <c r="A801" s="8" t="s">
        <v>18</v>
      </c>
      <c r="B801" s="2"/>
      <c r="C801" s="15"/>
    </row>
    <row r="802" spans="1:3" ht="17.25">
      <c r="A802" s="8" t="s">
        <v>21</v>
      </c>
      <c r="B802" s="2"/>
      <c r="C802" s="15"/>
    </row>
    <row r="803" spans="1:3" ht="17.25">
      <c r="A803" s="8" t="s">
        <v>22</v>
      </c>
      <c r="B803" s="2"/>
      <c r="C803" s="20"/>
    </row>
    <row r="804" spans="1:3" ht="17.25">
      <c r="A804" s="11"/>
      <c r="B804" s="84"/>
      <c r="C804" s="85"/>
    </row>
    <row r="805" spans="1:3" ht="17.25">
      <c r="A805" s="8"/>
      <c r="B805" s="6"/>
      <c r="C805" s="7">
        <f>+C797+C800+C801+C802+C803</f>
        <v>448810</v>
      </c>
    </row>
    <row r="806" spans="1:3" ht="17.25">
      <c r="A806" s="21" t="s">
        <v>23</v>
      </c>
      <c r="B806" s="9"/>
      <c r="C806" s="10"/>
    </row>
    <row r="807" spans="1:3" ht="17.25">
      <c r="A807" s="8" t="s">
        <v>24</v>
      </c>
      <c r="B807" s="24">
        <v>350</v>
      </c>
      <c r="C807" s="25"/>
    </row>
    <row r="808" spans="1:3" ht="17.25">
      <c r="A808" s="8" t="s">
        <v>25</v>
      </c>
      <c r="B808" s="34"/>
      <c r="C808" s="27"/>
    </row>
    <row r="809" spans="1:3" ht="16.5" thickBot="1">
      <c r="A809" s="11"/>
      <c r="B809" s="29"/>
      <c r="C809" s="47">
        <f>-B807-B808</f>
        <v>-350</v>
      </c>
    </row>
    <row r="810" spans="1:3" ht="17.25">
      <c r="A810" s="8" t="s">
        <v>26</v>
      </c>
      <c r="B810" s="9"/>
      <c r="C810" s="10">
        <f>+C805+C809</f>
        <v>448460</v>
      </c>
    </row>
    <row r="811" spans="1:3" ht="17.25">
      <c r="A811" s="8" t="s">
        <v>55</v>
      </c>
      <c r="B811" s="34"/>
      <c r="C811" s="27">
        <f>C810*36/100</f>
        <v>161445.6</v>
      </c>
    </row>
    <row r="812" spans="1:3" ht="17.25">
      <c r="A812" s="8" t="s">
        <v>27</v>
      </c>
      <c r="B812" s="19"/>
      <c r="C812" s="20">
        <v>-73500</v>
      </c>
    </row>
    <row r="813" spans="1:3" ht="16.5" thickBot="1">
      <c r="A813" s="31" t="s">
        <v>29</v>
      </c>
      <c r="B813" s="46"/>
      <c r="C813" s="39">
        <f>C811+C812</f>
        <v>87945.600000000006</v>
      </c>
    </row>
    <row r="814" spans="1:3" ht="16.5" thickTop="1">
      <c r="A814" s="54"/>
      <c r="B814" s="34"/>
      <c r="C814" s="35"/>
    </row>
  </sheetData>
  <mergeCells count="18">
    <mergeCell ref="B6:C6"/>
    <mergeCell ref="B51:C51"/>
    <mergeCell ref="B96:C96"/>
    <mergeCell ref="B785:C785"/>
    <mergeCell ref="B140:C140"/>
    <mergeCell ref="B187:C187"/>
    <mergeCell ref="B234:C234"/>
    <mergeCell ref="B281:C281"/>
    <mergeCell ref="B328:C328"/>
    <mergeCell ref="B375:C375"/>
    <mergeCell ref="B422:C422"/>
    <mergeCell ref="B469:C469"/>
    <mergeCell ref="B646:C646"/>
    <mergeCell ref="B693:C693"/>
    <mergeCell ref="B740:C740"/>
    <mergeCell ref="B599:C599"/>
    <mergeCell ref="B513:C513"/>
    <mergeCell ref="B555:C55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BB41-6A3C-4936-9649-96F78423EF9F}">
  <dimension ref="A1:I645"/>
  <sheetViews>
    <sheetView tabSelected="1" topLeftCell="A341" workbookViewId="0">
      <selection activeCell="A312" sqref="A312:C346"/>
    </sheetView>
  </sheetViews>
  <sheetFormatPr defaultRowHeight="15"/>
  <cols>
    <col min="1" max="1" width="46.42578125" customWidth="1"/>
    <col min="2" max="2" width="22.42578125" customWidth="1"/>
    <col min="3" max="3" width="18.42578125" customWidth="1"/>
  </cols>
  <sheetData>
    <row r="1" spans="1:9" ht="15.75">
      <c r="A1" s="230" t="s">
        <v>142</v>
      </c>
      <c r="B1" s="230"/>
      <c r="C1" s="2"/>
    </row>
    <row r="2" spans="1:9" ht="15.75">
      <c r="A2" s="230" t="s">
        <v>143</v>
      </c>
      <c r="B2" s="230"/>
      <c r="C2" s="2"/>
    </row>
    <row r="3" spans="1:9" ht="15.75">
      <c r="A3" s="54"/>
      <c r="B3" s="54"/>
      <c r="C3" s="66"/>
    </row>
    <row r="4" spans="1:9" ht="15.75">
      <c r="A4" s="55" t="s">
        <v>1</v>
      </c>
      <c r="B4" s="54"/>
      <c r="C4" s="161"/>
      <c r="D4" s="161"/>
    </row>
    <row r="5" spans="1:9" ht="16.5" thickBot="1">
      <c r="A5" s="55"/>
      <c r="B5" s="54"/>
      <c r="C5" s="160" t="s">
        <v>173</v>
      </c>
      <c r="D5" s="161"/>
    </row>
    <row r="6" spans="1:9" ht="15.75">
      <c r="A6" s="231" t="s">
        <v>2</v>
      </c>
      <c r="B6" s="242"/>
      <c r="C6" s="179">
        <v>127500</v>
      </c>
    </row>
    <row r="7" spans="1:9" ht="15.75">
      <c r="A7" s="167" t="s">
        <v>3</v>
      </c>
      <c r="B7" s="243"/>
      <c r="C7" s="181"/>
    </row>
    <row r="8" spans="1:9" ht="15.75">
      <c r="A8" s="167" t="s">
        <v>5</v>
      </c>
      <c r="B8" s="244"/>
      <c r="C8" s="190">
        <v>7800</v>
      </c>
    </row>
    <row r="9" spans="1:9" ht="15.75">
      <c r="A9" s="168" t="s">
        <v>4</v>
      </c>
      <c r="B9" s="245"/>
      <c r="C9" s="184"/>
    </row>
    <row r="10" spans="1:9" ht="15.75">
      <c r="A10" s="167" t="s">
        <v>13</v>
      </c>
      <c r="B10" s="246"/>
      <c r="C10" s="181">
        <v>65000</v>
      </c>
      <c r="F10" s="170"/>
    </row>
    <row r="11" spans="1:9" ht="15.75">
      <c r="A11" s="167" t="s">
        <v>36</v>
      </c>
      <c r="B11" s="245"/>
      <c r="C11" s="184">
        <v>40000</v>
      </c>
    </row>
    <row r="12" spans="1:9" ht="15.75">
      <c r="A12" s="167" t="s">
        <v>9</v>
      </c>
      <c r="B12" s="245"/>
      <c r="C12" s="184">
        <v>63750</v>
      </c>
    </row>
    <row r="13" spans="1:9" ht="15.75">
      <c r="A13" s="167" t="s">
        <v>10</v>
      </c>
      <c r="B13" s="245"/>
      <c r="C13" s="184"/>
    </row>
    <row r="14" spans="1:9" ht="15.75">
      <c r="A14" s="167" t="s">
        <v>125</v>
      </c>
      <c r="B14" s="245"/>
      <c r="C14" s="184">
        <v>25000</v>
      </c>
      <c r="I14" s="176"/>
    </row>
    <row r="15" spans="1:9" ht="15.75">
      <c r="A15" s="167" t="s">
        <v>124</v>
      </c>
      <c r="B15" s="245"/>
      <c r="C15" s="184">
        <v>20531.25</v>
      </c>
    </row>
    <row r="16" spans="1:9" ht="15.75">
      <c r="A16" s="167" t="s">
        <v>126</v>
      </c>
      <c r="B16" s="246"/>
      <c r="C16" s="188">
        <v>25000</v>
      </c>
    </row>
    <row r="17" spans="1:3" ht="15.75">
      <c r="A17" s="167" t="s">
        <v>127</v>
      </c>
      <c r="B17" s="245"/>
      <c r="C17" s="184">
        <v>2875</v>
      </c>
    </row>
    <row r="18" spans="1:3" ht="16.5" thickBot="1">
      <c r="A18" s="167" t="s">
        <v>15</v>
      </c>
      <c r="B18" s="245"/>
      <c r="C18" s="184">
        <v>20000</v>
      </c>
    </row>
    <row r="19" spans="1:3" ht="15.75">
      <c r="A19" s="165" t="s">
        <v>16</v>
      </c>
      <c r="B19" s="246"/>
      <c r="C19" s="196">
        <f>SUM(C6:C18)</f>
        <v>397456.25</v>
      </c>
    </row>
    <row r="20" spans="1:3" ht="15.75">
      <c r="A20" s="167"/>
      <c r="B20" s="245"/>
      <c r="C20" s="184"/>
    </row>
    <row r="21" spans="1:3" ht="15.75">
      <c r="A21" s="172" t="s">
        <v>17</v>
      </c>
      <c r="B21" s="245"/>
      <c r="C21" s="184"/>
    </row>
    <row r="22" spans="1:3" ht="15.75">
      <c r="A22" s="167" t="s">
        <v>19</v>
      </c>
      <c r="B22" s="247"/>
      <c r="C22" s="189"/>
    </row>
    <row r="23" spans="1:3" ht="15.75">
      <c r="A23" s="167" t="s">
        <v>18</v>
      </c>
      <c r="B23" s="246"/>
      <c r="C23" s="190"/>
    </row>
    <row r="24" spans="1:3" ht="15.75">
      <c r="A24" s="167" t="s">
        <v>21</v>
      </c>
      <c r="B24" s="246"/>
      <c r="C24" s="190"/>
    </row>
    <row r="25" spans="1:3" ht="15.75">
      <c r="A25" s="167" t="s">
        <v>22</v>
      </c>
      <c r="B25" s="24"/>
      <c r="C25" s="181"/>
    </row>
    <row r="26" spans="1:3" ht="16.5" thickBot="1">
      <c r="A26" s="167"/>
      <c r="B26" s="248"/>
      <c r="C26" s="228">
        <f>SUM(B22:B25)</f>
        <v>0</v>
      </c>
    </row>
    <row r="27" spans="1:3" ht="15.75">
      <c r="A27" s="172" t="s">
        <v>23</v>
      </c>
      <c r="B27" s="249"/>
      <c r="C27" s="190"/>
    </row>
    <row r="28" spans="1:3" ht="15.75">
      <c r="A28" s="167" t="s">
        <v>24</v>
      </c>
      <c r="B28" s="24">
        <v>350</v>
      </c>
      <c r="C28" s="190"/>
    </row>
    <row r="29" spans="1:3" ht="15.75">
      <c r="A29" s="168" t="s">
        <v>25</v>
      </c>
      <c r="B29" s="245">
        <v>12750</v>
      </c>
      <c r="C29" s="184"/>
    </row>
    <row r="30" spans="1:3" ht="16.5" thickBot="1">
      <c r="A30" s="168"/>
      <c r="B30" s="250"/>
      <c r="C30" s="228">
        <f>-B28-B29</f>
        <v>-13100</v>
      </c>
    </row>
    <row r="31" spans="1:3" ht="16.5" thickBot="1">
      <c r="A31" s="167" t="s">
        <v>26</v>
      </c>
      <c r="B31" s="24"/>
      <c r="C31" s="229">
        <f>C19+C26+C30</f>
        <v>384356.25</v>
      </c>
    </row>
    <row r="32" spans="1:3" ht="15.75">
      <c r="A32" s="167" t="s">
        <v>55</v>
      </c>
      <c r="B32" s="24"/>
      <c r="C32" s="181">
        <f>C31*36/100</f>
        <v>138368.25</v>
      </c>
    </row>
    <row r="33" spans="1:3" ht="16.5" thickBot="1">
      <c r="A33" s="167" t="s">
        <v>27</v>
      </c>
      <c r="B33" s="245"/>
      <c r="C33" s="195">
        <v>-73500</v>
      </c>
    </row>
    <row r="34" spans="1:3" ht="16.5" thickBot="1">
      <c r="A34" s="210" t="s">
        <v>29</v>
      </c>
      <c r="B34" s="251"/>
      <c r="C34" s="202">
        <f>C32+C33</f>
        <v>64868.25</v>
      </c>
    </row>
    <row r="35" spans="1:3" ht="15.75">
      <c r="A35" s="54"/>
      <c r="B35" s="34"/>
      <c r="C35" s="79"/>
    </row>
    <row r="36" spans="1:3" ht="15.75">
      <c r="A36" s="54"/>
      <c r="B36" s="2"/>
      <c r="C36" s="156"/>
    </row>
    <row r="37" spans="1:3" ht="15.75">
      <c r="A37" s="2"/>
      <c r="B37" s="34"/>
      <c r="C37" s="35"/>
    </row>
    <row r="38" spans="1:3" ht="15.75">
      <c r="A38" s="2"/>
      <c r="B38" s="34"/>
      <c r="C38" s="35"/>
    </row>
    <row r="39" spans="1:3" ht="15.75">
      <c r="A39" s="2"/>
      <c r="B39" s="34"/>
      <c r="C39" s="35"/>
    </row>
    <row r="40" spans="1:3" ht="15.75">
      <c r="A40" s="230"/>
      <c r="B40" s="230"/>
      <c r="C40" s="2"/>
    </row>
    <row r="41" spans="1:3" ht="15.75">
      <c r="A41" s="230"/>
      <c r="B41" s="230"/>
      <c r="C41" s="2"/>
    </row>
    <row r="42" spans="1:3" ht="15.75">
      <c r="A42" s="54"/>
      <c r="B42" s="54"/>
      <c r="C42" s="66"/>
    </row>
    <row r="43" spans="1:3" ht="28.5" customHeight="1">
      <c r="A43" s="55"/>
      <c r="B43" s="54"/>
      <c r="C43" s="66"/>
    </row>
    <row r="44" spans="1:3" ht="15.75">
      <c r="A44" s="230" t="s">
        <v>144</v>
      </c>
      <c r="B44" s="230"/>
      <c r="C44" s="2"/>
    </row>
    <row r="45" spans="1:3" ht="15.75">
      <c r="A45" s="230" t="s">
        <v>148</v>
      </c>
      <c r="B45" s="230"/>
      <c r="C45" s="2"/>
    </row>
    <row r="46" spans="1:3" ht="15.75">
      <c r="A46" s="54"/>
      <c r="B46" s="54"/>
      <c r="C46" s="66"/>
    </row>
    <row r="47" spans="1:3" ht="15.75">
      <c r="A47" s="55" t="s">
        <v>1</v>
      </c>
      <c r="B47" s="54"/>
      <c r="C47" s="161"/>
    </row>
    <row r="48" spans="1:3" ht="16.5" thickBot="1">
      <c r="A48" s="55"/>
      <c r="B48" s="54"/>
      <c r="C48" s="160" t="s">
        <v>173</v>
      </c>
    </row>
    <row r="49" spans="1:3" ht="15.75">
      <c r="A49" s="231" t="s">
        <v>2</v>
      </c>
      <c r="B49" s="253"/>
      <c r="C49" s="179">
        <v>137500</v>
      </c>
    </row>
    <row r="50" spans="1:3" ht="15.75">
      <c r="A50" s="167" t="s">
        <v>3</v>
      </c>
      <c r="B50" s="254"/>
      <c r="C50" s="181"/>
    </row>
    <row r="51" spans="1:3" ht="15.75">
      <c r="A51" s="167" t="s">
        <v>5</v>
      </c>
      <c r="B51" s="255"/>
      <c r="C51" s="190">
        <v>7800</v>
      </c>
    </row>
    <row r="52" spans="1:3" ht="15.75">
      <c r="A52" s="168" t="s">
        <v>4</v>
      </c>
      <c r="B52" s="256"/>
      <c r="C52" s="184"/>
    </row>
    <row r="53" spans="1:3" ht="15.75">
      <c r="A53" s="167" t="s">
        <v>13</v>
      </c>
      <c r="B53" s="257"/>
      <c r="C53" s="181">
        <v>65000</v>
      </c>
    </row>
    <row r="54" spans="1:3" ht="15.75">
      <c r="A54" s="167" t="s">
        <v>36</v>
      </c>
      <c r="B54" s="256"/>
      <c r="C54" s="184">
        <v>40000</v>
      </c>
    </row>
    <row r="55" spans="1:3" ht="15.75">
      <c r="A55" s="167" t="s">
        <v>9</v>
      </c>
      <c r="B55" s="256"/>
      <c r="C55" s="184">
        <v>68750</v>
      </c>
    </row>
    <row r="56" spans="1:3" ht="15.75">
      <c r="A56" s="167" t="s">
        <v>10</v>
      </c>
      <c r="B56" s="256"/>
      <c r="C56" s="184"/>
    </row>
    <row r="57" spans="1:3" ht="15.75">
      <c r="A57" s="167" t="s">
        <v>125</v>
      </c>
      <c r="B57" s="256"/>
      <c r="C57" s="184">
        <v>25000</v>
      </c>
    </row>
    <row r="58" spans="1:3" ht="15.75">
      <c r="A58" s="167" t="s">
        <v>124</v>
      </c>
      <c r="B58" s="256"/>
      <c r="C58" s="184">
        <v>20531.25</v>
      </c>
    </row>
    <row r="59" spans="1:3" ht="15.75">
      <c r="A59" s="167" t="s">
        <v>126</v>
      </c>
      <c r="B59" s="257"/>
      <c r="C59" s="188">
        <v>25000</v>
      </c>
    </row>
    <row r="60" spans="1:3" ht="15.75">
      <c r="A60" s="167" t="s">
        <v>127</v>
      </c>
      <c r="B60" s="256"/>
      <c r="C60" s="184">
        <v>2875</v>
      </c>
    </row>
    <row r="61" spans="1:3" ht="15.75">
      <c r="A61" s="167" t="s">
        <v>15</v>
      </c>
      <c r="B61" s="256"/>
      <c r="C61" s="184">
        <v>20000</v>
      </c>
    </row>
    <row r="62" spans="1:3" ht="15.75">
      <c r="A62" s="165" t="s">
        <v>16</v>
      </c>
      <c r="B62" s="257"/>
      <c r="C62" s="252">
        <f>SUM(C49:C61)</f>
        <v>412456.25</v>
      </c>
    </row>
    <row r="63" spans="1:3" ht="15.75">
      <c r="A63" s="167"/>
      <c r="B63" s="256"/>
      <c r="C63" s="184"/>
    </row>
    <row r="64" spans="1:3" ht="15.75">
      <c r="A64" s="172" t="s">
        <v>17</v>
      </c>
      <c r="B64" s="256"/>
      <c r="C64" s="184"/>
    </row>
    <row r="65" spans="1:3" ht="15.75">
      <c r="A65" s="167" t="s">
        <v>19</v>
      </c>
      <c r="B65" s="258"/>
      <c r="C65" s="189"/>
    </row>
    <row r="66" spans="1:3" ht="15.75">
      <c r="A66" s="167" t="s">
        <v>18</v>
      </c>
      <c r="B66" s="257"/>
      <c r="C66" s="190"/>
    </row>
    <row r="67" spans="1:3" ht="15.75">
      <c r="A67" s="167" t="s">
        <v>21</v>
      </c>
      <c r="B67" s="257"/>
      <c r="C67" s="190"/>
    </row>
    <row r="68" spans="1:3" ht="15.75">
      <c r="A68" s="167" t="s">
        <v>22</v>
      </c>
      <c r="B68" s="259"/>
      <c r="C68" s="181"/>
    </row>
    <row r="69" spans="1:3" ht="16.5" thickBot="1">
      <c r="A69" s="167"/>
      <c r="B69" s="262"/>
      <c r="C69" s="263">
        <f>SUM(B65:B68)</f>
        <v>0</v>
      </c>
    </row>
    <row r="70" spans="1:3" ht="15.75">
      <c r="A70" s="167"/>
      <c r="B70" s="260"/>
      <c r="C70" s="190">
        <f>C62+C69</f>
        <v>412456.25</v>
      </c>
    </row>
    <row r="71" spans="1:3" ht="15.75">
      <c r="A71" s="172" t="s">
        <v>23</v>
      </c>
      <c r="B71" s="260"/>
      <c r="C71" s="190"/>
    </row>
    <row r="72" spans="1:3" ht="15.75">
      <c r="A72" s="167" t="s">
        <v>24</v>
      </c>
      <c r="B72" s="259">
        <v>350</v>
      </c>
      <c r="C72" s="190"/>
    </row>
    <row r="73" spans="1:3" ht="16.5" thickBot="1">
      <c r="A73" s="168" t="s">
        <v>25</v>
      </c>
      <c r="B73" s="261">
        <v>13750</v>
      </c>
      <c r="C73" s="195"/>
    </row>
    <row r="74" spans="1:3" ht="16.5" thickBot="1">
      <c r="A74" s="168"/>
      <c r="B74" s="257"/>
      <c r="C74" s="264">
        <f>-B72-B73</f>
        <v>-14100</v>
      </c>
    </row>
    <row r="75" spans="1:3" ht="16.5" thickBot="1">
      <c r="A75" s="167" t="s">
        <v>26</v>
      </c>
      <c r="B75" s="259"/>
      <c r="C75" s="229">
        <f>C70+C74</f>
        <v>398356.25</v>
      </c>
    </row>
    <row r="76" spans="1:3" ht="15.75">
      <c r="A76" s="167" t="s">
        <v>55</v>
      </c>
      <c r="B76" s="259"/>
      <c r="C76" s="181">
        <f>C75*36/100</f>
        <v>143408.25</v>
      </c>
    </row>
    <row r="77" spans="1:3" ht="16.5" thickBot="1">
      <c r="A77" s="167" t="s">
        <v>27</v>
      </c>
      <c r="B77" s="256"/>
      <c r="C77" s="195">
        <v>-73500</v>
      </c>
    </row>
    <row r="78" spans="1:3" ht="16.5" thickBot="1">
      <c r="A78" s="210" t="s">
        <v>29</v>
      </c>
      <c r="B78" s="261"/>
      <c r="C78" s="202">
        <f>C76+C77</f>
        <v>69908.25</v>
      </c>
    </row>
    <row r="79" spans="1:3" ht="15.75">
      <c r="A79" s="2"/>
      <c r="B79" s="2"/>
      <c r="C79" s="2"/>
    </row>
    <row r="80" spans="1:3" ht="15.75">
      <c r="A80" s="2"/>
      <c r="B80" s="2"/>
      <c r="C80" s="2"/>
    </row>
    <row r="81" spans="1:3" ht="15.75">
      <c r="A81" s="2"/>
      <c r="B81" s="2"/>
      <c r="C81" s="2"/>
    </row>
    <row r="82" spans="1:3" ht="15.75">
      <c r="A82" s="2"/>
      <c r="B82" s="2"/>
      <c r="C82" s="2"/>
    </row>
    <row r="83" spans="1:3" ht="15.75">
      <c r="A83" s="2"/>
      <c r="B83" s="2"/>
      <c r="C83" s="2"/>
    </row>
    <row r="84" spans="1:3" ht="15.75">
      <c r="A84" s="2"/>
      <c r="B84" s="2"/>
      <c r="C84" s="2"/>
    </row>
    <row r="85" spans="1:3" ht="15.75">
      <c r="A85" s="2"/>
      <c r="B85" s="2"/>
      <c r="C85" s="2"/>
    </row>
    <row r="86" spans="1:3" ht="15.75">
      <c r="A86" s="2"/>
      <c r="B86" s="2"/>
      <c r="C86" s="2"/>
    </row>
    <row r="87" spans="1:3" ht="15.75">
      <c r="A87" s="2"/>
      <c r="B87" s="2"/>
      <c r="C87" s="2"/>
    </row>
    <row r="88" spans="1:3" ht="15.75">
      <c r="A88" s="2"/>
      <c r="B88" s="2"/>
      <c r="C88" s="2"/>
    </row>
    <row r="89" spans="1:3" ht="15.75">
      <c r="A89" s="230" t="s">
        <v>146</v>
      </c>
      <c r="B89" s="230"/>
      <c r="C89" s="2"/>
    </row>
    <row r="90" spans="1:3" ht="15.75">
      <c r="A90" s="230" t="s">
        <v>147</v>
      </c>
      <c r="B90" s="230"/>
      <c r="C90" s="2"/>
    </row>
    <row r="91" spans="1:3" ht="15.75">
      <c r="A91" s="54"/>
      <c r="B91" s="54"/>
      <c r="C91" s="66"/>
    </row>
    <row r="92" spans="1:3" ht="15.75">
      <c r="A92" s="55" t="s">
        <v>1</v>
      </c>
      <c r="B92" s="54"/>
      <c r="C92" s="161"/>
    </row>
    <row r="93" spans="1:3" ht="16.5" thickBot="1">
      <c r="A93" s="55"/>
      <c r="B93" s="54"/>
      <c r="C93" s="160" t="s">
        <v>173</v>
      </c>
    </row>
    <row r="94" spans="1:3" ht="15.75">
      <c r="A94" s="231" t="s">
        <v>2</v>
      </c>
      <c r="B94" s="253"/>
      <c r="C94" s="179">
        <v>120000</v>
      </c>
    </row>
    <row r="95" spans="1:3" ht="15.75">
      <c r="A95" s="167" t="s">
        <v>3</v>
      </c>
      <c r="B95" s="254"/>
      <c r="C95" s="181"/>
    </row>
    <row r="96" spans="1:3" ht="15.75">
      <c r="A96" s="167" t="s">
        <v>5</v>
      </c>
      <c r="B96" s="255"/>
      <c r="C96" s="190">
        <v>7800</v>
      </c>
    </row>
    <row r="97" spans="1:3" ht="15.75">
      <c r="A97" s="168" t="s">
        <v>4</v>
      </c>
      <c r="B97" s="256"/>
      <c r="C97" s="184"/>
    </row>
    <row r="98" spans="1:3" ht="15.75">
      <c r="A98" s="167" t="s">
        <v>13</v>
      </c>
      <c r="B98" s="257"/>
      <c r="C98" s="181">
        <v>65000</v>
      </c>
    </row>
    <row r="99" spans="1:3" ht="15.75">
      <c r="A99" s="167" t="s">
        <v>36</v>
      </c>
      <c r="B99" s="256"/>
      <c r="C99" s="184">
        <v>40000</v>
      </c>
    </row>
    <row r="100" spans="1:3" ht="15.75">
      <c r="A100" s="167" t="s">
        <v>9</v>
      </c>
      <c r="B100" s="256"/>
      <c r="C100" s="184">
        <v>60000</v>
      </c>
    </row>
    <row r="101" spans="1:3" ht="15.75">
      <c r="A101" s="167" t="s">
        <v>10</v>
      </c>
      <c r="B101" s="256"/>
      <c r="C101" s="184"/>
    </row>
    <row r="102" spans="1:3" ht="15.75">
      <c r="A102" s="167" t="s">
        <v>125</v>
      </c>
      <c r="B102" s="256"/>
      <c r="C102" s="184">
        <v>25000</v>
      </c>
    </row>
    <row r="103" spans="1:3" ht="15.75">
      <c r="A103" s="167" t="s">
        <v>124</v>
      </c>
      <c r="B103" s="256"/>
      <c r="C103" s="184">
        <v>20531.25</v>
      </c>
    </row>
    <row r="104" spans="1:3" ht="15.75">
      <c r="A104" s="167" t="s">
        <v>126</v>
      </c>
      <c r="B104" s="257"/>
      <c r="C104" s="188">
        <v>25000</v>
      </c>
    </row>
    <row r="105" spans="1:3" ht="15.75">
      <c r="A105" s="167" t="s">
        <v>127</v>
      </c>
      <c r="B105" s="256"/>
      <c r="C105" s="184">
        <v>2875</v>
      </c>
    </row>
    <row r="106" spans="1:3" ht="15.75">
      <c r="A106" s="167" t="s">
        <v>15</v>
      </c>
      <c r="B106" s="256"/>
      <c r="C106" s="184">
        <v>20000</v>
      </c>
    </row>
    <row r="107" spans="1:3" ht="15.75">
      <c r="A107" s="165" t="s">
        <v>16</v>
      </c>
      <c r="B107" s="257"/>
      <c r="C107" s="252">
        <f>SUM(C94:C106)</f>
        <v>386206.25</v>
      </c>
    </row>
    <row r="108" spans="1:3" ht="15.75">
      <c r="A108" s="167"/>
      <c r="B108" s="256"/>
      <c r="C108" s="184"/>
    </row>
    <row r="109" spans="1:3" ht="15.75">
      <c r="A109" s="172" t="s">
        <v>17</v>
      </c>
      <c r="B109" s="256"/>
      <c r="C109" s="184"/>
    </row>
    <row r="110" spans="1:3" ht="15.75">
      <c r="A110" s="167" t="s">
        <v>19</v>
      </c>
      <c r="B110" s="258"/>
      <c r="C110" s="189"/>
    </row>
    <row r="111" spans="1:3" ht="15.75">
      <c r="A111" s="167" t="s">
        <v>18</v>
      </c>
      <c r="B111" s="257"/>
      <c r="C111" s="190"/>
    </row>
    <row r="112" spans="1:3" ht="15.75">
      <c r="A112" s="167" t="s">
        <v>21</v>
      </c>
      <c r="B112" s="257"/>
      <c r="C112" s="190"/>
    </row>
    <row r="113" spans="1:3" ht="15.75">
      <c r="A113" s="167" t="s">
        <v>22</v>
      </c>
      <c r="B113" s="259"/>
      <c r="C113" s="181"/>
    </row>
    <row r="114" spans="1:3" ht="16.5" thickBot="1">
      <c r="A114" s="167"/>
      <c r="B114" s="262"/>
      <c r="C114" s="181">
        <f>SUM(B110:B113)</f>
        <v>0</v>
      </c>
    </row>
    <row r="115" spans="1:3" ht="15.75">
      <c r="A115" s="167"/>
      <c r="B115" s="260"/>
      <c r="C115" s="265">
        <f>C107+C114</f>
        <v>386206.25</v>
      </c>
    </row>
    <row r="116" spans="1:3" ht="15.75">
      <c r="A116" s="172" t="s">
        <v>23</v>
      </c>
      <c r="B116" s="260"/>
      <c r="C116" s="190"/>
    </row>
    <row r="117" spans="1:3" ht="15.75">
      <c r="A117" s="167" t="s">
        <v>24</v>
      </c>
      <c r="B117" s="259">
        <v>350</v>
      </c>
      <c r="C117" s="190"/>
    </row>
    <row r="118" spans="1:3" ht="16.5" thickBot="1">
      <c r="A118" s="168" t="s">
        <v>25</v>
      </c>
      <c r="B118" s="261">
        <v>12000</v>
      </c>
      <c r="C118" s="195"/>
    </row>
    <row r="119" spans="1:3" ht="16.5" thickBot="1">
      <c r="A119" s="168"/>
      <c r="B119" s="257"/>
      <c r="C119" s="264">
        <f>-B117-B118</f>
        <v>-12350</v>
      </c>
    </row>
    <row r="120" spans="1:3" ht="16.5" thickBot="1">
      <c r="A120" s="167" t="s">
        <v>26</v>
      </c>
      <c r="B120" s="259"/>
      <c r="C120" s="229">
        <f>C115+C119</f>
        <v>373856.25</v>
      </c>
    </row>
    <row r="121" spans="1:3" ht="15.75">
      <c r="A121" s="167" t="s">
        <v>55</v>
      </c>
      <c r="B121" s="259"/>
      <c r="C121" s="181">
        <f>C120*36/100</f>
        <v>134588.25</v>
      </c>
    </row>
    <row r="122" spans="1:3" ht="16.5" thickBot="1">
      <c r="A122" s="167" t="s">
        <v>27</v>
      </c>
      <c r="B122" s="256"/>
      <c r="C122" s="184">
        <v>-73500</v>
      </c>
    </row>
    <row r="123" spans="1:3" ht="16.5" thickBot="1">
      <c r="A123" s="168" t="s">
        <v>29</v>
      </c>
      <c r="B123" s="256"/>
      <c r="C123" s="203">
        <f>C121+C122</f>
        <v>61088.25</v>
      </c>
    </row>
    <row r="124" spans="1:3" ht="15.75" thickBot="1">
      <c r="A124" s="212"/>
      <c r="B124" s="212"/>
      <c r="C124" s="209"/>
    </row>
    <row r="134" spans="1:3" ht="17.25">
      <c r="A134" s="1" t="s">
        <v>149</v>
      </c>
      <c r="B134" s="1"/>
      <c r="C134" s="3"/>
    </row>
    <row r="135" spans="1:3" ht="17.25">
      <c r="A135" s="1" t="s">
        <v>150</v>
      </c>
      <c r="B135" s="1"/>
      <c r="C135" s="3"/>
    </row>
    <row r="136" spans="1:3" ht="15.75">
      <c r="A136" s="54"/>
      <c r="B136" s="54"/>
      <c r="C136" s="66"/>
    </row>
    <row r="137" spans="1:3" ht="15.75">
      <c r="A137" s="55" t="s">
        <v>1</v>
      </c>
      <c r="B137" s="54"/>
      <c r="C137" s="161"/>
    </row>
    <row r="138" spans="1:3" ht="16.5" thickBot="1">
      <c r="A138" s="55"/>
      <c r="B138" s="54"/>
      <c r="C138" s="160" t="s">
        <v>173</v>
      </c>
    </row>
    <row r="139" spans="1:3" ht="15.75">
      <c r="A139" s="231" t="s">
        <v>2</v>
      </c>
      <c r="B139" s="253"/>
      <c r="C139" s="179">
        <v>130000</v>
      </c>
    </row>
    <row r="140" spans="1:3" ht="15.75">
      <c r="A140" s="167" t="s">
        <v>3</v>
      </c>
      <c r="B140" s="254"/>
      <c r="C140" s="181"/>
    </row>
    <row r="141" spans="1:3" ht="15.75">
      <c r="A141" s="167" t="s">
        <v>5</v>
      </c>
      <c r="B141" s="255"/>
      <c r="C141" s="190">
        <v>7800</v>
      </c>
    </row>
    <row r="142" spans="1:3" ht="15.75">
      <c r="A142" s="168" t="s">
        <v>4</v>
      </c>
      <c r="B142" s="256"/>
      <c r="C142" s="184"/>
    </row>
    <row r="143" spans="1:3" ht="15.75">
      <c r="A143" s="167" t="s">
        <v>13</v>
      </c>
      <c r="B143" s="266"/>
      <c r="C143" s="181">
        <v>65000</v>
      </c>
    </row>
    <row r="144" spans="1:3" ht="15.75">
      <c r="A144" s="167" t="s">
        <v>36</v>
      </c>
      <c r="B144" s="256"/>
      <c r="C144" s="184">
        <v>40000</v>
      </c>
    </row>
    <row r="145" spans="1:4" ht="16.5">
      <c r="A145" s="167" t="s">
        <v>9</v>
      </c>
      <c r="B145" s="267"/>
      <c r="C145" s="184">
        <v>65000</v>
      </c>
    </row>
    <row r="146" spans="1:4" ht="15.75">
      <c r="A146" s="167" t="s">
        <v>10</v>
      </c>
      <c r="B146" s="256"/>
      <c r="C146" s="184"/>
    </row>
    <row r="147" spans="1:4" ht="15.75">
      <c r="A147" s="167" t="s">
        <v>125</v>
      </c>
      <c r="B147" s="256"/>
      <c r="C147" s="184">
        <v>25000</v>
      </c>
      <c r="D147" s="170"/>
    </row>
    <row r="148" spans="1:4" ht="15.75">
      <c r="A148" s="167" t="s">
        <v>124</v>
      </c>
      <c r="B148" s="256"/>
      <c r="C148" s="184">
        <v>20531.25</v>
      </c>
    </row>
    <row r="149" spans="1:4" ht="15.75">
      <c r="A149" s="167" t="s">
        <v>126</v>
      </c>
      <c r="B149" s="266"/>
      <c r="C149" s="188">
        <v>25000</v>
      </c>
    </row>
    <row r="150" spans="1:4" ht="15.75">
      <c r="A150" s="167" t="s">
        <v>127</v>
      </c>
      <c r="B150" s="256"/>
      <c r="C150" s="184">
        <v>2875</v>
      </c>
    </row>
    <row r="151" spans="1:4" ht="16.5" thickBot="1">
      <c r="A151" s="167" t="s">
        <v>15</v>
      </c>
      <c r="B151" s="256"/>
      <c r="C151" s="184">
        <v>20000</v>
      </c>
    </row>
    <row r="152" spans="1:4" ht="15.75">
      <c r="A152" s="165" t="s">
        <v>16</v>
      </c>
      <c r="B152" s="266"/>
      <c r="C152" s="196">
        <f>SUM(C139:C151)</f>
        <v>401206.25</v>
      </c>
    </row>
    <row r="153" spans="1:4" ht="15.75">
      <c r="A153" s="167"/>
      <c r="B153" s="256"/>
      <c r="C153" s="184"/>
    </row>
    <row r="154" spans="1:4" ht="15.75">
      <c r="A154" s="172" t="s">
        <v>17</v>
      </c>
      <c r="B154" s="256"/>
      <c r="C154" s="184"/>
    </row>
    <row r="155" spans="1:4" ht="15.75">
      <c r="A155" s="167" t="s">
        <v>19</v>
      </c>
      <c r="B155" s="258"/>
      <c r="C155" s="189"/>
    </row>
    <row r="156" spans="1:4" ht="15.75">
      <c r="A156" s="167" t="s">
        <v>18</v>
      </c>
      <c r="B156" s="266"/>
      <c r="C156" s="190"/>
    </row>
    <row r="157" spans="1:4" ht="15.75">
      <c r="A157" s="167" t="s">
        <v>21</v>
      </c>
      <c r="B157" s="266"/>
      <c r="C157" s="190"/>
    </row>
    <row r="158" spans="1:4" ht="15.75">
      <c r="A158" s="167" t="s">
        <v>22</v>
      </c>
      <c r="B158" s="259"/>
      <c r="C158" s="181"/>
    </row>
    <row r="159" spans="1:4" ht="16.5" thickBot="1">
      <c r="A159" s="167"/>
      <c r="B159" s="259"/>
      <c r="C159" s="181">
        <f>SUM(B155:B158)</f>
        <v>0</v>
      </c>
    </row>
    <row r="160" spans="1:4" ht="15.75">
      <c r="A160" s="167"/>
      <c r="B160" s="268"/>
      <c r="C160" s="199">
        <f>C152+C159</f>
        <v>401206.25</v>
      </c>
    </row>
    <row r="161" spans="1:3" ht="15.75">
      <c r="A161" s="172" t="s">
        <v>23</v>
      </c>
      <c r="B161" s="269"/>
      <c r="C161" s="192"/>
    </row>
    <row r="162" spans="1:3" ht="15.75">
      <c r="A162" s="167" t="s">
        <v>24</v>
      </c>
      <c r="B162" s="259">
        <v>350</v>
      </c>
      <c r="C162" s="192"/>
    </row>
    <row r="163" spans="1:3" ht="17.25">
      <c r="A163" s="175" t="s">
        <v>25</v>
      </c>
      <c r="B163" s="256">
        <v>13000</v>
      </c>
      <c r="C163" s="184"/>
    </row>
    <row r="164" spans="1:3" ht="18" thickBot="1">
      <c r="A164" s="175"/>
      <c r="B164" s="270"/>
      <c r="C164" s="198">
        <f>-B162-B163</f>
        <v>-13350</v>
      </c>
    </row>
    <row r="165" spans="1:3" ht="16.5" thickBot="1">
      <c r="A165" s="167" t="s">
        <v>26</v>
      </c>
      <c r="B165" s="271"/>
      <c r="C165" s="201">
        <f>C160+C164</f>
        <v>387856.25</v>
      </c>
    </row>
    <row r="166" spans="1:3" ht="15.75">
      <c r="A166" s="167" t="s">
        <v>55</v>
      </c>
      <c r="B166" s="259"/>
      <c r="C166" s="174">
        <f>C165*36/100</f>
        <v>139628.25</v>
      </c>
    </row>
    <row r="167" spans="1:3" ht="16.5" thickBot="1">
      <c r="A167" s="167" t="s">
        <v>27</v>
      </c>
      <c r="B167" s="256"/>
      <c r="C167" s="184">
        <v>-73500</v>
      </c>
    </row>
    <row r="168" spans="1:3" ht="16.5" thickBot="1">
      <c r="A168" s="210" t="s">
        <v>29</v>
      </c>
      <c r="B168" s="261"/>
      <c r="C168" s="203">
        <f>C166+C167</f>
        <v>66128.25</v>
      </c>
    </row>
    <row r="179" spans="1:3" ht="17.25">
      <c r="A179" s="1" t="s">
        <v>151</v>
      </c>
      <c r="B179" s="1"/>
      <c r="C179" s="3"/>
    </row>
    <row r="180" spans="1:3" ht="17.25">
      <c r="A180" s="1" t="s">
        <v>152</v>
      </c>
      <c r="B180" s="1"/>
      <c r="C180" s="3"/>
    </row>
    <row r="181" spans="1:3" ht="15.75">
      <c r="A181" s="54"/>
      <c r="B181" s="54"/>
      <c r="C181" s="66"/>
    </row>
    <row r="182" spans="1:3" ht="15.75">
      <c r="A182" s="55" t="s">
        <v>1</v>
      </c>
      <c r="B182" s="54"/>
      <c r="C182" s="161"/>
    </row>
    <row r="183" spans="1:3" ht="16.5" thickBot="1">
      <c r="A183" s="55"/>
      <c r="B183" s="54"/>
      <c r="C183" s="160" t="s">
        <v>173</v>
      </c>
    </row>
    <row r="184" spans="1:3" ht="15.75">
      <c r="A184" s="231" t="s">
        <v>2</v>
      </c>
      <c r="B184" s="253"/>
      <c r="C184" s="179">
        <v>111750</v>
      </c>
    </row>
    <row r="185" spans="1:3" ht="15.75">
      <c r="A185" s="167" t="s">
        <v>3</v>
      </c>
      <c r="B185" s="254"/>
      <c r="C185" s="181">
        <v>7050</v>
      </c>
    </row>
    <row r="186" spans="1:3" ht="15.75">
      <c r="A186" s="167" t="s">
        <v>5</v>
      </c>
      <c r="B186" s="255"/>
      <c r="C186" s="190">
        <v>7800</v>
      </c>
    </row>
    <row r="187" spans="1:3" ht="15.75">
      <c r="A187" s="168" t="s">
        <v>4</v>
      </c>
      <c r="B187" s="256"/>
      <c r="C187" s="184">
        <v>2500</v>
      </c>
    </row>
    <row r="188" spans="1:3" ht="15.75">
      <c r="A188" s="167" t="s">
        <v>13</v>
      </c>
      <c r="B188" s="266"/>
      <c r="C188" s="181">
        <v>55000</v>
      </c>
    </row>
    <row r="189" spans="1:3" ht="15.75">
      <c r="A189" s="167" t="s">
        <v>36</v>
      </c>
      <c r="B189" s="256"/>
      <c r="C189" s="184">
        <v>30000</v>
      </c>
    </row>
    <row r="190" spans="1:3" ht="16.5">
      <c r="A190" s="167" t="s">
        <v>9</v>
      </c>
      <c r="B190" s="267"/>
      <c r="C190" s="184">
        <v>55875</v>
      </c>
    </row>
    <row r="191" spans="1:3" ht="15.75">
      <c r="A191" s="167" t="s">
        <v>10</v>
      </c>
      <c r="B191" s="256"/>
      <c r="C191" s="184">
        <v>3525</v>
      </c>
    </row>
    <row r="192" spans="1:3" ht="15.75">
      <c r="A192" s="167" t="s">
        <v>125</v>
      </c>
      <c r="B192" s="256"/>
      <c r="C192" s="184">
        <v>25000</v>
      </c>
    </row>
    <row r="193" spans="1:3" ht="15.75">
      <c r="A193" s="167" t="s">
        <v>124</v>
      </c>
      <c r="B193" s="256"/>
      <c r="C193" s="184">
        <v>20531.25</v>
      </c>
    </row>
    <row r="194" spans="1:3" ht="15.75">
      <c r="A194" s="167" t="s">
        <v>126</v>
      </c>
      <c r="B194" s="266"/>
      <c r="C194" s="188">
        <v>25000</v>
      </c>
    </row>
    <row r="195" spans="1:3" ht="15.75">
      <c r="A195" s="167" t="s">
        <v>127</v>
      </c>
      <c r="B195" s="256"/>
      <c r="C195" s="184">
        <v>2875</v>
      </c>
    </row>
    <row r="196" spans="1:3" ht="16.5" thickBot="1">
      <c r="A196" s="167" t="s">
        <v>15</v>
      </c>
      <c r="B196" s="256"/>
      <c r="C196" s="184">
        <v>20000</v>
      </c>
    </row>
    <row r="197" spans="1:3" ht="15.75">
      <c r="A197" s="165" t="s">
        <v>16</v>
      </c>
      <c r="B197" s="266"/>
      <c r="C197" s="196">
        <f>SUM(C184:C196)</f>
        <v>366906.25</v>
      </c>
    </row>
    <row r="198" spans="1:3" ht="15.75">
      <c r="A198" s="167"/>
      <c r="B198" s="256"/>
      <c r="C198" s="184"/>
    </row>
    <row r="199" spans="1:3" ht="15.75">
      <c r="A199" s="172" t="s">
        <v>17</v>
      </c>
      <c r="B199" s="256"/>
      <c r="C199" s="184"/>
    </row>
    <row r="200" spans="1:3" ht="15.75">
      <c r="A200" s="167" t="s">
        <v>19</v>
      </c>
      <c r="B200" s="258"/>
      <c r="C200" s="189"/>
    </row>
    <row r="201" spans="1:3" ht="15.75">
      <c r="A201" s="167" t="s">
        <v>18</v>
      </c>
      <c r="B201" s="266"/>
      <c r="C201" s="190"/>
    </row>
    <row r="202" spans="1:3" ht="15.75">
      <c r="A202" s="167" t="s">
        <v>21</v>
      </c>
      <c r="B202" s="266"/>
      <c r="C202" s="190"/>
    </row>
    <row r="203" spans="1:3" ht="15.75">
      <c r="A203" s="167" t="s">
        <v>22</v>
      </c>
      <c r="B203" s="259"/>
      <c r="C203" s="181"/>
    </row>
    <row r="204" spans="1:3" ht="16.5" thickBot="1">
      <c r="A204" s="167"/>
      <c r="B204" s="272"/>
      <c r="C204" s="198">
        <f>SUM(B200:B203)</f>
        <v>0</v>
      </c>
    </row>
    <row r="205" spans="1:3" ht="15.75">
      <c r="A205" s="167"/>
      <c r="B205" s="260"/>
      <c r="C205" s="192">
        <f>C197+C204</f>
        <v>366906.25</v>
      </c>
    </row>
    <row r="206" spans="1:3" ht="15.75">
      <c r="A206" s="172" t="s">
        <v>23</v>
      </c>
      <c r="B206" s="269"/>
      <c r="C206" s="192"/>
    </row>
    <row r="207" spans="1:3" ht="15.75">
      <c r="A207" s="167" t="s">
        <v>24</v>
      </c>
      <c r="B207" s="259">
        <v>350</v>
      </c>
      <c r="C207" s="192"/>
    </row>
    <row r="208" spans="1:3" ht="17.25">
      <c r="A208" s="175" t="s">
        <v>25</v>
      </c>
      <c r="B208" s="256">
        <v>11880</v>
      </c>
      <c r="C208" s="184"/>
    </row>
    <row r="209" spans="1:3" ht="18" thickBot="1">
      <c r="A209" s="175"/>
      <c r="B209" s="270"/>
      <c r="C209" s="198">
        <f>-B207-B208</f>
        <v>-12230</v>
      </c>
    </row>
    <row r="210" spans="1:3" ht="16.5" thickBot="1">
      <c r="A210" s="167" t="s">
        <v>26</v>
      </c>
      <c r="B210" s="271"/>
      <c r="C210" s="201">
        <f>C197+C204+C209</f>
        <v>354676.25</v>
      </c>
    </row>
    <row r="211" spans="1:3" ht="15.75">
      <c r="A211" s="167" t="s">
        <v>55</v>
      </c>
      <c r="B211" s="259"/>
      <c r="C211" s="174">
        <f>C210*36/100</f>
        <v>127683.45</v>
      </c>
    </row>
    <row r="212" spans="1:3" ht="16.5" thickBot="1">
      <c r="A212" s="167" t="s">
        <v>27</v>
      </c>
      <c r="B212" s="256"/>
      <c r="C212" s="184">
        <v>-73500</v>
      </c>
    </row>
    <row r="213" spans="1:3" ht="16.5" thickBot="1">
      <c r="A213" s="210" t="s">
        <v>29</v>
      </c>
      <c r="B213" s="261"/>
      <c r="C213" s="203">
        <f>C211+C212</f>
        <v>54183.45</v>
      </c>
    </row>
    <row r="224" spans="1:3" ht="17.25">
      <c r="A224" s="1" t="s">
        <v>153</v>
      </c>
      <c r="B224" s="1"/>
      <c r="C224" s="3"/>
    </row>
    <row r="225" spans="1:3" ht="17.25">
      <c r="A225" s="1" t="s">
        <v>154</v>
      </c>
      <c r="B225" s="1"/>
      <c r="C225" s="3"/>
    </row>
    <row r="226" spans="1:3" ht="15.75">
      <c r="A226" s="54"/>
      <c r="B226" s="54"/>
      <c r="C226" s="66"/>
    </row>
    <row r="227" spans="1:3" ht="15.75">
      <c r="A227" s="55" t="s">
        <v>1</v>
      </c>
      <c r="B227" s="54"/>
      <c r="C227" s="161"/>
    </row>
    <row r="228" spans="1:3" ht="16.5" thickBot="1">
      <c r="A228" s="55"/>
      <c r="B228" s="54"/>
      <c r="C228" s="160" t="s">
        <v>173</v>
      </c>
    </row>
    <row r="229" spans="1:3" ht="15.75">
      <c r="A229" s="231" t="s">
        <v>2</v>
      </c>
      <c r="B229" s="253"/>
      <c r="C229" s="179">
        <v>114100</v>
      </c>
    </row>
    <row r="230" spans="1:3" ht="15.75">
      <c r="A230" s="167" t="s">
        <v>3</v>
      </c>
      <c r="B230" s="254"/>
      <c r="C230" s="181"/>
    </row>
    <row r="231" spans="1:3" ht="15.75">
      <c r="A231" s="167" t="s">
        <v>5</v>
      </c>
      <c r="B231" s="255"/>
      <c r="C231" s="190">
        <v>7800</v>
      </c>
    </row>
    <row r="232" spans="1:3" ht="15.75">
      <c r="A232" s="168" t="s">
        <v>4</v>
      </c>
      <c r="B232" s="256"/>
      <c r="C232" s="184"/>
    </row>
    <row r="233" spans="1:3" ht="15.75">
      <c r="A233" s="167" t="s">
        <v>13</v>
      </c>
      <c r="B233" s="266"/>
      <c r="C233" s="181">
        <v>55000</v>
      </c>
    </row>
    <row r="234" spans="1:3" ht="15.75">
      <c r="A234" s="167" t="s">
        <v>36</v>
      </c>
      <c r="B234" s="256"/>
      <c r="C234" s="184">
        <v>30000</v>
      </c>
    </row>
    <row r="235" spans="1:3" ht="16.5">
      <c r="A235" s="167" t="s">
        <v>9</v>
      </c>
      <c r="B235" s="267"/>
      <c r="C235" s="184">
        <v>57050</v>
      </c>
    </row>
    <row r="236" spans="1:3" ht="15.75">
      <c r="A236" s="167" t="s">
        <v>10</v>
      </c>
      <c r="B236" s="256"/>
      <c r="C236" s="184"/>
    </row>
    <row r="237" spans="1:3" ht="15.75">
      <c r="A237" s="167" t="s">
        <v>125</v>
      </c>
      <c r="B237" s="256"/>
      <c r="C237" s="184">
        <v>25000</v>
      </c>
    </row>
    <row r="238" spans="1:3" ht="15.75">
      <c r="A238" s="167" t="s">
        <v>124</v>
      </c>
      <c r="B238" s="256"/>
      <c r="C238" s="184">
        <v>20531.25</v>
      </c>
    </row>
    <row r="239" spans="1:3" ht="15.75">
      <c r="A239" s="167" t="s">
        <v>126</v>
      </c>
      <c r="B239" s="266"/>
      <c r="C239" s="188">
        <v>25000</v>
      </c>
    </row>
    <row r="240" spans="1:3" ht="15.75">
      <c r="A240" s="167" t="s">
        <v>127</v>
      </c>
      <c r="B240" s="256"/>
      <c r="C240" s="184">
        <v>2875</v>
      </c>
    </row>
    <row r="241" spans="1:3" ht="16.5" thickBot="1">
      <c r="A241" s="167" t="s">
        <v>15</v>
      </c>
      <c r="B241" s="256"/>
      <c r="C241" s="184">
        <v>20000</v>
      </c>
    </row>
    <row r="242" spans="1:3" ht="15.75">
      <c r="A242" s="165" t="s">
        <v>16</v>
      </c>
      <c r="B242" s="266"/>
      <c r="C242" s="196">
        <f>SUM(C229:C241)</f>
        <v>357356.25</v>
      </c>
    </row>
    <row r="243" spans="1:3" ht="15.75">
      <c r="A243" s="167"/>
      <c r="B243" s="256"/>
      <c r="C243" s="184"/>
    </row>
    <row r="244" spans="1:3" ht="15.75">
      <c r="A244" s="172" t="s">
        <v>17</v>
      </c>
      <c r="B244" s="256"/>
      <c r="C244" s="184"/>
    </row>
    <row r="245" spans="1:3" ht="15.75">
      <c r="A245" s="167" t="s">
        <v>19</v>
      </c>
      <c r="B245" s="258"/>
      <c r="C245" s="189"/>
    </row>
    <row r="246" spans="1:3" ht="15.75">
      <c r="A246" s="167" t="s">
        <v>18</v>
      </c>
      <c r="B246" s="266"/>
      <c r="C246" s="190"/>
    </row>
    <row r="247" spans="1:3" ht="15.75">
      <c r="A247" s="167" t="s">
        <v>21</v>
      </c>
      <c r="B247" s="266"/>
      <c r="C247" s="190"/>
    </row>
    <row r="248" spans="1:3" ht="15.75">
      <c r="A248" s="167" t="s">
        <v>22</v>
      </c>
      <c r="B248" s="259"/>
      <c r="C248" s="181"/>
    </row>
    <row r="249" spans="1:3" ht="16.5" thickBot="1">
      <c r="A249" s="167"/>
      <c r="B249" s="272"/>
      <c r="C249" s="198">
        <f>SUM(B245:B248)</f>
        <v>0</v>
      </c>
    </row>
    <row r="250" spans="1:3" ht="15.75">
      <c r="A250" s="167"/>
      <c r="B250" s="260"/>
      <c r="C250" s="192">
        <f>C242+C249</f>
        <v>357356.25</v>
      </c>
    </row>
    <row r="251" spans="1:3" ht="15.75">
      <c r="A251" s="172" t="s">
        <v>23</v>
      </c>
      <c r="B251" s="269"/>
      <c r="C251" s="192"/>
    </row>
    <row r="252" spans="1:3" ht="15.75">
      <c r="A252" s="167" t="s">
        <v>24</v>
      </c>
      <c r="B252" s="259">
        <v>350</v>
      </c>
      <c r="C252" s="192"/>
    </row>
    <row r="253" spans="1:3" ht="17.25">
      <c r="A253" s="175" t="s">
        <v>25</v>
      </c>
      <c r="B253" s="256">
        <v>11410</v>
      </c>
      <c r="C253" s="184"/>
    </row>
    <row r="254" spans="1:3" ht="18" thickBot="1">
      <c r="A254" s="175"/>
      <c r="B254" s="270"/>
      <c r="C254" s="198">
        <f>-B252-B253</f>
        <v>-11760</v>
      </c>
    </row>
    <row r="255" spans="1:3" ht="16.5" thickBot="1">
      <c r="A255" s="167" t="s">
        <v>26</v>
      </c>
      <c r="B255" s="259"/>
      <c r="C255" s="201">
        <f>C242+C249+C254</f>
        <v>345596.25</v>
      </c>
    </row>
    <row r="256" spans="1:3" ht="15.75">
      <c r="A256" s="167" t="s">
        <v>55</v>
      </c>
      <c r="B256" s="259"/>
      <c r="C256" s="174">
        <f>C255*36/100</f>
        <v>124414.65</v>
      </c>
    </row>
    <row r="257" spans="1:3" ht="16.5" thickBot="1">
      <c r="A257" s="167" t="s">
        <v>27</v>
      </c>
      <c r="B257" s="256"/>
      <c r="C257" s="184">
        <v>-73500</v>
      </c>
    </row>
    <row r="258" spans="1:3" ht="16.5" thickBot="1">
      <c r="A258" s="210" t="s">
        <v>29</v>
      </c>
      <c r="B258" s="261"/>
      <c r="C258" s="203">
        <f>C256+C257</f>
        <v>50914.649999999994</v>
      </c>
    </row>
    <row r="269" spans="1:3" ht="17.25">
      <c r="A269" s="1" t="s">
        <v>155</v>
      </c>
      <c r="B269" s="1"/>
      <c r="C269" s="3"/>
    </row>
    <row r="270" spans="1:3" ht="17.25">
      <c r="A270" s="1" t="s">
        <v>156</v>
      </c>
      <c r="B270" s="1"/>
      <c r="C270" s="3"/>
    </row>
    <row r="271" spans="1:3" ht="15.75">
      <c r="A271" s="54"/>
      <c r="B271" s="54"/>
      <c r="C271" s="66"/>
    </row>
    <row r="272" spans="1:3" ht="15.75">
      <c r="A272" s="55" t="s">
        <v>1</v>
      </c>
      <c r="B272" s="54"/>
      <c r="C272" s="161"/>
    </row>
    <row r="273" spans="1:3" ht="16.5" thickBot="1">
      <c r="A273" s="55"/>
      <c r="B273" s="54"/>
      <c r="C273" s="160" t="s">
        <v>173</v>
      </c>
    </row>
    <row r="274" spans="1:3" ht="15.75">
      <c r="A274" s="231" t="s">
        <v>2</v>
      </c>
      <c r="B274" s="253"/>
      <c r="C274" s="179">
        <v>107050</v>
      </c>
    </row>
    <row r="275" spans="1:3" ht="15.75">
      <c r="A275" s="167" t="s">
        <v>3</v>
      </c>
      <c r="B275" s="254"/>
      <c r="C275" s="181"/>
    </row>
    <row r="276" spans="1:3" ht="15.75">
      <c r="A276" s="167" t="s">
        <v>5</v>
      </c>
      <c r="B276" s="255"/>
      <c r="C276" s="190">
        <v>7800</v>
      </c>
    </row>
    <row r="277" spans="1:3" ht="15.75">
      <c r="A277" s="168" t="s">
        <v>4</v>
      </c>
      <c r="B277" s="256"/>
      <c r="C277" s="184">
        <v>2320</v>
      </c>
    </row>
    <row r="278" spans="1:3" ht="15.75">
      <c r="A278" s="167" t="s">
        <v>13</v>
      </c>
      <c r="B278" s="266"/>
      <c r="C278" s="181">
        <v>55000</v>
      </c>
    </row>
    <row r="279" spans="1:3" ht="15.75">
      <c r="A279" s="167" t="s">
        <v>36</v>
      </c>
      <c r="B279" s="256"/>
      <c r="C279" s="184">
        <v>30000</v>
      </c>
    </row>
    <row r="280" spans="1:3" ht="16.5">
      <c r="A280" s="167" t="s">
        <v>9</v>
      </c>
      <c r="B280" s="267"/>
      <c r="C280" s="184">
        <v>53525</v>
      </c>
    </row>
    <row r="281" spans="1:3" ht="15.75">
      <c r="A281" s="167" t="s">
        <v>10</v>
      </c>
      <c r="B281" s="256"/>
      <c r="C281" s="184"/>
    </row>
    <row r="282" spans="1:3" ht="15.75">
      <c r="A282" s="167" t="s">
        <v>125</v>
      </c>
      <c r="B282" s="256"/>
      <c r="C282" s="184">
        <v>25000</v>
      </c>
    </row>
    <row r="283" spans="1:3" ht="15.75">
      <c r="A283" s="167" t="s">
        <v>124</v>
      </c>
      <c r="B283" s="256"/>
      <c r="C283" s="184">
        <v>20531.25</v>
      </c>
    </row>
    <row r="284" spans="1:3" ht="15.75">
      <c r="A284" s="167" t="s">
        <v>126</v>
      </c>
      <c r="B284" s="266"/>
      <c r="C284" s="188"/>
    </row>
    <row r="285" spans="1:3" ht="15.75">
      <c r="A285" s="167" t="s">
        <v>127</v>
      </c>
      <c r="B285" s="256"/>
      <c r="C285" s="184">
        <v>2875</v>
      </c>
    </row>
    <row r="286" spans="1:3" ht="16.5" thickBot="1">
      <c r="A286" s="167" t="s">
        <v>15</v>
      </c>
      <c r="B286" s="256"/>
      <c r="C286" s="184">
        <v>20000</v>
      </c>
    </row>
    <row r="287" spans="1:3" ht="15.75">
      <c r="A287" s="165" t="s">
        <v>16</v>
      </c>
      <c r="B287" s="266"/>
      <c r="C287" s="196">
        <f>SUM(C274:C286)</f>
        <v>324101.25</v>
      </c>
    </row>
    <row r="288" spans="1:3" ht="15.75">
      <c r="A288" s="167"/>
      <c r="B288" s="256"/>
      <c r="C288" s="184"/>
    </row>
    <row r="289" spans="1:3" ht="15.75">
      <c r="A289" s="172" t="s">
        <v>17</v>
      </c>
      <c r="B289" s="256"/>
      <c r="C289" s="184"/>
    </row>
    <row r="290" spans="1:3" ht="15.75">
      <c r="A290" s="167" t="s">
        <v>19</v>
      </c>
      <c r="B290" s="258"/>
      <c r="C290" s="189"/>
    </row>
    <row r="291" spans="1:3" ht="15.75">
      <c r="A291" s="167" t="s">
        <v>18</v>
      </c>
      <c r="B291" s="266">
        <v>20000</v>
      </c>
      <c r="C291" s="190"/>
    </row>
    <row r="292" spans="1:3" ht="15.75">
      <c r="A292" s="167" t="s">
        <v>21</v>
      </c>
      <c r="B292" s="266"/>
      <c r="C292" s="190"/>
    </row>
    <row r="293" spans="1:3" ht="15.75">
      <c r="A293" s="167" t="s">
        <v>22</v>
      </c>
      <c r="B293" s="259"/>
      <c r="C293" s="181"/>
    </row>
    <row r="294" spans="1:3" ht="16.5" thickBot="1">
      <c r="A294" s="167"/>
      <c r="B294" s="272"/>
      <c r="C294" s="198">
        <f>SUM(B290:B293)</f>
        <v>20000</v>
      </c>
    </row>
    <row r="295" spans="1:3" ht="15.75">
      <c r="A295" s="167"/>
      <c r="B295" s="260"/>
      <c r="C295" s="192"/>
    </row>
    <row r="296" spans="1:3" ht="15.75">
      <c r="A296" s="172" t="s">
        <v>23</v>
      </c>
      <c r="B296" s="269"/>
      <c r="C296" s="192"/>
    </row>
    <row r="297" spans="1:3" ht="15.75">
      <c r="A297" s="167" t="s">
        <v>24</v>
      </c>
      <c r="B297" s="259">
        <v>350</v>
      </c>
      <c r="C297" s="192"/>
    </row>
    <row r="298" spans="1:3" ht="17.25">
      <c r="A298" s="175" t="s">
        <v>25</v>
      </c>
      <c r="B298" s="256">
        <v>10705</v>
      </c>
      <c r="C298" s="184"/>
    </row>
    <row r="299" spans="1:3" ht="18" thickBot="1">
      <c r="A299" s="175"/>
      <c r="B299" s="270"/>
      <c r="C299" s="198">
        <f>-B297-B298</f>
        <v>-11055</v>
      </c>
    </row>
    <row r="300" spans="1:3" ht="16.5" thickBot="1">
      <c r="A300" s="167" t="s">
        <v>26</v>
      </c>
      <c r="B300" s="259"/>
      <c r="C300" s="201">
        <f>C287+C294+C299</f>
        <v>333046.25</v>
      </c>
    </row>
    <row r="301" spans="1:3" ht="15.75">
      <c r="A301" s="167" t="s">
        <v>55</v>
      </c>
      <c r="B301" s="259"/>
      <c r="C301" s="174">
        <f>C300*36/100</f>
        <v>119896.65</v>
      </c>
    </row>
    <row r="302" spans="1:3" ht="16.5" thickBot="1">
      <c r="A302" s="167" t="s">
        <v>27</v>
      </c>
      <c r="B302" s="256"/>
      <c r="C302" s="184">
        <v>-73500</v>
      </c>
    </row>
    <row r="303" spans="1:3" ht="16.5" thickBot="1">
      <c r="A303" s="210" t="s">
        <v>29</v>
      </c>
      <c r="B303" s="261"/>
      <c r="C303" s="203">
        <f>C301+C302</f>
        <v>46396.649999999994</v>
      </c>
    </row>
    <row r="312" spans="1:3" ht="17.25">
      <c r="A312" s="1" t="s">
        <v>157</v>
      </c>
      <c r="B312" s="1"/>
      <c r="C312" s="3"/>
    </row>
    <row r="313" spans="1:3" ht="17.25">
      <c r="A313" s="1" t="s">
        <v>158</v>
      </c>
      <c r="B313" s="1"/>
      <c r="C313" s="3"/>
    </row>
    <row r="314" spans="1:3" ht="15.75">
      <c r="A314" s="54"/>
      <c r="B314" s="54"/>
      <c r="C314" s="66"/>
    </row>
    <row r="315" spans="1:3" ht="15.75">
      <c r="A315" s="55" t="s">
        <v>1</v>
      </c>
      <c r="B315" s="54"/>
      <c r="C315" s="161"/>
    </row>
    <row r="316" spans="1:3" ht="16.5" thickBot="1">
      <c r="A316" s="55"/>
      <c r="B316" s="54"/>
      <c r="C316" s="160" t="s">
        <v>173</v>
      </c>
    </row>
    <row r="317" spans="1:3" ht="15.75">
      <c r="A317" s="231" t="s">
        <v>2</v>
      </c>
      <c r="B317" s="253"/>
      <c r="C317" s="179">
        <v>115000</v>
      </c>
    </row>
    <row r="318" spans="1:3" ht="15.75">
      <c r="A318" s="167" t="s">
        <v>3</v>
      </c>
      <c r="B318" s="254"/>
      <c r="C318" s="181"/>
    </row>
    <row r="319" spans="1:3" ht="15.75">
      <c r="A319" s="167" t="s">
        <v>5</v>
      </c>
      <c r="B319" s="255"/>
      <c r="C319" s="190">
        <v>7800</v>
      </c>
    </row>
    <row r="320" spans="1:3" ht="15.75">
      <c r="A320" s="168" t="s">
        <v>4</v>
      </c>
      <c r="B320" s="256"/>
      <c r="C320" s="184"/>
    </row>
    <row r="321" spans="1:3" ht="15.75">
      <c r="A321" s="167" t="s">
        <v>13</v>
      </c>
      <c r="B321" s="266"/>
      <c r="C321" s="181">
        <v>65000</v>
      </c>
    </row>
    <row r="322" spans="1:3" ht="15.75">
      <c r="A322" s="167" t="s">
        <v>36</v>
      </c>
      <c r="B322" s="256"/>
      <c r="C322" s="184"/>
    </row>
    <row r="323" spans="1:3" ht="16.5">
      <c r="A323" s="167" t="s">
        <v>9</v>
      </c>
      <c r="B323" s="267"/>
      <c r="C323" s="184">
        <v>57500</v>
      </c>
    </row>
    <row r="324" spans="1:3" ht="15.75">
      <c r="A324" s="167" t="s">
        <v>10</v>
      </c>
      <c r="B324" s="256"/>
      <c r="C324" s="184"/>
    </row>
    <row r="325" spans="1:3" ht="15.75">
      <c r="A325" s="167" t="s">
        <v>125</v>
      </c>
      <c r="B325" s="256"/>
      <c r="C325" s="184">
        <v>25000</v>
      </c>
    </row>
    <row r="326" spans="1:3" ht="15.75">
      <c r="A326" s="167" t="s">
        <v>124</v>
      </c>
      <c r="B326" s="256"/>
      <c r="C326" s="184">
        <v>20531.25</v>
      </c>
    </row>
    <row r="327" spans="1:3" ht="15.75">
      <c r="A327" s="167" t="s">
        <v>126</v>
      </c>
      <c r="B327" s="266"/>
      <c r="C327" s="188"/>
    </row>
    <row r="328" spans="1:3" ht="15.75">
      <c r="A328" s="167" t="s">
        <v>127</v>
      </c>
      <c r="B328" s="256"/>
      <c r="C328" s="184">
        <v>2875</v>
      </c>
    </row>
    <row r="329" spans="1:3" ht="16.5" thickBot="1">
      <c r="A329" s="167" t="s">
        <v>15</v>
      </c>
      <c r="B329" s="256"/>
      <c r="C329" s="184">
        <v>20000</v>
      </c>
    </row>
    <row r="330" spans="1:3" ht="15.75">
      <c r="A330" s="165" t="s">
        <v>16</v>
      </c>
      <c r="B330" s="266"/>
      <c r="C330" s="196">
        <f>SUM(C317:C329)</f>
        <v>313706.25</v>
      </c>
    </row>
    <row r="331" spans="1:3" ht="15.75">
      <c r="A331" s="167"/>
      <c r="B331" s="256"/>
      <c r="C331" s="184"/>
    </row>
    <row r="332" spans="1:3" ht="15.75">
      <c r="A332" s="172" t="s">
        <v>17</v>
      </c>
      <c r="B332" s="256"/>
      <c r="C332" s="184"/>
    </row>
    <row r="333" spans="1:3" ht="15.75">
      <c r="A333" s="167" t="s">
        <v>19</v>
      </c>
      <c r="B333" s="258"/>
      <c r="C333" s="189"/>
    </row>
    <row r="334" spans="1:3" ht="15.75">
      <c r="A334" s="167" t="s">
        <v>18</v>
      </c>
      <c r="B334" s="266">
        <v>20000</v>
      </c>
      <c r="C334" s="190"/>
    </row>
    <row r="335" spans="1:3" ht="15.75">
      <c r="A335" s="167" t="s">
        <v>174</v>
      </c>
      <c r="B335" s="266">
        <f>C317*12.5/100</f>
        <v>14375</v>
      </c>
      <c r="C335" s="190"/>
    </row>
    <row r="336" spans="1:3" ht="15.75">
      <c r="A336" s="167" t="s">
        <v>22</v>
      </c>
      <c r="B336" s="259"/>
      <c r="C336" s="181"/>
    </row>
    <row r="337" spans="1:3" ht="16.5" thickBot="1">
      <c r="A337" s="167"/>
      <c r="B337" s="272"/>
      <c r="C337" s="198">
        <f>SUM(B333:B336)</f>
        <v>34375</v>
      </c>
    </row>
    <row r="338" spans="1:3" ht="15.75">
      <c r="A338" s="167"/>
      <c r="B338" s="260"/>
      <c r="C338" s="192">
        <f>C330+C337</f>
        <v>348081.25</v>
      </c>
    </row>
    <row r="339" spans="1:3" ht="15.75">
      <c r="A339" s="172" t="s">
        <v>23</v>
      </c>
      <c r="B339" s="269"/>
      <c r="C339" s="192"/>
    </row>
    <row r="340" spans="1:3" ht="15.75">
      <c r="A340" s="167" t="s">
        <v>24</v>
      </c>
      <c r="B340" s="259">
        <v>350</v>
      </c>
      <c r="C340" s="192"/>
    </row>
    <row r="341" spans="1:3" ht="17.25">
      <c r="A341" s="175" t="s">
        <v>25</v>
      </c>
      <c r="B341" s="256">
        <v>11500</v>
      </c>
      <c r="C341" s="184"/>
    </row>
    <row r="342" spans="1:3" ht="18" thickBot="1">
      <c r="A342" s="175"/>
      <c r="B342" s="270"/>
      <c r="C342" s="198">
        <f>-B340-B341</f>
        <v>-11850</v>
      </c>
    </row>
    <row r="343" spans="1:3" ht="16.5" thickBot="1">
      <c r="A343" s="167" t="s">
        <v>26</v>
      </c>
      <c r="B343" s="259"/>
      <c r="C343" s="201">
        <f>C330+C337+C342</f>
        <v>336231.25</v>
      </c>
    </row>
    <row r="344" spans="1:3" ht="15.75">
      <c r="A344" s="167" t="s">
        <v>55</v>
      </c>
      <c r="B344" s="259"/>
      <c r="C344" s="174">
        <f>C343*36/100</f>
        <v>121043.25</v>
      </c>
    </row>
    <row r="345" spans="1:3" ht="16.5" thickBot="1">
      <c r="A345" s="167" t="s">
        <v>27</v>
      </c>
      <c r="B345" s="256"/>
      <c r="C345" s="184">
        <v>-73500</v>
      </c>
    </row>
    <row r="346" spans="1:3" ht="16.5" thickBot="1">
      <c r="A346" s="210" t="s">
        <v>29</v>
      </c>
      <c r="B346" s="261"/>
      <c r="C346" s="203">
        <f>C344+C345</f>
        <v>47543.25</v>
      </c>
    </row>
    <row r="357" spans="1:3" ht="17.25">
      <c r="A357" s="1" t="s">
        <v>159</v>
      </c>
      <c r="B357" s="1"/>
      <c r="C357" s="3"/>
    </row>
    <row r="358" spans="1:3" ht="17.25">
      <c r="A358" s="1" t="s">
        <v>160</v>
      </c>
      <c r="B358" s="1"/>
      <c r="C358" s="3"/>
    </row>
    <row r="359" spans="1:3" ht="15.75">
      <c r="A359" s="54"/>
      <c r="B359" s="54"/>
      <c r="C359" s="66"/>
    </row>
    <row r="360" spans="1:3" ht="15.75">
      <c r="A360" s="55" t="s">
        <v>1</v>
      </c>
      <c r="B360" s="54"/>
      <c r="C360" s="161"/>
    </row>
    <row r="361" spans="1:3" ht="16.5" thickBot="1">
      <c r="A361" s="55"/>
      <c r="B361" s="54"/>
      <c r="C361" s="160" t="s">
        <v>173</v>
      </c>
    </row>
    <row r="362" spans="1:3" ht="15.75">
      <c r="A362" s="231" t="s">
        <v>2</v>
      </c>
      <c r="B362" s="253"/>
      <c r="C362" s="179">
        <v>95180</v>
      </c>
    </row>
    <row r="363" spans="1:3" ht="15.75">
      <c r="A363" s="167" t="s">
        <v>3</v>
      </c>
      <c r="B363" s="254"/>
      <c r="C363" s="181"/>
    </row>
    <row r="364" spans="1:3" ht="15.75">
      <c r="A364" s="167" t="s">
        <v>5</v>
      </c>
      <c r="B364" s="255"/>
      <c r="C364" s="190">
        <v>7800</v>
      </c>
    </row>
    <row r="365" spans="1:3" ht="15.75">
      <c r="A365" s="168" t="s">
        <v>4</v>
      </c>
      <c r="B365" s="256"/>
      <c r="C365" s="184"/>
    </row>
    <row r="366" spans="1:3" ht="15.75">
      <c r="A366" s="167" t="s">
        <v>13</v>
      </c>
      <c r="B366" s="266"/>
      <c r="C366" s="181">
        <v>55000</v>
      </c>
    </row>
    <row r="367" spans="1:3" ht="15.75">
      <c r="A367" s="167" t="s">
        <v>36</v>
      </c>
      <c r="B367" s="256"/>
      <c r="C367" s="184"/>
    </row>
    <row r="368" spans="1:3" ht="16.5">
      <c r="A368" s="167" t="s">
        <v>9</v>
      </c>
      <c r="B368" s="267"/>
      <c r="C368" s="184">
        <v>47590</v>
      </c>
    </row>
    <row r="369" spans="1:3" ht="15.75">
      <c r="A369" s="167" t="s">
        <v>10</v>
      </c>
      <c r="B369" s="256"/>
      <c r="C369" s="184"/>
    </row>
    <row r="370" spans="1:3" ht="15.75">
      <c r="A370" s="167" t="s">
        <v>125</v>
      </c>
      <c r="B370" s="256"/>
      <c r="C370" s="184">
        <v>25000</v>
      </c>
    </row>
    <row r="371" spans="1:3" ht="15.75">
      <c r="A371" s="167" t="s">
        <v>124</v>
      </c>
      <c r="B371" s="256"/>
      <c r="C371" s="184">
        <v>20531.25</v>
      </c>
    </row>
    <row r="372" spans="1:3" ht="15.75">
      <c r="A372" s="167" t="s">
        <v>126</v>
      </c>
      <c r="B372" s="266"/>
      <c r="C372" s="188">
        <v>25000</v>
      </c>
    </row>
    <row r="373" spans="1:3" ht="15.75">
      <c r="A373" s="167" t="s">
        <v>127</v>
      </c>
      <c r="B373" s="256"/>
      <c r="C373" s="184">
        <v>2875</v>
      </c>
    </row>
    <row r="374" spans="1:3" ht="16.5" thickBot="1">
      <c r="A374" s="167" t="s">
        <v>15</v>
      </c>
      <c r="B374" s="256"/>
      <c r="C374" s="184">
        <v>20000</v>
      </c>
    </row>
    <row r="375" spans="1:3" ht="15.75">
      <c r="A375" s="165" t="s">
        <v>16</v>
      </c>
      <c r="B375" s="266"/>
      <c r="C375" s="196">
        <f>SUM(C362:C374)</f>
        <v>298976.25</v>
      </c>
    </row>
    <row r="376" spans="1:3" ht="15.75">
      <c r="A376" s="167"/>
      <c r="B376" s="256"/>
      <c r="C376" s="184"/>
    </row>
    <row r="377" spans="1:3" ht="15.75">
      <c r="A377" s="172" t="s">
        <v>17</v>
      </c>
      <c r="B377" s="256"/>
      <c r="C377" s="184"/>
    </row>
    <row r="378" spans="1:3" ht="15.75">
      <c r="A378" s="167" t="s">
        <v>19</v>
      </c>
      <c r="B378" s="256"/>
      <c r="C378" s="189"/>
    </row>
    <row r="379" spans="1:3" ht="15.75">
      <c r="A379" s="167" t="s">
        <v>18</v>
      </c>
      <c r="B379" s="266"/>
      <c r="C379" s="190"/>
    </row>
    <row r="380" spans="1:3" ht="15.75">
      <c r="A380" s="167" t="s">
        <v>174</v>
      </c>
      <c r="B380" s="266">
        <f>C362*12.5/100</f>
        <v>11897.5</v>
      </c>
      <c r="C380" s="190"/>
    </row>
    <row r="381" spans="1:3" ht="15.75">
      <c r="A381" s="167" t="s">
        <v>22</v>
      </c>
      <c r="B381" s="259"/>
      <c r="C381" s="181"/>
    </row>
    <row r="382" spans="1:3" ht="16.5" thickBot="1">
      <c r="A382" s="167"/>
      <c r="B382" s="272"/>
      <c r="C382" s="198">
        <f>SUM(B378:B381)</f>
        <v>11897.5</v>
      </c>
    </row>
    <row r="383" spans="1:3" ht="15.75">
      <c r="A383" s="167"/>
      <c r="B383" s="260"/>
      <c r="C383" s="192">
        <f>C375+C382</f>
        <v>310873.75</v>
      </c>
    </row>
    <row r="384" spans="1:3" ht="15.75">
      <c r="A384" s="172" t="s">
        <v>23</v>
      </c>
      <c r="B384" s="269"/>
      <c r="C384" s="192"/>
    </row>
    <row r="385" spans="1:3" ht="15.75">
      <c r="A385" s="167" t="s">
        <v>24</v>
      </c>
      <c r="B385" s="259">
        <v>350</v>
      </c>
      <c r="C385" s="192"/>
    </row>
    <row r="386" spans="1:3" ht="17.25">
      <c r="A386" s="175" t="s">
        <v>25</v>
      </c>
      <c r="B386" s="256">
        <v>9518</v>
      </c>
      <c r="C386" s="184"/>
    </row>
    <row r="387" spans="1:3" ht="18" thickBot="1">
      <c r="A387" s="175"/>
      <c r="B387" s="270"/>
      <c r="C387" s="198">
        <f>-B385-B386</f>
        <v>-9868</v>
      </c>
    </row>
    <row r="388" spans="1:3" ht="16.5" thickBot="1">
      <c r="A388" s="167" t="s">
        <v>26</v>
      </c>
      <c r="B388" s="271"/>
      <c r="C388" s="201">
        <f>C375+C382+C387</f>
        <v>301005.75</v>
      </c>
    </row>
    <row r="389" spans="1:3" ht="15.75">
      <c r="A389" s="167" t="s">
        <v>128</v>
      </c>
      <c r="B389" s="259"/>
      <c r="C389" s="174">
        <f>C388*30/100</f>
        <v>90301.725000000006</v>
      </c>
    </row>
    <row r="390" spans="1:3" ht="16.5" thickBot="1">
      <c r="A390" s="167" t="s">
        <v>27</v>
      </c>
      <c r="B390" s="256"/>
      <c r="C390" s="184">
        <v>-55000</v>
      </c>
    </row>
    <row r="391" spans="1:3" ht="16.5" thickBot="1">
      <c r="A391" s="210" t="s">
        <v>29</v>
      </c>
      <c r="B391" s="261"/>
      <c r="C391" s="203">
        <f>C389+C390</f>
        <v>35301.725000000006</v>
      </c>
    </row>
    <row r="392" spans="1:3">
      <c r="A392" s="170"/>
    </row>
    <row r="393" spans="1:3">
      <c r="A393" s="170"/>
    </row>
    <row r="394" spans="1:3">
      <c r="A394" s="170"/>
    </row>
    <row r="395" spans="1:3">
      <c r="A395" s="170"/>
    </row>
    <row r="396" spans="1:3">
      <c r="A396" s="170"/>
    </row>
    <row r="397" spans="1:3">
      <c r="A397" s="170"/>
    </row>
    <row r="398" spans="1:3">
      <c r="A398" s="170"/>
    </row>
    <row r="399" spans="1:3">
      <c r="A399" s="170"/>
    </row>
    <row r="400" spans="1:3">
      <c r="A400" s="170"/>
    </row>
    <row r="401" spans="1:3">
      <c r="A401" s="170"/>
    </row>
    <row r="402" spans="1:3" ht="17.25">
      <c r="A402" s="1" t="s">
        <v>161</v>
      </c>
      <c r="B402" s="1"/>
      <c r="C402" s="3"/>
    </row>
    <row r="403" spans="1:3" ht="17.25">
      <c r="A403" s="1" t="s">
        <v>162</v>
      </c>
      <c r="B403" s="1"/>
      <c r="C403" s="3"/>
    </row>
    <row r="404" spans="1:3" ht="15.75">
      <c r="A404" s="54"/>
      <c r="B404" s="54"/>
      <c r="C404" s="66"/>
    </row>
    <row r="405" spans="1:3" ht="15.75">
      <c r="A405" s="55" t="s">
        <v>1</v>
      </c>
      <c r="B405" s="54"/>
      <c r="C405" s="161"/>
    </row>
    <row r="406" spans="1:3" ht="16.5" thickBot="1">
      <c r="A406" s="273"/>
      <c r="B406" s="54"/>
      <c r="C406" s="160" t="s">
        <v>173</v>
      </c>
    </row>
    <row r="407" spans="1:3" ht="15.75">
      <c r="A407" s="165" t="s">
        <v>2</v>
      </c>
      <c r="B407" s="253"/>
      <c r="C407" s="179">
        <v>112500</v>
      </c>
    </row>
    <row r="408" spans="1:3" ht="15.75">
      <c r="A408" s="167" t="s">
        <v>3</v>
      </c>
      <c r="B408" s="254"/>
      <c r="C408" s="181"/>
    </row>
    <row r="409" spans="1:3" ht="15.75">
      <c r="A409" s="167" t="s">
        <v>5</v>
      </c>
      <c r="B409" s="255"/>
      <c r="C409" s="190">
        <v>7800</v>
      </c>
    </row>
    <row r="410" spans="1:3" ht="15.75">
      <c r="A410" s="168" t="s">
        <v>4</v>
      </c>
      <c r="B410" s="256"/>
      <c r="C410" s="184"/>
    </row>
    <row r="411" spans="1:3" ht="15.75">
      <c r="A411" s="167" t="s">
        <v>13</v>
      </c>
      <c r="B411" s="266"/>
      <c r="C411" s="181">
        <v>55000</v>
      </c>
    </row>
    <row r="412" spans="1:3" ht="15.75">
      <c r="A412" s="167" t="s">
        <v>36</v>
      </c>
      <c r="B412" s="256"/>
      <c r="C412" s="184"/>
    </row>
    <row r="413" spans="1:3" ht="16.5">
      <c r="A413" s="167" t="s">
        <v>9</v>
      </c>
      <c r="B413" s="267"/>
      <c r="C413" s="184">
        <v>56250</v>
      </c>
    </row>
    <row r="414" spans="1:3" ht="15.75">
      <c r="A414" s="167" t="s">
        <v>10</v>
      </c>
      <c r="B414" s="256"/>
      <c r="C414" s="184"/>
    </row>
    <row r="415" spans="1:3" ht="15.75">
      <c r="A415" s="167" t="s">
        <v>125</v>
      </c>
      <c r="B415" s="256"/>
      <c r="C415" s="184">
        <v>25000</v>
      </c>
    </row>
    <row r="416" spans="1:3" ht="15.75">
      <c r="A416" s="167" t="s">
        <v>124</v>
      </c>
      <c r="B416" s="256"/>
      <c r="C416" s="184">
        <v>20531.25</v>
      </c>
    </row>
    <row r="417" spans="1:3" ht="15.75">
      <c r="A417" s="167" t="s">
        <v>126</v>
      </c>
      <c r="B417" s="266"/>
      <c r="C417" s="188">
        <v>25000</v>
      </c>
    </row>
    <row r="418" spans="1:3" ht="15.75">
      <c r="A418" s="167" t="s">
        <v>127</v>
      </c>
      <c r="B418" s="256"/>
      <c r="C418" s="184">
        <v>2875</v>
      </c>
    </row>
    <row r="419" spans="1:3" ht="16.5" thickBot="1">
      <c r="A419" s="167" t="s">
        <v>15</v>
      </c>
      <c r="B419" s="256"/>
      <c r="C419" s="184">
        <v>20000</v>
      </c>
    </row>
    <row r="420" spans="1:3" ht="15.75">
      <c r="A420" s="165" t="s">
        <v>16</v>
      </c>
      <c r="B420" s="266"/>
      <c r="C420" s="196">
        <f>SUM(C407:C419)</f>
        <v>324956.25</v>
      </c>
    </row>
    <row r="421" spans="1:3" ht="15.75">
      <c r="A421" s="167"/>
      <c r="B421" s="256"/>
      <c r="C421" s="184"/>
    </row>
    <row r="422" spans="1:3" ht="15.75">
      <c r="A422" s="172" t="s">
        <v>17</v>
      </c>
      <c r="B422" s="256"/>
      <c r="C422" s="184"/>
    </row>
    <row r="423" spans="1:3" ht="15.75">
      <c r="A423" s="167" t="s">
        <v>19</v>
      </c>
      <c r="B423" s="258"/>
      <c r="C423" s="189"/>
    </row>
    <row r="424" spans="1:3" ht="15.75">
      <c r="A424" s="167" t="s">
        <v>18</v>
      </c>
      <c r="B424" s="266"/>
      <c r="C424" s="190"/>
    </row>
    <row r="425" spans="1:3" ht="15.75">
      <c r="A425" s="167" t="s">
        <v>21</v>
      </c>
      <c r="B425" s="266"/>
      <c r="C425" s="190"/>
    </row>
    <row r="426" spans="1:3" ht="15.75">
      <c r="A426" s="167" t="s">
        <v>22</v>
      </c>
      <c r="B426" s="259"/>
      <c r="C426" s="181"/>
    </row>
    <row r="427" spans="1:3" ht="16.5" thickBot="1">
      <c r="A427" s="167"/>
      <c r="B427" s="272"/>
      <c r="C427" s="198">
        <f>SUM(B423:B426)</f>
        <v>0</v>
      </c>
    </row>
    <row r="428" spans="1:3" ht="15.75">
      <c r="A428" s="167"/>
      <c r="B428" s="268"/>
      <c r="C428" s="199">
        <f>C420+C427</f>
        <v>324956.25</v>
      </c>
    </row>
    <row r="429" spans="1:3" ht="15.75">
      <c r="A429" s="172" t="s">
        <v>23</v>
      </c>
      <c r="B429" s="269"/>
      <c r="C429" s="192"/>
    </row>
    <row r="430" spans="1:3" ht="15.75">
      <c r="A430" s="167" t="s">
        <v>24</v>
      </c>
      <c r="B430" s="259">
        <v>350</v>
      </c>
      <c r="C430" s="192"/>
    </row>
    <row r="431" spans="1:3" ht="17.25">
      <c r="A431" s="175" t="s">
        <v>25</v>
      </c>
      <c r="B431" s="256"/>
      <c r="C431" s="184"/>
    </row>
    <row r="432" spans="1:3" ht="18" thickBot="1">
      <c r="A432" s="175"/>
      <c r="B432" s="270"/>
      <c r="C432" s="198">
        <f>-B430-B431</f>
        <v>-350</v>
      </c>
    </row>
    <row r="433" spans="1:3" ht="16.5" thickBot="1">
      <c r="A433" s="167" t="s">
        <v>26</v>
      </c>
      <c r="B433" s="271"/>
      <c r="C433" s="201">
        <f>C420+C427+C432</f>
        <v>324606.25</v>
      </c>
    </row>
    <row r="434" spans="1:3" ht="15.75">
      <c r="A434" s="167" t="s">
        <v>55</v>
      </c>
      <c r="B434" s="259"/>
      <c r="C434" s="174">
        <f>C433*36/100</f>
        <v>116858.25</v>
      </c>
    </row>
    <row r="435" spans="1:3" ht="16.5" thickBot="1">
      <c r="A435" s="167" t="s">
        <v>27</v>
      </c>
      <c r="B435" s="256"/>
      <c r="C435" s="184">
        <v>-73500</v>
      </c>
    </row>
    <row r="436" spans="1:3" ht="16.5" thickBot="1">
      <c r="A436" s="210" t="s">
        <v>29</v>
      </c>
      <c r="B436" s="261"/>
      <c r="C436" s="203">
        <f>C434+C435</f>
        <v>43358.25</v>
      </c>
    </row>
    <row r="437" spans="1:3">
      <c r="A437" s="170"/>
    </row>
    <row r="438" spans="1:3" ht="32.25" customHeight="1">
      <c r="A438" s="170"/>
    </row>
    <row r="439" spans="1:3" ht="17.25">
      <c r="A439" s="1" t="s">
        <v>163</v>
      </c>
      <c r="B439" s="1"/>
      <c r="C439" s="3"/>
    </row>
    <row r="440" spans="1:3" ht="17.25">
      <c r="A440" s="1" t="s">
        <v>164</v>
      </c>
      <c r="B440" s="1"/>
      <c r="C440" s="3"/>
    </row>
    <row r="441" spans="1:3" ht="15.75">
      <c r="A441" s="54"/>
      <c r="B441" s="54"/>
      <c r="C441" s="66"/>
    </row>
    <row r="442" spans="1:3" ht="15.75">
      <c r="A442" s="55" t="s">
        <v>1</v>
      </c>
      <c r="B442" s="54"/>
      <c r="C442" s="161"/>
    </row>
    <row r="443" spans="1:3" ht="16.5" thickBot="1">
      <c r="A443" s="274"/>
      <c r="B443" s="54"/>
      <c r="C443" s="160" t="s">
        <v>173</v>
      </c>
    </row>
    <row r="444" spans="1:3" ht="15.75">
      <c r="A444" s="231" t="s">
        <v>2</v>
      </c>
      <c r="B444" s="253"/>
      <c r="C444" s="179">
        <v>88670</v>
      </c>
    </row>
    <row r="445" spans="1:3" ht="15.75">
      <c r="A445" s="167" t="s">
        <v>3</v>
      </c>
      <c r="B445" s="254"/>
      <c r="C445" s="181"/>
    </row>
    <row r="446" spans="1:3" ht="15.75">
      <c r="A446" s="167" t="s">
        <v>5</v>
      </c>
      <c r="B446" s="255"/>
      <c r="C446" s="190">
        <v>7800</v>
      </c>
    </row>
    <row r="447" spans="1:3" ht="15.75">
      <c r="A447" s="168" t="s">
        <v>4</v>
      </c>
      <c r="B447" s="256"/>
      <c r="C447" s="184"/>
    </row>
    <row r="448" spans="1:3" ht="15.75">
      <c r="A448" s="167" t="s">
        <v>13</v>
      </c>
      <c r="B448" s="266"/>
      <c r="C448" s="181">
        <v>55000</v>
      </c>
    </row>
    <row r="449" spans="1:3" ht="15.75">
      <c r="A449" s="167" t="s">
        <v>36</v>
      </c>
      <c r="B449" s="256"/>
      <c r="C449" s="184">
        <v>30000</v>
      </c>
    </row>
    <row r="450" spans="1:3" ht="16.5">
      <c r="A450" s="167" t="s">
        <v>9</v>
      </c>
      <c r="B450" s="267"/>
      <c r="C450" s="184">
        <v>44335</v>
      </c>
    </row>
    <row r="451" spans="1:3" ht="15.75">
      <c r="A451" s="167" t="s">
        <v>10</v>
      </c>
      <c r="B451" s="256"/>
      <c r="C451" s="184"/>
    </row>
    <row r="452" spans="1:3" ht="15.75">
      <c r="A452" s="167" t="s">
        <v>125</v>
      </c>
      <c r="B452" s="256"/>
      <c r="C452" s="184">
        <v>25000</v>
      </c>
    </row>
    <row r="453" spans="1:3" ht="15.75">
      <c r="A453" s="167" t="s">
        <v>124</v>
      </c>
      <c r="B453" s="256"/>
      <c r="C453" s="184">
        <v>20531.25</v>
      </c>
    </row>
    <row r="454" spans="1:3" ht="15.75">
      <c r="A454" s="167" t="s">
        <v>126</v>
      </c>
      <c r="B454" s="266"/>
      <c r="C454" s="188">
        <v>25000</v>
      </c>
    </row>
    <row r="455" spans="1:3" ht="15.75">
      <c r="A455" s="167" t="s">
        <v>127</v>
      </c>
      <c r="B455" s="256"/>
      <c r="C455" s="184">
        <v>2875</v>
      </c>
    </row>
    <row r="456" spans="1:3" ht="16.5" thickBot="1">
      <c r="A456" s="167" t="s">
        <v>15</v>
      </c>
      <c r="B456" s="256"/>
      <c r="C456" s="184">
        <v>20000</v>
      </c>
    </row>
    <row r="457" spans="1:3" ht="15.75">
      <c r="A457" s="165" t="s">
        <v>16</v>
      </c>
      <c r="B457" s="266"/>
      <c r="C457" s="196">
        <f>SUM(C444:C456)</f>
        <v>319211.25</v>
      </c>
    </row>
    <row r="458" spans="1:3" ht="15.75">
      <c r="A458" s="167"/>
      <c r="B458" s="256"/>
      <c r="C458" s="184"/>
    </row>
    <row r="459" spans="1:3" ht="15.75">
      <c r="A459" s="172" t="s">
        <v>17</v>
      </c>
      <c r="B459" s="256"/>
      <c r="C459" s="184"/>
    </row>
    <row r="460" spans="1:3" ht="15.75">
      <c r="A460" s="167" t="s">
        <v>19</v>
      </c>
      <c r="B460" s="258"/>
      <c r="C460" s="189"/>
    </row>
    <row r="461" spans="1:3" ht="15.75">
      <c r="A461" s="167" t="s">
        <v>18</v>
      </c>
      <c r="B461" s="266"/>
      <c r="C461" s="190"/>
    </row>
    <row r="462" spans="1:3" ht="15.75">
      <c r="A462" s="167" t="s">
        <v>21</v>
      </c>
      <c r="B462" s="266"/>
      <c r="C462" s="190"/>
    </row>
    <row r="463" spans="1:3" ht="15.75">
      <c r="A463" s="167" t="s">
        <v>22</v>
      </c>
      <c r="B463" s="259"/>
      <c r="C463" s="181"/>
    </row>
    <row r="464" spans="1:3" ht="16.5" thickBot="1">
      <c r="A464" s="167"/>
      <c r="B464" s="272"/>
      <c r="C464" s="198">
        <f>SUM(B460:B463)</f>
        <v>0</v>
      </c>
    </row>
    <row r="465" spans="1:3" ht="15.75">
      <c r="A465" s="167"/>
      <c r="B465" s="268"/>
      <c r="C465" s="199">
        <f>C457+C464</f>
        <v>319211.25</v>
      </c>
    </row>
    <row r="466" spans="1:3" ht="15.75">
      <c r="A466" s="172" t="s">
        <v>23</v>
      </c>
      <c r="B466" s="269"/>
      <c r="C466" s="192"/>
    </row>
    <row r="467" spans="1:3" ht="15.75">
      <c r="A467" s="167" t="s">
        <v>24</v>
      </c>
      <c r="B467" s="259">
        <v>350</v>
      </c>
      <c r="C467" s="192"/>
    </row>
    <row r="468" spans="1:3" ht="17.25">
      <c r="A468" s="175" t="s">
        <v>136</v>
      </c>
      <c r="B468" s="256">
        <v>4433.5</v>
      </c>
      <c r="C468" s="184"/>
    </row>
    <row r="469" spans="1:3" ht="18" thickBot="1">
      <c r="A469" s="175"/>
      <c r="B469" s="270"/>
      <c r="C469" s="198">
        <f>-B467-B468</f>
        <v>-4783.5</v>
      </c>
    </row>
    <row r="470" spans="1:3" ht="16.5" thickBot="1">
      <c r="A470" s="167" t="s">
        <v>26</v>
      </c>
      <c r="B470" s="271"/>
      <c r="C470" s="201">
        <f>C457+C464+C469</f>
        <v>314427.75</v>
      </c>
    </row>
    <row r="471" spans="1:3" ht="15.75">
      <c r="A471" s="167" t="s">
        <v>55</v>
      </c>
      <c r="B471" s="259"/>
      <c r="C471" s="174">
        <f>C470*36/100</f>
        <v>113193.99</v>
      </c>
    </row>
    <row r="472" spans="1:3" ht="16.5" thickBot="1">
      <c r="A472" s="167" t="s">
        <v>27</v>
      </c>
      <c r="B472" s="256"/>
      <c r="C472" s="184">
        <v>73500</v>
      </c>
    </row>
    <row r="473" spans="1:3" ht="16.5" thickBot="1">
      <c r="A473" s="210" t="s">
        <v>29</v>
      </c>
      <c r="B473" s="261"/>
      <c r="C473" s="203">
        <f>C471-C472</f>
        <v>39693.990000000005</v>
      </c>
    </row>
    <row r="481" spans="1:3" ht="15.75">
      <c r="A481" s="53" t="s">
        <v>169</v>
      </c>
      <c r="C481" s="75"/>
    </row>
    <row r="482" spans="1:3" ht="15.75">
      <c r="A482" s="53" t="s">
        <v>170</v>
      </c>
      <c r="B482" s="53"/>
      <c r="C482" s="66"/>
    </row>
    <row r="483" spans="1:3" ht="15.75">
      <c r="A483" s="54"/>
      <c r="B483" s="54"/>
      <c r="C483" s="66"/>
    </row>
    <row r="484" spans="1:3" ht="15.75">
      <c r="A484" s="55" t="s">
        <v>1</v>
      </c>
      <c r="B484" s="54"/>
      <c r="C484" s="66"/>
    </row>
    <row r="485" spans="1:3" ht="16.5" thickBot="1">
      <c r="A485" s="213"/>
      <c r="B485" s="278" t="s">
        <v>145</v>
      </c>
      <c r="C485" s="278"/>
    </row>
    <row r="486" spans="1:3" ht="15.75">
      <c r="A486" s="165" t="s">
        <v>2</v>
      </c>
      <c r="B486" s="217"/>
      <c r="C486" s="214">
        <v>55625</v>
      </c>
    </row>
    <row r="487" spans="1:3" ht="15.75">
      <c r="A487" s="167" t="s">
        <v>3</v>
      </c>
      <c r="B487" s="170"/>
      <c r="C487" s="169"/>
    </row>
    <row r="488" spans="1:3" ht="15.75">
      <c r="A488" s="167" t="s">
        <v>5</v>
      </c>
      <c r="B488" s="218"/>
      <c r="C488" s="166">
        <v>7800</v>
      </c>
    </row>
    <row r="489" spans="1:3" ht="17.25">
      <c r="A489" s="175" t="s">
        <v>6</v>
      </c>
      <c r="B489" s="220"/>
      <c r="C489" s="166">
        <v>2500</v>
      </c>
    </row>
    <row r="490" spans="1:3" ht="15.75">
      <c r="A490" s="167" t="s">
        <v>49</v>
      </c>
      <c r="B490" s="218"/>
      <c r="C490" s="166"/>
    </row>
    <row r="491" spans="1:3" ht="15.75">
      <c r="A491" s="168" t="s">
        <v>4</v>
      </c>
      <c r="B491" s="218"/>
      <c r="C491" s="166"/>
    </row>
    <row r="492" spans="1:3" ht="15.75">
      <c r="A492" s="168" t="s">
        <v>31</v>
      </c>
      <c r="B492" s="218"/>
      <c r="C492" s="166"/>
    </row>
    <row r="493" spans="1:3" ht="15.75">
      <c r="A493" s="167" t="s">
        <v>86</v>
      </c>
      <c r="B493" s="218"/>
      <c r="C493" s="166">
        <v>5000</v>
      </c>
    </row>
    <row r="494" spans="1:3" ht="15.75">
      <c r="A494" s="167" t="s">
        <v>13</v>
      </c>
      <c r="B494" s="218"/>
      <c r="C494" s="166">
        <v>3000</v>
      </c>
    </row>
    <row r="495" spans="1:3" ht="15.75">
      <c r="A495" s="167" t="s">
        <v>87</v>
      </c>
      <c r="B495" s="170"/>
      <c r="C495" s="169">
        <v>468.75</v>
      </c>
    </row>
    <row r="496" spans="1:3" ht="15.75">
      <c r="A496" s="165" t="s">
        <v>16</v>
      </c>
      <c r="B496" s="221"/>
      <c r="C496" s="232">
        <f>SUM(C486:C495)</f>
        <v>74393.75</v>
      </c>
    </row>
    <row r="497" spans="1:3" ht="15.75">
      <c r="A497" s="170"/>
      <c r="B497" s="170"/>
      <c r="C497" s="171"/>
    </row>
    <row r="498" spans="1:3" ht="15.75">
      <c r="A498" s="233" t="s">
        <v>17</v>
      </c>
      <c r="C498" s="171"/>
    </row>
    <row r="499" spans="1:3" ht="15.75">
      <c r="A499" s="162" t="s">
        <v>19</v>
      </c>
      <c r="B499" s="41"/>
      <c r="C499" s="164"/>
    </row>
    <row r="500" spans="1:3" ht="15.75">
      <c r="A500" s="162" t="s">
        <v>18</v>
      </c>
      <c r="C500" s="173"/>
    </row>
    <row r="501" spans="1:3" ht="15.75">
      <c r="A501" s="167" t="s">
        <v>21</v>
      </c>
      <c r="B501" s="170"/>
      <c r="C501" s="173"/>
    </row>
    <row r="502" spans="1:3" ht="15.75">
      <c r="A502" s="167" t="s">
        <v>88</v>
      </c>
      <c r="B502" s="222">
        <v>29300.05</v>
      </c>
      <c r="C502" s="234"/>
    </row>
    <row r="503" spans="1:3" ht="16.5" thickBot="1">
      <c r="A503" s="167" t="s">
        <v>22</v>
      </c>
      <c r="B503" s="212"/>
      <c r="C503" s="173"/>
    </row>
    <row r="504" spans="1:3" ht="15.75">
      <c r="A504" s="167"/>
      <c r="B504" s="217"/>
      <c r="C504" s="214">
        <f>C496+B502</f>
        <v>103693.8</v>
      </c>
    </row>
    <row r="505" spans="1:3" ht="15.75">
      <c r="A505" s="172" t="s">
        <v>23</v>
      </c>
      <c r="B505" s="170"/>
      <c r="C505" s="173"/>
    </row>
    <row r="506" spans="1:3" ht="15.75">
      <c r="A506" s="167"/>
      <c r="B506" s="218"/>
      <c r="C506" s="174"/>
    </row>
    <row r="507" spans="1:3" ht="17.25">
      <c r="A507" s="175"/>
      <c r="B507" s="218"/>
      <c r="C507" s="174"/>
    </row>
    <row r="508" spans="1:3" ht="18" thickBot="1">
      <c r="A508" s="175"/>
      <c r="B508" s="219"/>
      <c r="C508" s="166">
        <f>-B506-B507-B508</f>
        <v>0</v>
      </c>
    </row>
    <row r="509" spans="1:3" ht="16.5" thickBot="1">
      <c r="A509" s="167" t="s">
        <v>26</v>
      </c>
      <c r="B509" s="217"/>
      <c r="C509" s="215">
        <f>+C504+C508</f>
        <v>103693.8</v>
      </c>
    </row>
    <row r="510" spans="1:3" ht="15.75">
      <c r="A510" s="167" t="s">
        <v>96</v>
      </c>
      <c r="B510" s="225"/>
      <c r="C510" s="235">
        <f>C509*6/100</f>
        <v>6221.6280000000006</v>
      </c>
    </row>
    <row r="511" spans="1:3" ht="16.5" thickBot="1">
      <c r="A511" s="167" t="s">
        <v>27</v>
      </c>
      <c r="B511" s="212"/>
      <c r="C511" s="216">
        <v>6000</v>
      </c>
    </row>
    <row r="512" spans="1:3" ht="16.5" thickBot="1">
      <c r="A512" s="165" t="s">
        <v>50</v>
      </c>
      <c r="B512" s="170"/>
      <c r="C512" s="224">
        <f>C510-C511</f>
        <v>221.62800000000061</v>
      </c>
    </row>
    <row r="513" spans="1:3" ht="15.75">
      <c r="A513" s="167"/>
      <c r="B513" s="170"/>
      <c r="C513" s="236"/>
    </row>
    <row r="514" spans="1:3" ht="16.5" thickBot="1">
      <c r="A514" s="240"/>
      <c r="B514" s="212"/>
      <c r="C514" s="223"/>
    </row>
    <row r="515" spans="1:3">
      <c r="B515" s="208"/>
    </row>
    <row r="523" spans="1:3">
      <c r="A523" s="170"/>
    </row>
    <row r="524" spans="1:3">
      <c r="A524" s="170"/>
    </row>
    <row r="525" spans="1:3" ht="15.75">
      <c r="A525" s="165" t="s">
        <v>169</v>
      </c>
      <c r="C525" s="75"/>
    </row>
    <row r="526" spans="1:3" ht="15.75">
      <c r="A526" s="165" t="s">
        <v>170</v>
      </c>
      <c r="B526" s="53"/>
      <c r="C526" s="66"/>
    </row>
    <row r="527" spans="1:3" ht="15.75">
      <c r="A527" s="167"/>
      <c r="B527" s="54"/>
      <c r="C527" s="66"/>
    </row>
    <row r="528" spans="1:3" ht="15.75">
      <c r="A528" s="163" t="s">
        <v>1</v>
      </c>
      <c r="B528" s="54"/>
      <c r="C528" s="66"/>
    </row>
    <row r="529" spans="1:3" ht="16.5" thickBot="1">
      <c r="A529" s="238"/>
      <c r="B529" s="277" t="s">
        <v>122</v>
      </c>
      <c r="C529" s="277"/>
    </row>
    <row r="530" spans="1:3" ht="15.75">
      <c r="A530" s="231" t="s">
        <v>2</v>
      </c>
      <c r="B530" s="218"/>
      <c r="C530" s="166">
        <v>55625</v>
      </c>
    </row>
    <row r="531" spans="1:3" ht="15.75">
      <c r="A531" s="167" t="s">
        <v>3</v>
      </c>
      <c r="B531" s="170"/>
      <c r="C531" s="169"/>
    </row>
    <row r="532" spans="1:3" ht="15.75">
      <c r="A532" s="167" t="s">
        <v>5</v>
      </c>
      <c r="B532" s="218"/>
      <c r="C532" s="166">
        <v>7800</v>
      </c>
    </row>
    <row r="533" spans="1:3" ht="17.25">
      <c r="A533" s="175" t="s">
        <v>6</v>
      </c>
      <c r="B533" s="220"/>
      <c r="C533" s="166">
        <v>2500</v>
      </c>
    </row>
    <row r="534" spans="1:3" ht="15.75">
      <c r="A534" s="167" t="s">
        <v>49</v>
      </c>
      <c r="B534" s="218"/>
      <c r="C534" s="166"/>
    </row>
    <row r="535" spans="1:3" ht="15.75">
      <c r="A535" s="168" t="s">
        <v>4</v>
      </c>
      <c r="B535" s="218"/>
      <c r="C535" s="166"/>
    </row>
    <row r="536" spans="1:3" ht="15.75">
      <c r="A536" s="168" t="s">
        <v>31</v>
      </c>
      <c r="B536" s="218"/>
      <c r="C536" s="166"/>
    </row>
    <row r="537" spans="1:3" ht="15.75">
      <c r="A537" s="167" t="s">
        <v>86</v>
      </c>
      <c r="B537" s="218"/>
      <c r="C537" s="166">
        <v>5000</v>
      </c>
    </row>
    <row r="538" spans="1:3" ht="15.75">
      <c r="A538" s="167" t="s">
        <v>13</v>
      </c>
      <c r="B538" s="218"/>
      <c r="C538" s="166">
        <v>3000</v>
      </c>
    </row>
    <row r="539" spans="1:3" ht="15.75">
      <c r="A539" s="167" t="s">
        <v>87</v>
      </c>
      <c r="B539" s="170"/>
      <c r="C539" s="169">
        <v>468.75</v>
      </c>
    </row>
    <row r="540" spans="1:3" ht="15.75">
      <c r="A540" s="165" t="s">
        <v>16</v>
      </c>
      <c r="B540" s="221"/>
      <c r="C540" s="232">
        <f>SUM(C530:C539)</f>
        <v>74393.75</v>
      </c>
    </row>
    <row r="541" spans="1:3" ht="15.75">
      <c r="A541" s="170"/>
      <c r="B541" s="170"/>
      <c r="C541" s="171"/>
    </row>
    <row r="542" spans="1:3" ht="15.75">
      <c r="A542" s="233" t="s">
        <v>17</v>
      </c>
      <c r="C542" s="171"/>
    </row>
    <row r="543" spans="1:3" ht="15.75">
      <c r="A543" s="162" t="s">
        <v>19</v>
      </c>
      <c r="B543" s="41"/>
      <c r="C543" s="164"/>
    </row>
    <row r="544" spans="1:3" ht="15.75">
      <c r="A544" s="162" t="s">
        <v>18</v>
      </c>
      <c r="C544" s="173"/>
    </row>
    <row r="545" spans="1:3" ht="15.75">
      <c r="A545" s="167" t="s">
        <v>21</v>
      </c>
      <c r="B545" s="170"/>
      <c r="C545" s="173"/>
    </row>
    <row r="546" spans="1:3" ht="15.75">
      <c r="A546" s="167" t="s">
        <v>88</v>
      </c>
      <c r="B546" s="222">
        <v>29605.33</v>
      </c>
      <c r="C546" s="234"/>
    </row>
    <row r="547" spans="1:3" ht="16.5" thickBot="1">
      <c r="A547" s="167" t="s">
        <v>22</v>
      </c>
      <c r="B547" s="212"/>
      <c r="C547" s="239">
        <f>B546</f>
        <v>29605.33</v>
      </c>
    </row>
    <row r="548" spans="1:3" ht="15.75">
      <c r="A548" s="167"/>
      <c r="B548" s="217"/>
      <c r="C548" s="214">
        <f>C540+B546</f>
        <v>103999.08</v>
      </c>
    </row>
    <row r="549" spans="1:3" ht="15.75">
      <c r="A549" s="172" t="s">
        <v>23</v>
      </c>
      <c r="B549" s="170"/>
      <c r="C549" s="173"/>
    </row>
    <row r="550" spans="1:3" ht="15.75">
      <c r="A550" s="167"/>
      <c r="B550" s="218"/>
      <c r="C550" s="174"/>
    </row>
    <row r="551" spans="1:3" ht="17.25">
      <c r="A551" s="175"/>
      <c r="B551" s="218"/>
      <c r="C551" s="174"/>
    </row>
    <row r="552" spans="1:3" ht="18" thickBot="1">
      <c r="A552" s="175"/>
      <c r="B552" s="219"/>
      <c r="C552" s="166">
        <f>-B550-B551-B552</f>
        <v>0</v>
      </c>
    </row>
    <row r="553" spans="1:3" ht="16.5" thickBot="1">
      <c r="A553" s="167" t="s">
        <v>26</v>
      </c>
      <c r="B553" s="217"/>
      <c r="C553" s="215">
        <f>+C548+C552</f>
        <v>103999.08</v>
      </c>
    </row>
    <row r="554" spans="1:3" ht="15.75">
      <c r="A554" s="167" t="s">
        <v>96</v>
      </c>
      <c r="B554" s="225"/>
      <c r="C554" s="235">
        <f>C553*6/100</f>
        <v>6239.9448000000002</v>
      </c>
    </row>
    <row r="555" spans="1:3" ht="16.5" thickBot="1">
      <c r="A555" s="167" t="s">
        <v>27</v>
      </c>
      <c r="B555" s="212"/>
      <c r="C555" s="216">
        <v>6000</v>
      </c>
    </row>
    <row r="556" spans="1:3" ht="16.5" thickBot="1">
      <c r="A556" s="165" t="s">
        <v>50</v>
      </c>
      <c r="B556" s="170"/>
      <c r="C556" s="224">
        <f>C554-C555</f>
        <v>239.94480000000021</v>
      </c>
    </row>
    <row r="557" spans="1:3" ht="15.75">
      <c r="A557" s="167"/>
      <c r="B557" s="170"/>
      <c r="C557" s="236"/>
    </row>
    <row r="558" spans="1:3" ht="16.5" thickBot="1">
      <c r="A558" s="237"/>
      <c r="B558" s="212"/>
      <c r="C558" s="223"/>
    </row>
    <row r="569" spans="1:3" ht="15.75">
      <c r="A569" s="53" t="s">
        <v>169</v>
      </c>
      <c r="C569" s="75"/>
    </row>
    <row r="570" spans="1:3" ht="15.75">
      <c r="A570" s="53" t="s">
        <v>170</v>
      </c>
      <c r="B570" s="53"/>
      <c r="C570" s="66"/>
    </row>
    <row r="571" spans="1:3" ht="15.75">
      <c r="A571" s="54"/>
      <c r="B571" s="54"/>
      <c r="C571" s="66"/>
    </row>
    <row r="572" spans="1:3" ht="15.75">
      <c r="A572" s="55" t="s">
        <v>1</v>
      </c>
      <c r="B572" s="54"/>
      <c r="C572" s="66"/>
    </row>
    <row r="573" spans="1:3" ht="16.5" thickBot="1">
      <c r="A573" s="213"/>
      <c r="B573" s="278" t="s">
        <v>171</v>
      </c>
      <c r="C573" s="278"/>
    </row>
    <row r="574" spans="1:3" ht="15.75">
      <c r="A574" s="231" t="s">
        <v>2</v>
      </c>
      <c r="B574" s="217"/>
      <c r="C574" s="214">
        <v>55625</v>
      </c>
    </row>
    <row r="575" spans="1:3" ht="15.75">
      <c r="A575" s="167" t="s">
        <v>3</v>
      </c>
      <c r="B575" s="170"/>
      <c r="C575" s="169"/>
    </row>
    <row r="576" spans="1:3" ht="15.75">
      <c r="A576" s="167" t="s">
        <v>5</v>
      </c>
      <c r="B576" s="218"/>
      <c r="C576" s="166">
        <v>7800</v>
      </c>
    </row>
    <row r="577" spans="1:3" ht="17.25">
      <c r="A577" s="175" t="s">
        <v>6</v>
      </c>
      <c r="B577" s="220"/>
      <c r="C577" s="166">
        <v>2500</v>
      </c>
    </row>
    <row r="578" spans="1:3" ht="15.75">
      <c r="A578" s="167" t="s">
        <v>49</v>
      </c>
      <c r="B578" s="218"/>
      <c r="C578" s="166"/>
    </row>
    <row r="579" spans="1:3" ht="15.75">
      <c r="A579" s="168" t="s">
        <v>4</v>
      </c>
      <c r="B579" s="218"/>
      <c r="C579" s="166"/>
    </row>
    <row r="580" spans="1:3" ht="15.75">
      <c r="A580" s="168" t="s">
        <v>31</v>
      </c>
      <c r="B580" s="218"/>
      <c r="C580" s="166"/>
    </row>
    <row r="581" spans="1:3" ht="15.75">
      <c r="A581" s="167" t="s">
        <v>86</v>
      </c>
      <c r="B581" s="218"/>
      <c r="C581" s="166">
        <v>5000</v>
      </c>
    </row>
    <row r="582" spans="1:3" ht="15.75">
      <c r="A582" s="167" t="s">
        <v>13</v>
      </c>
      <c r="B582" s="218"/>
      <c r="C582" s="166">
        <v>3000</v>
      </c>
    </row>
    <row r="583" spans="1:3" ht="15.75">
      <c r="A583" s="167" t="s">
        <v>87</v>
      </c>
      <c r="B583" s="170"/>
      <c r="C583" s="169">
        <v>468.75</v>
      </c>
    </row>
    <row r="584" spans="1:3" ht="15.75">
      <c r="A584" s="165" t="s">
        <v>16</v>
      </c>
      <c r="B584" s="221"/>
      <c r="C584" s="232">
        <f>SUM(C574:C583)</f>
        <v>74393.75</v>
      </c>
    </row>
    <row r="585" spans="1:3" ht="15.75">
      <c r="A585" s="170"/>
      <c r="B585" s="170"/>
      <c r="C585" s="171"/>
    </row>
    <row r="586" spans="1:3" ht="15.75">
      <c r="A586" s="233" t="s">
        <v>17</v>
      </c>
      <c r="C586" s="171"/>
    </row>
    <row r="587" spans="1:3" ht="15.75">
      <c r="A587" s="162" t="s">
        <v>19</v>
      </c>
      <c r="B587" s="41"/>
      <c r="C587" s="164"/>
    </row>
    <row r="588" spans="1:3" ht="15.75">
      <c r="A588" s="162" t="s">
        <v>18</v>
      </c>
      <c r="C588" s="173"/>
    </row>
    <row r="589" spans="1:3" ht="15.75">
      <c r="A589" s="167" t="s">
        <v>21</v>
      </c>
      <c r="B589" s="170"/>
      <c r="C589" s="173"/>
    </row>
    <row r="590" spans="1:3" ht="15.75">
      <c r="A590" s="167" t="s">
        <v>88</v>
      </c>
      <c r="B590" s="222">
        <v>31603.33</v>
      </c>
      <c r="C590" s="234"/>
    </row>
    <row r="591" spans="1:3" ht="16.5" thickBot="1">
      <c r="A591" s="167" t="s">
        <v>22</v>
      </c>
      <c r="B591" s="212"/>
      <c r="C591" s="173"/>
    </row>
    <row r="592" spans="1:3" ht="15.75">
      <c r="A592" s="167"/>
      <c r="B592" s="217"/>
      <c r="C592" s="214">
        <f>C584+B590</f>
        <v>105997.08</v>
      </c>
    </row>
    <row r="593" spans="1:3" ht="15.75">
      <c r="A593" s="172" t="s">
        <v>23</v>
      </c>
      <c r="B593" s="170"/>
      <c r="C593" s="173"/>
    </row>
    <row r="594" spans="1:3" ht="15.75">
      <c r="A594" s="167"/>
      <c r="B594" s="218"/>
      <c r="C594" s="174"/>
    </row>
    <row r="595" spans="1:3" ht="17.25">
      <c r="A595" s="175"/>
      <c r="B595" s="218"/>
      <c r="C595" s="174"/>
    </row>
    <row r="596" spans="1:3" ht="18" thickBot="1">
      <c r="A596" s="175"/>
      <c r="B596" s="219"/>
      <c r="C596" s="166">
        <f>-B594-B595-B596</f>
        <v>0</v>
      </c>
    </row>
    <row r="597" spans="1:3" ht="16.5" thickBot="1">
      <c r="A597" s="167" t="s">
        <v>26</v>
      </c>
      <c r="B597" s="217"/>
      <c r="C597" s="215">
        <f>+C592+C596</f>
        <v>105997.08</v>
      </c>
    </row>
    <row r="598" spans="1:3" ht="15.75">
      <c r="A598" s="167" t="s">
        <v>96</v>
      </c>
      <c r="B598" s="225"/>
      <c r="C598" s="235">
        <f>C597*6/100</f>
        <v>6359.8247999999994</v>
      </c>
    </row>
    <row r="599" spans="1:3" ht="16.5" thickBot="1">
      <c r="A599" s="167" t="s">
        <v>27</v>
      </c>
      <c r="B599" s="212"/>
      <c r="C599" s="216">
        <v>6000</v>
      </c>
    </row>
    <row r="600" spans="1:3" ht="16.5" thickBot="1">
      <c r="A600" s="165" t="s">
        <v>50</v>
      </c>
      <c r="B600" s="170"/>
      <c r="C600" s="224">
        <f>C598-C599</f>
        <v>359.82479999999941</v>
      </c>
    </row>
    <row r="601" spans="1:3" ht="15.75">
      <c r="A601" s="167"/>
      <c r="B601" s="170"/>
      <c r="C601" s="236"/>
    </row>
    <row r="602" spans="1:3" ht="16.5" thickBot="1">
      <c r="A602" s="237"/>
      <c r="B602" s="212"/>
      <c r="C602" s="223"/>
    </row>
    <row r="611" spans="1:3" ht="27" customHeight="1"/>
    <row r="612" spans="1:3" ht="15.75">
      <c r="A612" s="53" t="s">
        <v>172</v>
      </c>
      <c r="C612" s="75"/>
    </row>
    <row r="613" spans="1:3" ht="15.75">
      <c r="A613" s="53" t="s">
        <v>170</v>
      </c>
      <c r="B613" s="53"/>
      <c r="C613" s="66"/>
    </row>
    <row r="614" spans="1:3" ht="15.75">
      <c r="A614" s="54"/>
      <c r="B614" s="54"/>
      <c r="C614" s="66"/>
    </row>
    <row r="615" spans="1:3" ht="15.75">
      <c r="A615" s="55" t="s">
        <v>1</v>
      </c>
      <c r="B615" s="54"/>
      <c r="C615" s="66"/>
    </row>
    <row r="616" spans="1:3" ht="16.5" thickBot="1">
      <c r="A616" s="213"/>
      <c r="B616" s="277" t="s">
        <v>122</v>
      </c>
      <c r="C616" s="277"/>
    </row>
    <row r="617" spans="1:3" ht="15.75">
      <c r="A617" s="231" t="s">
        <v>2</v>
      </c>
      <c r="B617" s="217"/>
      <c r="C617" s="214">
        <v>50630</v>
      </c>
    </row>
    <row r="618" spans="1:3" ht="15.75">
      <c r="A618" s="167" t="s">
        <v>3</v>
      </c>
      <c r="B618" s="170"/>
      <c r="C618" s="169"/>
    </row>
    <row r="619" spans="1:3" ht="15.75">
      <c r="A619" s="167" t="s">
        <v>5</v>
      </c>
      <c r="B619" s="218"/>
      <c r="C619" s="166">
        <v>7800</v>
      </c>
    </row>
    <row r="620" spans="1:3" ht="17.25">
      <c r="A620" s="175" t="s">
        <v>6</v>
      </c>
      <c r="B620" s="220"/>
      <c r="C620" s="166">
        <v>2500</v>
      </c>
    </row>
    <row r="621" spans="1:3" ht="15.75">
      <c r="A621" s="167" t="s">
        <v>49</v>
      </c>
      <c r="B621" s="218"/>
      <c r="C621" s="166"/>
    </row>
    <row r="622" spans="1:3" ht="15.75">
      <c r="A622" s="168" t="s">
        <v>4</v>
      </c>
      <c r="B622" s="218"/>
      <c r="C622" s="166">
        <v>150</v>
      </c>
    </row>
    <row r="623" spans="1:3" ht="15.75">
      <c r="A623" s="168" t="s">
        <v>31</v>
      </c>
      <c r="B623" s="218"/>
      <c r="C623" s="166"/>
    </row>
    <row r="624" spans="1:3" ht="15.75">
      <c r="A624" s="167" t="s">
        <v>86</v>
      </c>
      <c r="B624" s="218"/>
      <c r="C624" s="166">
        <v>5000</v>
      </c>
    </row>
    <row r="625" spans="1:3" ht="15.75">
      <c r="A625" s="167" t="s">
        <v>13</v>
      </c>
      <c r="B625" s="218"/>
      <c r="C625" s="166">
        <v>0</v>
      </c>
    </row>
    <row r="626" spans="1:3" ht="15.75">
      <c r="A626" s="167" t="s">
        <v>87</v>
      </c>
      <c r="B626" s="170"/>
      <c r="C626" s="169">
        <v>0</v>
      </c>
    </row>
    <row r="627" spans="1:3" ht="15.75">
      <c r="A627" s="165" t="s">
        <v>16</v>
      </c>
      <c r="B627" s="221"/>
      <c r="C627" s="232">
        <f>SUM(C617:C626)</f>
        <v>66080</v>
      </c>
    </row>
    <row r="628" spans="1:3" ht="15.75">
      <c r="A628" s="170"/>
      <c r="B628" s="170"/>
      <c r="C628" s="171"/>
    </row>
    <row r="629" spans="1:3" ht="15.75">
      <c r="A629" s="233" t="s">
        <v>17</v>
      </c>
      <c r="C629" s="171"/>
    </row>
    <row r="630" spans="1:3" ht="15.75">
      <c r="A630" s="162" t="s">
        <v>19</v>
      </c>
      <c r="B630" s="41"/>
      <c r="C630" s="164"/>
    </row>
    <row r="631" spans="1:3" ht="15.75">
      <c r="A631" s="162" t="s">
        <v>18</v>
      </c>
      <c r="C631" s="173"/>
    </row>
    <row r="632" spans="1:3" ht="15.75">
      <c r="A632" s="167" t="s">
        <v>21</v>
      </c>
      <c r="B632" s="170"/>
      <c r="C632" s="173"/>
    </row>
    <row r="633" spans="1:3" ht="15.75">
      <c r="A633" s="167" t="s">
        <v>88</v>
      </c>
      <c r="B633" s="222">
        <v>43034.400000000001</v>
      </c>
      <c r="C633" s="234"/>
    </row>
    <row r="634" spans="1:3" ht="16.5" thickBot="1">
      <c r="A634" s="167" t="s">
        <v>22</v>
      </c>
      <c r="B634" s="212"/>
      <c r="C634" s="173"/>
    </row>
    <row r="635" spans="1:3" ht="15.75">
      <c r="A635" s="167"/>
      <c r="B635" s="217"/>
      <c r="C635" s="214">
        <f>C627+B633</f>
        <v>109114.4</v>
      </c>
    </row>
    <row r="636" spans="1:3" ht="15.75">
      <c r="A636" s="172" t="s">
        <v>23</v>
      </c>
      <c r="B636" s="170"/>
      <c r="C636" s="173"/>
    </row>
    <row r="637" spans="1:3" ht="15.75">
      <c r="A637" s="167"/>
      <c r="B637" s="218"/>
      <c r="C637" s="174"/>
    </row>
    <row r="638" spans="1:3" ht="17.25">
      <c r="A638" s="175"/>
      <c r="B638" s="218"/>
      <c r="C638" s="174"/>
    </row>
    <row r="639" spans="1:3" ht="18" thickBot="1">
      <c r="A639" s="175"/>
      <c r="B639" s="219"/>
      <c r="C639" s="166">
        <f>-B637-B638-B639</f>
        <v>0</v>
      </c>
    </row>
    <row r="640" spans="1:3" ht="16.5" thickBot="1">
      <c r="A640" s="167" t="s">
        <v>26</v>
      </c>
      <c r="B640" s="217"/>
      <c r="C640" s="215">
        <f>+C635+C639</f>
        <v>109114.4</v>
      </c>
    </row>
    <row r="641" spans="1:3" ht="15.75">
      <c r="A641" s="167" t="s">
        <v>96</v>
      </c>
      <c r="B641" s="225"/>
      <c r="C641" s="235">
        <f>C640*6/100</f>
        <v>6546.8639999999987</v>
      </c>
    </row>
    <row r="642" spans="1:3" ht="16.5" thickBot="1">
      <c r="A642" s="167" t="s">
        <v>27</v>
      </c>
      <c r="B642" s="212"/>
      <c r="C642" s="216">
        <v>6000</v>
      </c>
    </row>
    <row r="643" spans="1:3" ht="16.5" thickBot="1">
      <c r="A643" s="165" t="s">
        <v>50</v>
      </c>
      <c r="B643" s="170"/>
      <c r="C643" s="224">
        <f>C641-C642</f>
        <v>546.86399999999867</v>
      </c>
    </row>
    <row r="644" spans="1:3" ht="15.75">
      <c r="A644" s="167"/>
      <c r="B644" s="170"/>
      <c r="C644" s="236"/>
    </row>
    <row r="645" spans="1:3" ht="16.5" thickBot="1">
      <c r="A645" s="237"/>
      <c r="B645" s="212"/>
      <c r="C645" s="223"/>
    </row>
  </sheetData>
  <mergeCells count="4">
    <mergeCell ref="B485:C485"/>
    <mergeCell ref="B529:C529"/>
    <mergeCell ref="B573:C573"/>
    <mergeCell ref="B616:C6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H66"/>
  <sheetViews>
    <sheetView topLeftCell="A4" workbookViewId="0">
      <selection activeCell="A29" sqref="A29"/>
    </sheetView>
  </sheetViews>
  <sheetFormatPr defaultRowHeight="15"/>
  <cols>
    <col min="1" max="1" width="48.85546875" customWidth="1"/>
    <col min="2" max="2" width="12" customWidth="1"/>
    <col min="3" max="3" width="12.42578125" customWidth="1"/>
    <col min="6" max="6" width="33" customWidth="1"/>
    <col min="7" max="7" width="15.7109375" customWidth="1"/>
    <col min="8" max="8" width="16.28515625" customWidth="1"/>
  </cols>
  <sheetData>
    <row r="1" spans="1:8" ht="15.75">
      <c r="A1" s="53" t="s">
        <v>83</v>
      </c>
      <c r="C1" s="75"/>
      <c r="F1" s="53" t="s">
        <v>83</v>
      </c>
      <c r="H1" s="75"/>
    </row>
    <row r="2" spans="1:8" ht="15.75">
      <c r="A2" s="53" t="s">
        <v>84</v>
      </c>
      <c r="B2" s="53"/>
      <c r="C2" s="66"/>
      <c r="F2" s="53" t="s">
        <v>84</v>
      </c>
      <c r="G2" s="53"/>
      <c r="H2" s="66"/>
    </row>
    <row r="3" spans="1:8" ht="15.75">
      <c r="A3" s="54"/>
      <c r="B3" s="54"/>
      <c r="C3" s="66"/>
      <c r="F3" s="54"/>
      <c r="G3" s="54"/>
      <c r="H3" s="66"/>
    </row>
    <row r="4" spans="1:8" ht="15.75">
      <c r="A4" s="55" t="s">
        <v>1</v>
      </c>
      <c r="B4" s="54"/>
      <c r="C4" s="66"/>
      <c r="F4" s="55" t="s">
        <v>1</v>
      </c>
      <c r="G4" s="54"/>
      <c r="H4" s="66"/>
    </row>
    <row r="5" spans="1:8" ht="15.75">
      <c r="A5" s="56"/>
      <c r="B5" s="275" t="s">
        <v>85</v>
      </c>
      <c r="C5" s="275"/>
      <c r="F5" s="56"/>
      <c r="G5" s="275" t="s">
        <v>85</v>
      </c>
      <c r="H5" s="275"/>
    </row>
    <row r="6" spans="1:8" ht="15.75">
      <c r="A6" s="57" t="s">
        <v>2</v>
      </c>
      <c r="B6" s="6"/>
      <c r="C6" s="7">
        <v>66305</v>
      </c>
      <c r="F6" s="57" t="s">
        <v>2</v>
      </c>
      <c r="G6" s="6"/>
      <c r="H6" s="7">
        <v>69115</v>
      </c>
    </row>
    <row r="7" spans="1:8" ht="15.75">
      <c r="A7" s="22" t="s">
        <v>3</v>
      </c>
      <c r="B7" s="58"/>
      <c r="C7" s="13"/>
      <c r="F7" s="22" t="s">
        <v>3</v>
      </c>
      <c r="G7" s="58"/>
      <c r="H7" s="13"/>
    </row>
    <row r="8" spans="1:8" ht="15.75">
      <c r="A8" s="22" t="s">
        <v>5</v>
      </c>
      <c r="B8" s="9"/>
      <c r="C8" s="10">
        <v>7800</v>
      </c>
      <c r="F8" s="22" t="s">
        <v>5</v>
      </c>
      <c r="G8" s="9"/>
      <c r="H8" s="10">
        <v>7800</v>
      </c>
    </row>
    <row r="9" spans="1:8" ht="17.25">
      <c r="A9" s="36" t="s">
        <v>6</v>
      </c>
      <c r="B9" s="59"/>
      <c r="C9" s="10">
        <v>2500</v>
      </c>
      <c r="F9" s="36" t="s">
        <v>6</v>
      </c>
      <c r="G9" s="59"/>
      <c r="H9" s="10">
        <v>2500</v>
      </c>
    </row>
    <row r="10" spans="1:8" ht="15.75">
      <c r="A10" s="22" t="s">
        <v>49</v>
      </c>
      <c r="B10" s="9"/>
      <c r="C10" s="10">
        <v>750</v>
      </c>
      <c r="F10" s="22" t="s">
        <v>49</v>
      </c>
      <c r="G10" s="9"/>
      <c r="H10" s="10">
        <v>750</v>
      </c>
    </row>
    <row r="11" spans="1:8" ht="15.75">
      <c r="A11" s="11" t="s">
        <v>4</v>
      </c>
      <c r="B11" s="9"/>
      <c r="C11" s="10">
        <v>1485</v>
      </c>
      <c r="F11" s="11" t="s">
        <v>4</v>
      </c>
      <c r="G11" s="9"/>
      <c r="H11" s="10">
        <v>1780</v>
      </c>
    </row>
    <row r="12" spans="1:8" ht="15.75">
      <c r="A12" s="11" t="s">
        <v>31</v>
      </c>
      <c r="B12" s="9"/>
      <c r="C12" s="10"/>
      <c r="F12" s="11" t="s">
        <v>31</v>
      </c>
      <c r="G12" s="9"/>
      <c r="H12" s="10"/>
    </row>
    <row r="13" spans="1:8" ht="15.75">
      <c r="A13" s="22" t="s">
        <v>86</v>
      </c>
      <c r="B13" s="9"/>
      <c r="C13" s="10">
        <v>5000</v>
      </c>
      <c r="F13" s="22" t="s">
        <v>86</v>
      </c>
      <c r="G13" s="9"/>
      <c r="H13" s="10">
        <v>5000</v>
      </c>
    </row>
    <row r="14" spans="1:8" ht="15.75">
      <c r="A14" s="22" t="s">
        <v>13</v>
      </c>
      <c r="B14" s="9"/>
      <c r="C14" s="10">
        <v>10000</v>
      </c>
      <c r="F14" s="22" t="s">
        <v>13</v>
      </c>
      <c r="G14" s="9"/>
      <c r="H14" s="10">
        <v>10000</v>
      </c>
    </row>
    <row r="15" spans="1:8" ht="15.75">
      <c r="A15" s="22" t="s">
        <v>87</v>
      </c>
      <c r="B15" s="58"/>
      <c r="C15" s="13">
        <v>468.75</v>
      </c>
      <c r="F15" s="22" t="s">
        <v>87</v>
      </c>
      <c r="G15" s="58"/>
      <c r="H15" s="13">
        <v>468.75</v>
      </c>
    </row>
    <row r="16" spans="1:8" ht="15.75">
      <c r="A16" s="60" t="s">
        <v>16</v>
      </c>
      <c r="B16" s="17"/>
      <c r="C16" s="18">
        <f>SUM(C6:C15)</f>
        <v>94308.75</v>
      </c>
      <c r="F16" s="60" t="s">
        <v>16</v>
      </c>
      <c r="G16" s="17"/>
      <c r="H16" s="18">
        <f>SUM(H6:H15)</f>
        <v>97413.75</v>
      </c>
    </row>
    <row r="17" spans="1:8" ht="15.75">
      <c r="A17" s="58"/>
      <c r="B17" s="58"/>
      <c r="C17" s="20"/>
      <c r="F17" s="58"/>
      <c r="G17" s="58"/>
      <c r="H17" s="20"/>
    </row>
    <row r="18" spans="1:8" ht="15.75">
      <c r="A18" s="61" t="s">
        <v>17</v>
      </c>
      <c r="B18" s="58"/>
      <c r="C18" s="20"/>
      <c r="F18" s="61" t="s">
        <v>17</v>
      </c>
      <c r="G18" s="58"/>
      <c r="H18" s="20"/>
    </row>
    <row r="19" spans="1:8" ht="15.75">
      <c r="A19" s="22" t="s">
        <v>19</v>
      </c>
      <c r="B19" s="24"/>
      <c r="C19" s="49"/>
      <c r="F19" s="22" t="s">
        <v>19</v>
      </c>
      <c r="G19" s="24"/>
      <c r="H19" s="49"/>
    </row>
    <row r="20" spans="1:8" ht="15.75">
      <c r="A20" s="22" t="s">
        <v>18</v>
      </c>
      <c r="B20" s="58"/>
      <c r="C20" s="62"/>
      <c r="F20" s="22" t="s">
        <v>18</v>
      </c>
      <c r="G20" s="58"/>
      <c r="H20" s="62"/>
    </row>
    <row r="21" spans="1:8" ht="15.75">
      <c r="A21" s="22" t="s">
        <v>21</v>
      </c>
      <c r="B21" s="58"/>
      <c r="C21" s="62"/>
      <c r="F21" s="22" t="s">
        <v>21</v>
      </c>
      <c r="G21" s="58"/>
      <c r="H21" s="62"/>
    </row>
    <row r="22" spans="1:8" ht="15.75">
      <c r="A22" s="22" t="s">
        <v>88</v>
      </c>
      <c r="B22" s="58"/>
      <c r="C22" s="86">
        <v>50467.9</v>
      </c>
      <c r="F22" s="22" t="s">
        <v>88</v>
      </c>
      <c r="G22" s="58"/>
      <c r="H22" s="86">
        <v>50467.9</v>
      </c>
    </row>
    <row r="23" spans="1:8" ht="15.75">
      <c r="A23" s="22" t="s">
        <v>22</v>
      </c>
      <c r="B23" s="58"/>
      <c r="C23" s="62"/>
      <c r="F23" s="22" t="s">
        <v>22</v>
      </c>
      <c r="G23" s="58"/>
      <c r="H23" s="62"/>
    </row>
    <row r="24" spans="1:8" ht="15.75">
      <c r="A24" s="22"/>
      <c r="B24" s="6"/>
      <c r="C24" s="7">
        <f>C16+C22</f>
        <v>144776.65</v>
      </c>
      <c r="F24" s="22"/>
      <c r="G24" s="6"/>
      <c r="H24" s="7">
        <f>H16+H22</f>
        <v>147881.65</v>
      </c>
    </row>
    <row r="25" spans="1:8" ht="15.75">
      <c r="A25" s="61" t="s">
        <v>23</v>
      </c>
      <c r="B25" s="58"/>
      <c r="C25" s="62"/>
      <c r="F25" s="61" t="s">
        <v>23</v>
      </c>
      <c r="G25" s="58"/>
      <c r="H25" s="62"/>
    </row>
    <row r="26" spans="1:8" ht="15.75">
      <c r="A26" s="22"/>
      <c r="B26" s="9"/>
      <c r="C26" s="63"/>
      <c r="F26" s="22"/>
      <c r="G26" s="9"/>
      <c r="H26" s="63"/>
    </row>
    <row r="27" spans="1:8" ht="17.25">
      <c r="A27" s="36"/>
      <c r="B27" s="9"/>
      <c r="C27" s="63"/>
      <c r="F27" s="36"/>
      <c r="G27" s="9"/>
      <c r="H27" s="63"/>
    </row>
    <row r="28" spans="1:8" ht="17.25">
      <c r="A28" s="36"/>
      <c r="B28" s="42"/>
      <c r="C28" s="28">
        <f>-B26-B27-B28</f>
        <v>0</v>
      </c>
      <c r="F28" s="36"/>
      <c r="G28" s="42"/>
      <c r="H28" s="28">
        <f>-G26-G27-G28</f>
        <v>0</v>
      </c>
    </row>
    <row r="29" spans="1:8" ht="16.5" thickBot="1">
      <c r="A29" s="22" t="s">
        <v>26</v>
      </c>
      <c r="B29" s="43"/>
      <c r="C29" s="64">
        <f>+C24+C28</f>
        <v>144776.65</v>
      </c>
      <c r="F29" s="22" t="s">
        <v>26</v>
      </c>
      <c r="G29" s="43"/>
      <c r="H29" s="64">
        <f>+H24+H28</f>
        <v>147881.65</v>
      </c>
    </row>
    <row r="30" spans="1:8" ht="15.75">
      <c r="A30" s="22" t="s">
        <v>89</v>
      </c>
      <c r="B30" s="65"/>
      <c r="C30" s="48">
        <f>C29*12/100</f>
        <v>17373.197999999997</v>
      </c>
      <c r="F30" s="22" t="s">
        <v>89</v>
      </c>
      <c r="G30" s="65"/>
      <c r="H30" s="48">
        <f>H29*12/100</f>
        <v>17745.797999999999</v>
      </c>
    </row>
    <row r="31" spans="1:8" ht="15.75">
      <c r="A31" s="22" t="s">
        <v>27</v>
      </c>
      <c r="B31" s="58"/>
      <c r="C31" s="13">
        <v>14500</v>
      </c>
      <c r="F31" s="22" t="s">
        <v>27</v>
      </c>
      <c r="G31" s="58"/>
      <c r="H31" s="13">
        <v>14500</v>
      </c>
    </row>
    <row r="32" spans="1:8" ht="16.5" thickBot="1">
      <c r="A32" s="76" t="s">
        <v>50</v>
      </c>
      <c r="B32" s="77"/>
      <c r="C32" s="78">
        <f>C30-C31</f>
        <v>2873.1979999999967</v>
      </c>
      <c r="F32" s="76" t="s">
        <v>50</v>
      </c>
      <c r="G32" s="77"/>
      <c r="H32" s="78">
        <f>H30-H31</f>
        <v>3245.7979999999989</v>
      </c>
    </row>
    <row r="33" spans="1:3" ht="16.5" thickTop="1">
      <c r="A33" s="53"/>
      <c r="C33" s="68"/>
    </row>
    <row r="39" spans="1:3" ht="17.25">
      <c r="A39" s="1" t="s">
        <v>93</v>
      </c>
      <c r="B39" s="2"/>
      <c r="C39" s="2"/>
    </row>
    <row r="40" spans="1:3" ht="17.25">
      <c r="A40" s="1" t="s">
        <v>94</v>
      </c>
      <c r="B40" s="2"/>
      <c r="C40" s="2"/>
    </row>
    <row r="41" spans="1:3" ht="17.25">
      <c r="A41" s="3"/>
      <c r="B41" s="2"/>
      <c r="C41" s="2"/>
    </row>
    <row r="42" spans="1:3" ht="17.25">
      <c r="A42" s="4" t="s">
        <v>1</v>
      </c>
      <c r="B42" s="2"/>
      <c r="C42" s="2"/>
    </row>
    <row r="43" spans="1:3" ht="17.25">
      <c r="A43" s="3"/>
      <c r="B43" s="275" t="s">
        <v>85</v>
      </c>
      <c r="C43" s="275"/>
    </row>
    <row r="44" spans="1:3" ht="17.25">
      <c r="A44" s="5" t="s">
        <v>2</v>
      </c>
      <c r="B44" s="6"/>
      <c r="C44" s="7">
        <v>54290</v>
      </c>
    </row>
    <row r="45" spans="1:3" ht="17.25">
      <c r="A45" s="8" t="s">
        <v>3</v>
      </c>
      <c r="B45" s="9"/>
      <c r="C45" s="10"/>
    </row>
    <row r="46" spans="1:3" ht="17.25">
      <c r="A46" s="8" t="s">
        <v>5</v>
      </c>
      <c r="B46" s="9"/>
      <c r="C46" s="10">
        <v>7800</v>
      </c>
    </row>
    <row r="47" spans="1:3" ht="17.25">
      <c r="A47" s="8" t="s">
        <v>6</v>
      </c>
      <c r="B47" s="9"/>
      <c r="C47" s="10">
        <v>2500</v>
      </c>
    </row>
    <row r="48" spans="1:3" ht="17.25">
      <c r="A48" s="8" t="s">
        <v>11</v>
      </c>
      <c r="B48" s="12"/>
      <c r="C48" s="13"/>
    </row>
    <row r="49" spans="1:3" ht="17.25">
      <c r="A49" s="8" t="s">
        <v>95</v>
      </c>
      <c r="B49" s="9"/>
      <c r="C49" s="10">
        <v>5000</v>
      </c>
    </row>
    <row r="50" spans="1:3" ht="17.25">
      <c r="A50" s="8" t="s">
        <v>13</v>
      </c>
      <c r="B50" s="9"/>
      <c r="C50" s="10">
        <v>3000</v>
      </c>
    </row>
    <row r="51" spans="1:3" ht="17.25">
      <c r="A51" s="8" t="s">
        <v>87</v>
      </c>
      <c r="B51" s="12"/>
      <c r="C51" s="13">
        <f>1875*25/100</f>
        <v>468.75</v>
      </c>
    </row>
    <row r="52" spans="1:3" ht="17.25">
      <c r="A52" s="16" t="s">
        <v>16</v>
      </c>
      <c r="B52" s="17"/>
      <c r="C52" s="18">
        <f>SUM(C44:C51)</f>
        <v>73058.75</v>
      </c>
    </row>
    <row r="53" spans="1:3" ht="17.25">
      <c r="A53" s="8"/>
      <c r="B53" s="19"/>
      <c r="C53" s="20"/>
    </row>
    <row r="54" spans="1:3" ht="17.25">
      <c r="A54" s="21" t="s">
        <v>17</v>
      </c>
      <c r="B54" s="19"/>
      <c r="C54" s="20"/>
    </row>
    <row r="55" spans="1:3" ht="17.25">
      <c r="A55" s="8" t="s">
        <v>88</v>
      </c>
      <c r="B55" s="19"/>
      <c r="C55" s="15">
        <v>32635.18</v>
      </c>
    </row>
    <row r="56" spans="1:3" ht="17.25">
      <c r="A56" s="8"/>
      <c r="B56" s="19"/>
      <c r="C56" s="20"/>
    </row>
    <row r="57" spans="1:3" ht="15.75">
      <c r="A57" s="11"/>
      <c r="B57" s="6"/>
      <c r="C57" s="7">
        <f>C52+C55</f>
        <v>105693.93</v>
      </c>
    </row>
    <row r="58" spans="1:3" ht="17.25">
      <c r="A58" s="21" t="s">
        <v>23</v>
      </c>
      <c r="B58" s="9"/>
      <c r="C58" s="10"/>
    </row>
    <row r="59" spans="1:3" ht="17.25">
      <c r="A59" s="8"/>
      <c r="B59" s="24"/>
      <c r="C59" s="25"/>
    </row>
    <row r="60" spans="1:3" ht="17.25">
      <c r="A60" s="8"/>
      <c r="B60" s="26"/>
      <c r="C60" s="27"/>
    </row>
    <row r="61" spans="1:3" ht="15.75">
      <c r="A61" s="11"/>
      <c r="B61" s="9"/>
      <c r="C61" s="28">
        <f>-B59-B60</f>
        <v>0</v>
      </c>
    </row>
    <row r="62" spans="1:3" ht="18" thickBot="1">
      <c r="A62" s="8" t="s">
        <v>26</v>
      </c>
      <c r="B62" s="29"/>
      <c r="C62" s="30">
        <f>+C57+C61</f>
        <v>105693.93</v>
      </c>
    </row>
    <row r="63" spans="1:3" ht="17.25">
      <c r="A63" s="8" t="s">
        <v>96</v>
      </c>
      <c r="B63" s="26"/>
      <c r="C63" s="13">
        <f>C62*6/100</f>
        <v>6341.6358</v>
      </c>
    </row>
    <row r="64" spans="1:3" ht="17.25">
      <c r="A64" s="8" t="s">
        <v>27</v>
      </c>
      <c r="B64" s="19"/>
      <c r="C64" s="13">
        <v>-6000</v>
      </c>
    </row>
    <row r="65" spans="1:3" ht="16.5" thickBot="1">
      <c r="A65" s="31" t="s">
        <v>29</v>
      </c>
      <c r="B65" s="32"/>
      <c r="C65" s="33">
        <f>C63+C64</f>
        <v>341.63580000000002</v>
      </c>
    </row>
    <row r="66" spans="1:3" ht="16.5" thickTop="1">
      <c r="A66" s="2"/>
      <c r="B66" s="34"/>
      <c r="C66" s="35"/>
    </row>
  </sheetData>
  <mergeCells count="3">
    <mergeCell ref="B5:C5"/>
    <mergeCell ref="B43:C43"/>
    <mergeCell ref="G5:H5"/>
  </mergeCells>
  <pageMargins left="0.95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J81"/>
  <sheetViews>
    <sheetView workbookViewId="0">
      <selection activeCell="H8" sqref="H8"/>
    </sheetView>
  </sheetViews>
  <sheetFormatPr defaultRowHeight="15"/>
  <cols>
    <col min="1" max="1" width="47.140625" customWidth="1"/>
    <col min="2" max="2" width="10.5703125" customWidth="1"/>
    <col min="3" max="3" width="15.85546875" customWidth="1"/>
    <col min="4" max="4" width="5.42578125" customWidth="1"/>
    <col min="5" max="5" width="4.28515625" customWidth="1"/>
    <col min="6" max="6" width="7.140625" customWidth="1"/>
    <col min="8" max="8" width="26.85546875" customWidth="1"/>
    <col min="9" max="9" width="17.140625" customWidth="1"/>
    <col min="10" max="10" width="15.140625" customWidth="1"/>
  </cols>
  <sheetData>
    <row r="1" spans="1:10" ht="15.75">
      <c r="A1" s="53" t="s">
        <v>83</v>
      </c>
      <c r="C1" s="75"/>
      <c r="H1" s="53" t="s">
        <v>83</v>
      </c>
      <c r="J1" s="75"/>
    </row>
    <row r="2" spans="1:10" ht="15.75">
      <c r="A2" s="53" t="s">
        <v>84</v>
      </c>
      <c r="B2" s="53"/>
      <c r="C2" s="66"/>
      <c r="H2" s="53" t="s">
        <v>84</v>
      </c>
      <c r="I2" s="53"/>
      <c r="J2" s="66"/>
    </row>
    <row r="3" spans="1:10" ht="15.75">
      <c r="A3" s="54"/>
      <c r="B3" s="54"/>
      <c r="C3" s="66"/>
      <c r="H3" s="54"/>
      <c r="I3" s="54"/>
      <c r="J3" s="66"/>
    </row>
    <row r="4" spans="1:10" ht="15.75">
      <c r="A4" s="55" t="s">
        <v>1</v>
      </c>
      <c r="B4" s="54"/>
      <c r="C4" s="66"/>
      <c r="H4" s="55" t="s">
        <v>1</v>
      </c>
      <c r="I4" s="54"/>
      <c r="J4" s="66"/>
    </row>
    <row r="5" spans="1:10" ht="15.75">
      <c r="A5" s="56"/>
      <c r="B5" s="275" t="s">
        <v>90</v>
      </c>
      <c r="C5" s="275"/>
      <c r="H5" s="56"/>
      <c r="I5" s="275" t="s">
        <v>90</v>
      </c>
      <c r="J5" s="275"/>
    </row>
    <row r="6" spans="1:10" ht="15.75">
      <c r="A6" s="57" t="s">
        <v>2</v>
      </c>
      <c r="B6" s="6"/>
      <c r="C6" s="7">
        <v>72375</v>
      </c>
      <c r="H6" s="57" t="s">
        <v>2</v>
      </c>
      <c r="I6" s="6"/>
      <c r="J6" s="7">
        <v>69115</v>
      </c>
    </row>
    <row r="7" spans="1:10" ht="15.75">
      <c r="A7" s="22" t="s">
        <v>92</v>
      </c>
      <c r="B7" s="58"/>
      <c r="C7" s="13">
        <f>6077*2</f>
        <v>12154</v>
      </c>
      <c r="H7" s="22" t="s">
        <v>3</v>
      </c>
      <c r="I7" s="58"/>
      <c r="J7" s="13"/>
    </row>
    <row r="8" spans="1:10" ht="15.75">
      <c r="A8" s="22" t="s">
        <v>5</v>
      </c>
      <c r="B8" s="9"/>
      <c r="C8" s="10">
        <v>7800</v>
      </c>
      <c r="H8" s="22" t="s">
        <v>5</v>
      </c>
      <c r="I8" s="9"/>
      <c r="J8" s="10">
        <v>7800</v>
      </c>
    </row>
    <row r="9" spans="1:10" ht="17.25">
      <c r="A9" s="36" t="s">
        <v>6</v>
      </c>
      <c r="B9" s="59"/>
      <c r="C9" s="10">
        <v>2500</v>
      </c>
      <c r="H9" s="36" t="s">
        <v>6</v>
      </c>
      <c r="I9" s="59"/>
      <c r="J9" s="10">
        <v>2500</v>
      </c>
    </row>
    <row r="10" spans="1:10" ht="15.75">
      <c r="A10" s="22" t="s">
        <v>49</v>
      </c>
      <c r="B10" s="9"/>
      <c r="C10" s="10">
        <v>750</v>
      </c>
      <c r="H10" s="22" t="s">
        <v>49</v>
      </c>
      <c r="I10" s="9"/>
      <c r="J10" s="10">
        <v>750</v>
      </c>
    </row>
    <row r="11" spans="1:10" ht="15.75">
      <c r="A11" s="11" t="s">
        <v>4</v>
      </c>
      <c r="B11" s="9"/>
      <c r="C11" s="10">
        <v>1485</v>
      </c>
      <c r="H11" s="11" t="s">
        <v>4</v>
      </c>
      <c r="I11" s="9"/>
      <c r="J11" s="10">
        <v>1780</v>
      </c>
    </row>
    <row r="12" spans="1:10" ht="15.75">
      <c r="A12" s="11" t="s">
        <v>31</v>
      </c>
      <c r="B12" s="9"/>
      <c r="C12" s="10"/>
      <c r="H12" s="11" t="s">
        <v>31</v>
      </c>
      <c r="I12" s="9"/>
      <c r="J12" s="10"/>
    </row>
    <row r="13" spans="1:10" ht="15.75">
      <c r="A13" s="22" t="s">
        <v>86</v>
      </c>
      <c r="B13" s="9"/>
      <c r="C13" s="10">
        <v>5000</v>
      </c>
      <c r="H13" s="22" t="s">
        <v>86</v>
      </c>
      <c r="I13" s="9"/>
      <c r="J13" s="10">
        <v>5000</v>
      </c>
    </row>
    <row r="14" spans="1:10" ht="15.75">
      <c r="A14" s="22" t="s">
        <v>13</v>
      </c>
      <c r="B14" s="9"/>
      <c r="C14" s="10">
        <v>10000</v>
      </c>
      <c r="H14" s="22" t="s">
        <v>13</v>
      </c>
      <c r="I14" s="9"/>
      <c r="J14" s="10">
        <v>10000</v>
      </c>
    </row>
    <row r="15" spans="1:10" ht="15.75">
      <c r="A15" s="22" t="s">
        <v>87</v>
      </c>
      <c r="B15" s="58"/>
      <c r="C15" s="13">
        <v>468.75</v>
      </c>
      <c r="H15" s="22" t="s">
        <v>87</v>
      </c>
      <c r="I15" s="58"/>
      <c r="J15" s="13">
        <v>468.75</v>
      </c>
    </row>
    <row r="16" spans="1:10" ht="15.75">
      <c r="A16" s="60" t="s">
        <v>16</v>
      </c>
      <c r="B16" s="17"/>
      <c r="C16" s="18">
        <f>SUM(C6:C15)</f>
        <v>112532.75</v>
      </c>
      <c r="H16" s="60" t="s">
        <v>16</v>
      </c>
      <c r="I16" s="17"/>
      <c r="J16" s="18">
        <f>SUM(J6:J15)</f>
        <v>97413.75</v>
      </c>
    </row>
    <row r="17" spans="1:10" ht="15.75">
      <c r="A17" s="58"/>
      <c r="B17" s="58"/>
      <c r="C17" s="20"/>
      <c r="H17" s="58"/>
      <c r="I17" s="58"/>
      <c r="J17" s="20"/>
    </row>
    <row r="18" spans="1:10" ht="15.75">
      <c r="A18" s="61" t="s">
        <v>17</v>
      </c>
      <c r="B18" s="58"/>
      <c r="C18" s="20"/>
      <c r="H18" s="61" t="s">
        <v>17</v>
      </c>
      <c r="I18" s="58"/>
      <c r="J18" s="20"/>
    </row>
    <row r="19" spans="1:10" ht="15.75">
      <c r="A19" s="22" t="s">
        <v>19</v>
      </c>
      <c r="B19" s="24"/>
      <c r="C19" s="49"/>
      <c r="H19" s="22" t="s">
        <v>19</v>
      </c>
      <c r="I19" s="24"/>
      <c r="J19" s="49"/>
    </row>
    <row r="20" spans="1:10" ht="15.75">
      <c r="A20" s="22" t="s">
        <v>18</v>
      </c>
      <c r="B20" s="58"/>
      <c r="C20" s="62"/>
      <c r="H20" s="22" t="s">
        <v>18</v>
      </c>
      <c r="I20" s="58"/>
      <c r="J20" s="62"/>
    </row>
    <row r="21" spans="1:10" ht="15.75">
      <c r="A21" s="22" t="s">
        <v>21</v>
      </c>
      <c r="B21" s="58"/>
      <c r="C21" s="62"/>
      <c r="H21" s="22" t="s">
        <v>21</v>
      </c>
      <c r="I21" s="58"/>
      <c r="J21" s="62"/>
    </row>
    <row r="22" spans="1:10" ht="15.75">
      <c r="A22" s="22" t="s">
        <v>88</v>
      </c>
      <c r="B22" s="58"/>
      <c r="C22" s="86">
        <f>3153+67702</f>
        <v>70855</v>
      </c>
      <c r="H22" s="22" t="s">
        <v>88</v>
      </c>
      <c r="I22" s="58"/>
      <c r="J22" s="86">
        <f>3153+67702</f>
        <v>70855</v>
      </c>
    </row>
    <row r="23" spans="1:10" ht="15.75">
      <c r="A23" s="22" t="s">
        <v>22</v>
      </c>
      <c r="B23" s="58"/>
      <c r="C23" s="62"/>
      <c r="H23" s="22" t="s">
        <v>22</v>
      </c>
      <c r="I23" s="58"/>
      <c r="J23" s="62"/>
    </row>
    <row r="24" spans="1:10" ht="15.75">
      <c r="A24" s="22"/>
      <c r="B24" s="6"/>
      <c r="C24" s="7">
        <f>C16+C22</f>
        <v>183387.75</v>
      </c>
      <c r="H24" s="22"/>
      <c r="I24" s="6"/>
      <c r="J24" s="7">
        <f>J16+J22</f>
        <v>168268.75</v>
      </c>
    </row>
    <row r="25" spans="1:10" ht="15.75">
      <c r="A25" s="61" t="s">
        <v>23</v>
      </c>
      <c r="B25" s="58"/>
      <c r="C25" s="62"/>
      <c r="H25" s="61" t="s">
        <v>23</v>
      </c>
      <c r="I25" s="58"/>
      <c r="J25" s="62"/>
    </row>
    <row r="26" spans="1:10" ht="15.75">
      <c r="A26" s="22"/>
      <c r="B26" s="9"/>
      <c r="C26" s="63"/>
      <c r="H26" s="22"/>
      <c r="I26" s="9"/>
      <c r="J26" s="63"/>
    </row>
    <row r="27" spans="1:10" ht="17.25">
      <c r="A27" s="36"/>
      <c r="B27" s="9"/>
      <c r="C27" s="63"/>
      <c r="H27" s="36"/>
      <c r="I27" s="9"/>
      <c r="J27" s="63"/>
    </row>
    <row r="28" spans="1:10" ht="17.25">
      <c r="A28" s="36"/>
      <c r="B28" s="42"/>
      <c r="C28" s="28">
        <f>-B26-B27-B28</f>
        <v>0</v>
      </c>
      <c r="H28" s="36"/>
      <c r="I28" s="42"/>
      <c r="J28" s="28">
        <f>-I26-I27-I28</f>
        <v>0</v>
      </c>
    </row>
    <row r="29" spans="1:10" ht="16.5" thickBot="1">
      <c r="A29" s="22" t="s">
        <v>26</v>
      </c>
      <c r="B29" s="43"/>
      <c r="C29" s="64">
        <f>+C24+C28</f>
        <v>183387.75</v>
      </c>
      <c r="H29" s="22" t="s">
        <v>26</v>
      </c>
      <c r="I29" s="43"/>
      <c r="J29" s="64">
        <f>+J24+J28</f>
        <v>168268.75</v>
      </c>
    </row>
    <row r="30" spans="1:10" ht="15.75">
      <c r="A30" s="22" t="s">
        <v>91</v>
      </c>
      <c r="B30" s="65"/>
      <c r="C30" s="48">
        <f>C29*18/100</f>
        <v>33009.794999999998</v>
      </c>
      <c r="H30" s="22" t="s">
        <v>89</v>
      </c>
      <c r="I30" s="65"/>
      <c r="J30" s="48">
        <f>J29*12/100</f>
        <v>20192.25</v>
      </c>
    </row>
    <row r="31" spans="1:10" ht="15.75">
      <c r="A31" s="22" t="s">
        <v>27</v>
      </c>
      <c r="B31" s="58"/>
      <c r="C31" s="13">
        <v>25500</v>
      </c>
      <c r="H31" s="22" t="s">
        <v>27</v>
      </c>
      <c r="I31" s="58"/>
      <c r="J31" s="13">
        <v>14500</v>
      </c>
    </row>
    <row r="32" spans="1:10" ht="16.5" thickBot="1">
      <c r="A32" s="76" t="s">
        <v>50</v>
      </c>
      <c r="B32" s="77"/>
      <c r="C32" s="78">
        <f>C30-C31</f>
        <v>7509.7949999999983</v>
      </c>
      <c r="H32" s="76" t="s">
        <v>50</v>
      </c>
      <c r="I32" s="77"/>
      <c r="J32" s="78">
        <f>J30-J31</f>
        <v>5692.25</v>
      </c>
    </row>
    <row r="33" spans="1:3" ht="16.5" thickTop="1">
      <c r="A33" s="53"/>
      <c r="C33" s="68"/>
    </row>
    <row r="34" spans="1:3" ht="15.75">
      <c r="A34" s="53"/>
      <c r="C34" s="68"/>
    </row>
    <row r="35" spans="1:3" ht="15.75">
      <c r="A35" s="53"/>
      <c r="C35" s="68"/>
    </row>
    <row r="36" spans="1:3" ht="15.75">
      <c r="A36" s="53"/>
      <c r="C36" s="68"/>
    </row>
    <row r="37" spans="1:3" ht="15.75">
      <c r="A37" s="53"/>
      <c r="C37" s="68"/>
    </row>
    <row r="38" spans="1:3" ht="15.75">
      <c r="A38" s="53"/>
      <c r="C38" s="68"/>
    </row>
    <row r="39" spans="1:3" ht="15.75">
      <c r="A39" s="53"/>
      <c r="C39" s="68"/>
    </row>
    <row r="40" spans="1:3" ht="15.75">
      <c r="A40" s="53"/>
      <c r="C40" s="68"/>
    </row>
    <row r="41" spans="1:3" ht="15.75">
      <c r="A41" s="53"/>
      <c r="C41" s="68"/>
    </row>
    <row r="42" spans="1:3" ht="15.75">
      <c r="A42" s="53"/>
      <c r="C42" s="68"/>
    </row>
    <row r="43" spans="1:3" ht="15.75">
      <c r="A43" s="53"/>
      <c r="C43" s="68"/>
    </row>
    <row r="44" spans="1:3" ht="15.75">
      <c r="A44" s="53"/>
      <c r="C44" s="68"/>
    </row>
    <row r="45" spans="1:3" ht="15.75">
      <c r="A45" s="53"/>
      <c r="C45" s="68"/>
    </row>
    <row r="46" spans="1:3" ht="15.75">
      <c r="A46" s="53"/>
      <c r="C46" s="68"/>
    </row>
    <row r="47" spans="1:3" ht="15.75">
      <c r="A47" s="53"/>
      <c r="C47" s="68"/>
    </row>
    <row r="51" spans="1:3" ht="17.25">
      <c r="A51" s="1" t="s">
        <v>93</v>
      </c>
      <c r="B51" s="2"/>
      <c r="C51" s="2"/>
    </row>
    <row r="52" spans="1:3" ht="17.25">
      <c r="A52" s="1" t="s">
        <v>94</v>
      </c>
      <c r="B52" s="2"/>
      <c r="C52" s="2"/>
    </row>
    <row r="53" spans="1:3" ht="17.25">
      <c r="A53" s="3"/>
      <c r="B53" s="2"/>
      <c r="C53" s="2"/>
    </row>
    <row r="54" spans="1:3" ht="17.25">
      <c r="A54" s="4" t="s">
        <v>1</v>
      </c>
      <c r="B54" s="2"/>
      <c r="C54" s="2"/>
    </row>
    <row r="55" spans="1:3" ht="17.25">
      <c r="A55" s="3"/>
      <c r="B55" s="275" t="s">
        <v>90</v>
      </c>
      <c r="C55" s="275"/>
    </row>
    <row r="56" spans="1:3" ht="17.25">
      <c r="A56" s="5" t="s">
        <v>2</v>
      </c>
      <c r="B56" s="6"/>
      <c r="C56" s="7">
        <v>54290</v>
      </c>
    </row>
    <row r="57" spans="1:3" ht="17.25">
      <c r="A57" s="8" t="s">
        <v>3</v>
      </c>
      <c r="B57" s="9"/>
      <c r="C57" s="10"/>
    </row>
    <row r="58" spans="1:3" ht="17.25">
      <c r="A58" s="8" t="s">
        <v>5</v>
      </c>
      <c r="B58" s="9"/>
      <c r="C58" s="10">
        <v>7800</v>
      </c>
    </row>
    <row r="59" spans="1:3" ht="17.25">
      <c r="A59" s="8" t="s">
        <v>6</v>
      </c>
      <c r="B59" s="9"/>
      <c r="C59" s="10">
        <v>2500</v>
      </c>
    </row>
    <row r="60" spans="1:3" ht="17.25">
      <c r="A60" s="8" t="s">
        <v>11</v>
      </c>
      <c r="B60" s="12"/>
      <c r="C60" s="13"/>
    </row>
    <row r="61" spans="1:3" ht="17.25">
      <c r="A61" s="8" t="s">
        <v>95</v>
      </c>
      <c r="B61" s="9"/>
      <c r="C61" s="10">
        <v>5000</v>
      </c>
    </row>
    <row r="62" spans="1:3" ht="17.25">
      <c r="A62" s="8" t="s">
        <v>13</v>
      </c>
      <c r="B62" s="9"/>
      <c r="C62" s="10">
        <v>3000</v>
      </c>
    </row>
    <row r="63" spans="1:3" ht="17.25">
      <c r="A63" s="8" t="s">
        <v>87</v>
      </c>
      <c r="B63" s="12"/>
      <c r="C63" s="13">
        <f>1875*25/100</f>
        <v>468.75</v>
      </c>
    </row>
    <row r="64" spans="1:3" ht="17.25">
      <c r="A64" s="16" t="s">
        <v>16</v>
      </c>
      <c r="B64" s="17"/>
      <c r="C64" s="18">
        <f>SUM(C56:C63)</f>
        <v>73058.75</v>
      </c>
    </row>
    <row r="65" spans="1:3" ht="17.25">
      <c r="A65" s="8"/>
      <c r="B65" s="19"/>
      <c r="C65" s="20"/>
    </row>
    <row r="66" spans="1:3" ht="17.25">
      <c r="A66" s="21" t="s">
        <v>17</v>
      </c>
      <c r="B66" s="19"/>
      <c r="C66" s="20"/>
    </row>
    <row r="67" spans="1:3" ht="17.25">
      <c r="A67" s="8" t="s">
        <v>88</v>
      </c>
      <c r="B67" s="19"/>
      <c r="C67" s="15">
        <v>30139.759999999998</v>
      </c>
    </row>
    <row r="68" spans="1:3" ht="17.25">
      <c r="A68" s="8"/>
      <c r="B68" s="19"/>
      <c r="C68" s="20"/>
    </row>
    <row r="69" spans="1:3" ht="15.75">
      <c r="A69" s="11"/>
      <c r="B69" s="6"/>
      <c r="C69" s="7">
        <f>C64+C67</f>
        <v>103198.51</v>
      </c>
    </row>
    <row r="70" spans="1:3" ht="17.25">
      <c r="A70" s="21" t="s">
        <v>23</v>
      </c>
      <c r="B70" s="9"/>
      <c r="C70" s="10"/>
    </row>
    <row r="71" spans="1:3" ht="17.25">
      <c r="A71" s="8"/>
      <c r="B71" s="24"/>
      <c r="C71" s="25"/>
    </row>
    <row r="72" spans="1:3" ht="17.25">
      <c r="A72" s="8"/>
      <c r="B72" s="26"/>
      <c r="C72" s="27"/>
    </row>
    <row r="73" spans="1:3" ht="15.75">
      <c r="A73" s="11"/>
      <c r="B73" s="9"/>
      <c r="C73" s="28">
        <f>-B71-B72</f>
        <v>0</v>
      </c>
    </row>
    <row r="74" spans="1:3" ht="18" thickBot="1">
      <c r="A74" s="8" t="s">
        <v>99</v>
      </c>
      <c r="B74" s="29"/>
      <c r="C74" s="30">
        <f>+C69+C73</f>
        <v>103198.51</v>
      </c>
    </row>
    <row r="75" spans="1:3" ht="17.25">
      <c r="A75" s="8" t="s">
        <v>96</v>
      </c>
      <c r="B75" s="26"/>
      <c r="C75" s="13">
        <f>C74*6/100</f>
        <v>6191.9105999999992</v>
      </c>
    </row>
    <row r="76" spans="1:3" ht="17.25">
      <c r="A76" s="8" t="s">
        <v>27</v>
      </c>
      <c r="B76" s="19"/>
      <c r="C76" s="13">
        <v>-6000</v>
      </c>
    </row>
    <row r="77" spans="1:3" ht="16.5" thickBot="1">
      <c r="A77" s="11" t="s">
        <v>29</v>
      </c>
      <c r="B77" s="19"/>
      <c r="C77" s="88">
        <f>C75+C76</f>
        <v>191.91059999999925</v>
      </c>
    </row>
    <row r="78" spans="1:3" ht="16.5" thickTop="1">
      <c r="A78" s="19" t="s">
        <v>97</v>
      </c>
      <c r="B78" s="19"/>
      <c r="C78" s="87">
        <v>342</v>
      </c>
    </row>
    <row r="79" spans="1:3" ht="16.5" thickBot="1">
      <c r="A79" s="31" t="s">
        <v>98</v>
      </c>
      <c r="B79" s="32"/>
      <c r="C79" s="33">
        <f>192+342</f>
        <v>534</v>
      </c>
    </row>
    <row r="80" spans="1:3" ht="16.5" thickTop="1">
      <c r="A80" s="2"/>
      <c r="B80" s="34"/>
      <c r="C80" s="35"/>
    </row>
    <row r="81" spans="1:3" ht="15.75">
      <c r="A81" s="2"/>
      <c r="B81" s="34"/>
      <c r="C81" s="35"/>
    </row>
  </sheetData>
  <mergeCells count="3">
    <mergeCell ref="B5:C5"/>
    <mergeCell ref="B55:C55"/>
    <mergeCell ref="I5:J5"/>
  </mergeCells>
  <pageMargins left="0.95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74"/>
  <sheetViews>
    <sheetView topLeftCell="A22" workbookViewId="0">
      <selection activeCell="H13" sqref="H13"/>
    </sheetView>
  </sheetViews>
  <sheetFormatPr defaultRowHeight="15"/>
  <cols>
    <col min="1" max="1" width="47.42578125" customWidth="1"/>
    <col min="2" max="2" width="13.5703125" customWidth="1"/>
    <col min="3" max="3" width="16.42578125" customWidth="1"/>
    <col min="6" max="6" width="33.7109375" customWidth="1"/>
    <col min="7" max="7" width="13" customWidth="1"/>
    <col min="8" max="8" width="15.28515625" customWidth="1"/>
  </cols>
  <sheetData>
    <row r="2" spans="1:8" ht="15.75">
      <c r="A2" s="53" t="s">
        <v>83</v>
      </c>
      <c r="C2" s="75"/>
      <c r="F2" s="53" t="s">
        <v>83</v>
      </c>
      <c r="H2" s="75"/>
    </row>
    <row r="3" spans="1:8" ht="15.75">
      <c r="A3" s="53" t="s">
        <v>84</v>
      </c>
      <c r="B3" s="53"/>
      <c r="C3" s="66"/>
      <c r="F3" s="53" t="s">
        <v>84</v>
      </c>
      <c r="G3" s="53"/>
      <c r="H3" s="66"/>
    </row>
    <row r="4" spans="1:8" ht="15.75">
      <c r="A4" s="54"/>
      <c r="B4" s="54"/>
      <c r="C4" s="66"/>
      <c r="F4" s="54"/>
      <c r="G4" s="54"/>
      <c r="H4" s="66"/>
    </row>
    <row r="5" spans="1:8" ht="15.75">
      <c r="A5" s="55" t="s">
        <v>1</v>
      </c>
      <c r="B5" s="54"/>
      <c r="C5" s="66"/>
      <c r="F5" s="55" t="s">
        <v>1</v>
      </c>
      <c r="G5" s="54"/>
      <c r="H5" s="66"/>
    </row>
    <row r="6" spans="1:8" ht="15.75">
      <c r="A6" s="56"/>
      <c r="B6" s="275" t="s">
        <v>100</v>
      </c>
      <c r="C6" s="275"/>
      <c r="F6" s="56"/>
      <c r="G6" s="275" t="s">
        <v>100</v>
      </c>
      <c r="H6" s="275"/>
    </row>
    <row r="7" spans="1:8" ht="15.75">
      <c r="A7" s="57" t="s">
        <v>2</v>
      </c>
      <c r="B7" s="6"/>
      <c r="C7" s="7">
        <v>72375</v>
      </c>
      <c r="F7" s="57" t="s">
        <v>2</v>
      </c>
      <c r="G7" s="6"/>
      <c r="H7" s="7">
        <v>69115</v>
      </c>
    </row>
    <row r="8" spans="1:8" ht="15.75">
      <c r="A8" s="22" t="s">
        <v>3</v>
      </c>
      <c r="B8" s="58"/>
      <c r="C8" s="13"/>
      <c r="F8" s="22" t="s">
        <v>3</v>
      </c>
      <c r="G8" s="58"/>
      <c r="H8" s="13"/>
    </row>
    <row r="9" spans="1:8" ht="15.75">
      <c r="A9" s="22" t="s">
        <v>5</v>
      </c>
      <c r="B9" s="9"/>
      <c r="C9" s="10">
        <v>7800</v>
      </c>
      <c r="F9" s="22" t="s">
        <v>5</v>
      </c>
      <c r="G9" s="9"/>
      <c r="H9" s="10">
        <v>7800</v>
      </c>
    </row>
    <row r="10" spans="1:8" ht="17.25">
      <c r="A10" s="36" t="s">
        <v>6</v>
      </c>
      <c r="B10" s="59"/>
      <c r="C10" s="10">
        <v>2500</v>
      </c>
      <c r="F10" s="36" t="s">
        <v>6</v>
      </c>
      <c r="G10" s="59"/>
      <c r="H10" s="10">
        <v>2500</v>
      </c>
    </row>
    <row r="11" spans="1:8" ht="15.75">
      <c r="A11" s="22" t="s">
        <v>49</v>
      </c>
      <c r="B11" s="9"/>
      <c r="C11" s="10">
        <v>750</v>
      </c>
      <c r="F11" s="22" t="s">
        <v>49</v>
      </c>
      <c r="G11" s="9"/>
      <c r="H11" s="10">
        <v>750</v>
      </c>
    </row>
    <row r="12" spans="1:8" ht="15.75">
      <c r="A12" s="11" t="s">
        <v>4</v>
      </c>
      <c r="B12" s="9"/>
      <c r="C12" s="10">
        <v>1485</v>
      </c>
      <c r="F12" s="11" t="s">
        <v>4</v>
      </c>
      <c r="G12" s="9"/>
      <c r="H12" s="10">
        <v>1780</v>
      </c>
    </row>
    <row r="13" spans="1:8" ht="15.75">
      <c r="A13" s="11" t="s">
        <v>31</v>
      </c>
      <c r="B13" s="9"/>
      <c r="C13" s="10"/>
      <c r="F13" s="11" t="s">
        <v>31</v>
      </c>
      <c r="G13" s="9"/>
      <c r="H13" s="10"/>
    </row>
    <row r="14" spans="1:8" ht="15.75">
      <c r="A14" s="22" t="s">
        <v>86</v>
      </c>
      <c r="B14" s="9"/>
      <c r="C14" s="10">
        <v>5000</v>
      </c>
      <c r="F14" s="22" t="s">
        <v>86</v>
      </c>
      <c r="G14" s="9"/>
      <c r="H14" s="10">
        <v>5000</v>
      </c>
    </row>
    <row r="15" spans="1:8" ht="15.75">
      <c r="A15" s="22" t="s">
        <v>13</v>
      </c>
      <c r="B15" s="9"/>
      <c r="C15" s="10">
        <v>10000</v>
      </c>
      <c r="F15" s="22" t="s">
        <v>13</v>
      </c>
      <c r="G15" s="9"/>
      <c r="H15" s="10">
        <v>10000</v>
      </c>
    </row>
    <row r="16" spans="1:8" ht="15.75">
      <c r="A16" s="22" t="s">
        <v>87</v>
      </c>
      <c r="B16" s="58"/>
      <c r="C16" s="13">
        <v>468.75</v>
      </c>
      <c r="F16" s="22" t="s">
        <v>87</v>
      </c>
      <c r="G16" s="58"/>
      <c r="H16" s="13">
        <v>468.75</v>
      </c>
    </row>
    <row r="17" spans="1:8" ht="15.75">
      <c r="A17" s="60" t="s">
        <v>16</v>
      </c>
      <c r="B17" s="17"/>
      <c r="C17" s="18">
        <f>SUM(C7:C16)</f>
        <v>100378.75</v>
      </c>
      <c r="F17" s="60" t="s">
        <v>16</v>
      </c>
      <c r="G17" s="17"/>
      <c r="H17" s="18">
        <f>SUM(H7:H16)</f>
        <v>97413.75</v>
      </c>
    </row>
    <row r="18" spans="1:8" ht="15.75">
      <c r="A18" s="58"/>
      <c r="B18" s="58"/>
      <c r="C18" s="20"/>
      <c r="F18" s="58"/>
      <c r="G18" s="58"/>
      <c r="H18" s="20"/>
    </row>
    <row r="19" spans="1:8" ht="15.75">
      <c r="A19" s="61" t="s">
        <v>17</v>
      </c>
      <c r="B19" s="58"/>
      <c r="C19" s="20"/>
      <c r="F19" s="61" t="s">
        <v>17</v>
      </c>
      <c r="G19" s="58"/>
      <c r="H19" s="20"/>
    </row>
    <row r="20" spans="1:8" ht="15.75">
      <c r="A20" s="22" t="s">
        <v>19</v>
      </c>
      <c r="B20" s="24"/>
      <c r="C20" s="49"/>
      <c r="F20" s="22" t="s">
        <v>19</v>
      </c>
      <c r="G20" s="24"/>
      <c r="H20" s="49"/>
    </row>
    <row r="21" spans="1:8" ht="15.75">
      <c r="A21" s="22" t="s">
        <v>18</v>
      </c>
      <c r="B21" s="58"/>
      <c r="C21" s="62"/>
      <c r="F21" s="22" t="s">
        <v>18</v>
      </c>
      <c r="G21" s="58"/>
      <c r="H21" s="62"/>
    </row>
    <row r="22" spans="1:8" ht="15.75">
      <c r="A22" s="22" t="s">
        <v>21</v>
      </c>
      <c r="B22" s="58"/>
      <c r="C22" s="62"/>
      <c r="F22" s="22" t="s">
        <v>21</v>
      </c>
      <c r="G22" s="58"/>
      <c r="H22" s="62"/>
    </row>
    <row r="23" spans="1:8" ht="15.75">
      <c r="A23" s="22" t="s">
        <v>88</v>
      </c>
      <c r="B23" s="58">
        <f>4488.33+58634</f>
        <v>63122.33</v>
      </c>
      <c r="C23" s="86"/>
      <c r="F23" s="22" t="s">
        <v>88</v>
      </c>
      <c r="G23" s="58">
        <f>4488.33+58634</f>
        <v>63122.33</v>
      </c>
      <c r="H23" s="86"/>
    </row>
    <row r="24" spans="1:8" ht="15.75">
      <c r="A24" s="22" t="s">
        <v>22</v>
      </c>
      <c r="B24" s="58"/>
      <c r="C24" s="62"/>
      <c r="F24" s="22" t="s">
        <v>22</v>
      </c>
      <c r="G24" s="58"/>
      <c r="H24" s="62"/>
    </row>
    <row r="25" spans="1:8" ht="15.75">
      <c r="A25" s="22"/>
      <c r="B25" s="6"/>
      <c r="C25" s="7">
        <f>C17+B23</f>
        <v>163501.08000000002</v>
      </c>
      <c r="F25" s="22"/>
      <c r="G25" s="6"/>
      <c r="H25" s="7">
        <f>H17+G23</f>
        <v>160536.08000000002</v>
      </c>
    </row>
    <row r="26" spans="1:8" ht="15.75">
      <c r="A26" s="61" t="s">
        <v>23</v>
      </c>
      <c r="B26" s="58"/>
      <c r="C26" s="62"/>
      <c r="F26" s="61" t="s">
        <v>23</v>
      </c>
      <c r="G26" s="58"/>
      <c r="H26" s="62"/>
    </row>
    <row r="27" spans="1:8" ht="15.75">
      <c r="A27" s="22"/>
      <c r="B27" s="9"/>
      <c r="C27" s="63"/>
      <c r="F27" s="22"/>
      <c r="G27" s="9"/>
      <c r="H27" s="63"/>
    </row>
    <row r="28" spans="1:8" ht="17.25">
      <c r="A28" s="36"/>
      <c r="B28" s="9"/>
      <c r="C28" s="63"/>
      <c r="F28" s="36"/>
      <c r="G28" s="9"/>
      <c r="H28" s="63"/>
    </row>
    <row r="29" spans="1:8" ht="17.25">
      <c r="A29" s="36"/>
      <c r="B29" s="42"/>
      <c r="C29" s="28">
        <f>-B27-B28-B29</f>
        <v>0</v>
      </c>
      <c r="F29" s="36"/>
      <c r="G29" s="42"/>
      <c r="H29" s="28">
        <f>-G27-G28-G29</f>
        <v>0</v>
      </c>
    </row>
    <row r="30" spans="1:8" ht="16.5" thickBot="1">
      <c r="A30" s="22" t="s">
        <v>26</v>
      </c>
      <c r="B30" s="43"/>
      <c r="C30" s="64">
        <f>+C25+C29</f>
        <v>163501.08000000002</v>
      </c>
      <c r="F30" s="22" t="s">
        <v>26</v>
      </c>
      <c r="G30" s="43"/>
      <c r="H30" s="64">
        <f>+H25+H29</f>
        <v>160536.08000000002</v>
      </c>
    </row>
    <row r="31" spans="1:8" ht="15.75">
      <c r="A31" s="22" t="s">
        <v>89</v>
      </c>
      <c r="B31" s="65"/>
      <c r="C31" s="48">
        <f>C30*12/100</f>
        <v>19620.1296</v>
      </c>
      <c r="F31" s="22" t="s">
        <v>89</v>
      </c>
      <c r="G31" s="65"/>
      <c r="H31" s="48">
        <f>H30*12/100</f>
        <v>19264.329600000001</v>
      </c>
    </row>
    <row r="32" spans="1:8" ht="15.75">
      <c r="A32" s="22" t="s">
        <v>27</v>
      </c>
      <c r="B32" s="58"/>
      <c r="C32" s="13">
        <v>14500</v>
      </c>
      <c r="F32" s="22" t="s">
        <v>27</v>
      </c>
      <c r="G32" s="58"/>
      <c r="H32" s="13">
        <v>14500</v>
      </c>
    </row>
    <row r="33" spans="1:8" ht="16.5" thickBot="1">
      <c r="A33" s="76" t="s">
        <v>50</v>
      </c>
      <c r="B33" s="77"/>
      <c r="C33" s="78">
        <f>C31-C32</f>
        <v>5120.1296000000002</v>
      </c>
      <c r="F33" s="76" t="s">
        <v>50</v>
      </c>
      <c r="G33" s="77"/>
      <c r="H33" s="78">
        <f>H31-H32</f>
        <v>4764.3296000000009</v>
      </c>
    </row>
    <row r="34" spans="1:8" ht="16.5" thickTop="1">
      <c r="A34" s="53"/>
      <c r="C34" s="68"/>
    </row>
    <row r="47" spans="1:8" ht="17.25">
      <c r="A47" s="1" t="s">
        <v>93</v>
      </c>
      <c r="B47" s="2"/>
      <c r="C47" s="2"/>
    </row>
    <row r="48" spans="1:8" ht="17.25">
      <c r="A48" s="1" t="s">
        <v>94</v>
      </c>
      <c r="B48" s="2"/>
      <c r="C48" s="2"/>
    </row>
    <row r="49" spans="1:3" ht="17.25">
      <c r="A49" s="3"/>
      <c r="B49" s="2"/>
      <c r="C49" s="2"/>
    </row>
    <row r="50" spans="1:3" ht="17.25">
      <c r="A50" s="4" t="s">
        <v>1</v>
      </c>
      <c r="B50" s="2"/>
      <c r="C50" s="2"/>
    </row>
    <row r="51" spans="1:3" ht="17.25">
      <c r="A51" s="3"/>
      <c r="B51" s="275" t="s">
        <v>100</v>
      </c>
      <c r="C51" s="275"/>
    </row>
    <row r="52" spans="1:3" ht="17.25">
      <c r="A52" s="5" t="s">
        <v>2</v>
      </c>
      <c r="B52" s="6"/>
      <c r="C52" s="7">
        <v>54290</v>
      </c>
    </row>
    <row r="53" spans="1:3" ht="17.25">
      <c r="A53" s="8" t="s">
        <v>3</v>
      </c>
      <c r="B53" s="9"/>
      <c r="C53" s="10"/>
    </row>
    <row r="54" spans="1:3" ht="17.25">
      <c r="A54" s="8" t="s">
        <v>5</v>
      </c>
      <c r="B54" s="9"/>
      <c r="C54" s="10">
        <v>7800</v>
      </c>
    </row>
    <row r="55" spans="1:3" ht="17.25">
      <c r="A55" s="8" t="s">
        <v>6</v>
      </c>
      <c r="B55" s="9"/>
      <c r="C55" s="10">
        <v>2500</v>
      </c>
    </row>
    <row r="56" spans="1:3" ht="17.25">
      <c r="A56" s="8" t="s">
        <v>11</v>
      </c>
      <c r="B56" s="12"/>
      <c r="C56" s="13"/>
    </row>
    <row r="57" spans="1:3" ht="17.25">
      <c r="A57" s="8" t="s">
        <v>95</v>
      </c>
      <c r="B57" s="9"/>
      <c r="C57" s="10">
        <v>5000</v>
      </c>
    </row>
    <row r="58" spans="1:3" ht="17.25">
      <c r="A58" s="8" t="s">
        <v>13</v>
      </c>
      <c r="B58" s="9"/>
      <c r="C58" s="10">
        <v>3000</v>
      </c>
    </row>
    <row r="59" spans="1:3" ht="17.25">
      <c r="A59" s="8" t="s">
        <v>87</v>
      </c>
      <c r="B59" s="12"/>
      <c r="C59" s="13">
        <f>1875*25/100</f>
        <v>468.75</v>
      </c>
    </row>
    <row r="60" spans="1:3" ht="17.25">
      <c r="A60" s="16" t="s">
        <v>16</v>
      </c>
      <c r="B60" s="17"/>
      <c r="C60" s="18">
        <f>SUM(C52:C59)</f>
        <v>73058.75</v>
      </c>
    </row>
    <row r="61" spans="1:3" ht="17.25">
      <c r="A61" s="8"/>
      <c r="B61" s="19"/>
      <c r="C61" s="20"/>
    </row>
    <row r="62" spans="1:3" ht="17.25">
      <c r="A62" s="21" t="s">
        <v>17</v>
      </c>
      <c r="B62" s="19"/>
      <c r="C62" s="20"/>
    </row>
    <row r="63" spans="1:3" ht="17.25">
      <c r="A63" s="8" t="s">
        <v>105</v>
      </c>
      <c r="B63" s="14">
        <v>31379.46</v>
      </c>
      <c r="C63" s="15"/>
    </row>
    <row r="64" spans="1:3" ht="17.25">
      <c r="A64" s="8"/>
      <c r="B64" s="19"/>
      <c r="C64" s="20"/>
    </row>
    <row r="65" spans="1:3" ht="15.75">
      <c r="A65" s="11"/>
      <c r="B65" s="6"/>
      <c r="C65" s="7">
        <f>C60+B63</f>
        <v>104438.20999999999</v>
      </c>
    </row>
    <row r="66" spans="1:3" ht="17.25">
      <c r="A66" s="21" t="s">
        <v>23</v>
      </c>
      <c r="B66" s="9"/>
      <c r="C66" s="10"/>
    </row>
    <row r="67" spans="1:3" ht="17.25">
      <c r="A67" s="8"/>
      <c r="B67" s="24"/>
      <c r="C67" s="25"/>
    </row>
    <row r="68" spans="1:3" ht="17.25">
      <c r="A68" s="8"/>
      <c r="B68" s="26"/>
      <c r="C68" s="27"/>
    </row>
    <row r="69" spans="1:3" ht="15.75">
      <c r="A69" s="11"/>
      <c r="B69" s="9"/>
      <c r="C69" s="28">
        <f>-B67-B68</f>
        <v>0</v>
      </c>
    </row>
    <row r="70" spans="1:3" ht="18" thickBot="1">
      <c r="A70" s="8" t="s">
        <v>99</v>
      </c>
      <c r="B70" s="29"/>
      <c r="C70" s="30">
        <f>+C65+C69</f>
        <v>104438.20999999999</v>
      </c>
    </row>
    <row r="71" spans="1:3" ht="17.25">
      <c r="A71" s="8" t="s">
        <v>96</v>
      </c>
      <c r="B71" s="26"/>
      <c r="C71" s="13">
        <f>C70*6/100</f>
        <v>6266.2925999999998</v>
      </c>
    </row>
    <row r="72" spans="1:3" ht="17.25">
      <c r="A72" s="8" t="s">
        <v>27</v>
      </c>
      <c r="B72" s="19"/>
      <c r="C72" s="13">
        <v>-6000</v>
      </c>
    </row>
    <row r="73" spans="1:3" ht="16.5" thickBot="1">
      <c r="A73" s="31" t="s">
        <v>29</v>
      </c>
      <c r="B73" s="89"/>
      <c r="C73" s="88">
        <f>C71+C72</f>
        <v>266.29259999999977</v>
      </c>
    </row>
    <row r="74" spans="1:3" ht="16.5" thickTop="1">
      <c r="A74" s="2"/>
      <c r="B74" s="34"/>
      <c r="C74" s="35"/>
    </row>
  </sheetData>
  <mergeCells count="3">
    <mergeCell ref="B6:C6"/>
    <mergeCell ref="B51:C51"/>
    <mergeCell ref="G6:H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2:H83"/>
  <sheetViews>
    <sheetView topLeftCell="A10" workbookViewId="0">
      <selection activeCell="H36" sqref="H36"/>
    </sheetView>
  </sheetViews>
  <sheetFormatPr defaultRowHeight="15"/>
  <cols>
    <col min="1" max="1" width="47" customWidth="1"/>
    <col min="2" max="2" width="14.5703125" customWidth="1"/>
    <col min="3" max="3" width="15.42578125" customWidth="1"/>
    <col min="6" max="6" width="35.7109375" customWidth="1"/>
    <col min="7" max="7" width="13.5703125" customWidth="1"/>
    <col min="8" max="8" width="14.140625" customWidth="1"/>
  </cols>
  <sheetData>
    <row r="2" spans="1:8" ht="15.75">
      <c r="A2" s="53" t="s">
        <v>83</v>
      </c>
      <c r="C2" s="75"/>
      <c r="F2" s="53" t="s">
        <v>83</v>
      </c>
      <c r="H2" s="75"/>
    </row>
    <row r="3" spans="1:8" ht="15.75">
      <c r="A3" s="53" t="s">
        <v>84</v>
      </c>
      <c r="B3" s="53"/>
      <c r="C3" s="66"/>
      <c r="F3" s="53" t="s">
        <v>84</v>
      </c>
      <c r="G3" s="53"/>
      <c r="H3" s="66"/>
    </row>
    <row r="4" spans="1:8" ht="15.75">
      <c r="A4" s="54"/>
      <c r="B4" s="54"/>
      <c r="C4" s="66"/>
      <c r="F4" s="54"/>
      <c r="G4" s="54"/>
      <c r="H4" s="66"/>
    </row>
    <row r="5" spans="1:8" ht="15.75">
      <c r="A5" s="55" t="s">
        <v>1</v>
      </c>
      <c r="B5" s="54"/>
      <c r="C5" s="66"/>
      <c r="F5" s="55" t="s">
        <v>1</v>
      </c>
      <c r="G5" s="54"/>
      <c r="H5" s="66"/>
    </row>
    <row r="6" spans="1:8" ht="15.75">
      <c r="A6" s="56"/>
      <c r="B6" s="275" t="s">
        <v>101</v>
      </c>
      <c r="C6" s="275"/>
      <c r="F6" s="56"/>
      <c r="G6" s="275" t="s">
        <v>101</v>
      </c>
      <c r="H6" s="275"/>
    </row>
    <row r="7" spans="1:8" ht="15.75">
      <c r="A7" s="57" t="s">
        <v>2</v>
      </c>
      <c r="B7" s="6"/>
      <c r="C7" s="7">
        <v>72375</v>
      </c>
      <c r="F7" s="57" t="s">
        <v>2</v>
      </c>
      <c r="G7" s="6"/>
      <c r="H7" s="7">
        <v>69115</v>
      </c>
    </row>
    <row r="8" spans="1:8" ht="15.75">
      <c r="A8" s="22" t="s">
        <v>3</v>
      </c>
      <c r="B8" s="58"/>
      <c r="C8" s="13"/>
      <c r="F8" s="22" t="s">
        <v>3</v>
      </c>
      <c r="G8" s="58"/>
      <c r="H8" s="13"/>
    </row>
    <row r="9" spans="1:8" ht="15.75">
      <c r="A9" s="22" t="s">
        <v>5</v>
      </c>
      <c r="B9" s="9"/>
      <c r="C9" s="10">
        <v>7800</v>
      </c>
      <c r="F9" s="22" t="s">
        <v>5</v>
      </c>
      <c r="G9" s="9"/>
      <c r="H9" s="10">
        <v>7800</v>
      </c>
    </row>
    <row r="10" spans="1:8" ht="17.25">
      <c r="A10" s="36" t="s">
        <v>6</v>
      </c>
      <c r="B10" s="59"/>
      <c r="C10" s="10">
        <v>2500</v>
      </c>
      <c r="F10" s="36" t="s">
        <v>6</v>
      </c>
      <c r="G10" s="59"/>
      <c r="H10" s="10">
        <v>2500</v>
      </c>
    </row>
    <row r="11" spans="1:8" ht="15.75">
      <c r="A11" s="22" t="s">
        <v>49</v>
      </c>
      <c r="B11" s="9"/>
      <c r="C11" s="10">
        <v>750</v>
      </c>
      <c r="F11" s="22" t="s">
        <v>49</v>
      </c>
      <c r="G11" s="9"/>
      <c r="H11" s="10">
        <v>750</v>
      </c>
    </row>
    <row r="12" spans="1:8" ht="15.75">
      <c r="A12" s="11" t="s">
        <v>4</v>
      </c>
      <c r="B12" s="9"/>
      <c r="C12" s="10">
        <v>1485</v>
      </c>
      <c r="F12" s="11" t="s">
        <v>4</v>
      </c>
      <c r="G12" s="9"/>
      <c r="H12" s="10">
        <v>1780</v>
      </c>
    </row>
    <row r="13" spans="1:8" ht="15.75">
      <c r="A13" s="11" t="s">
        <v>31</v>
      </c>
      <c r="B13" s="9"/>
      <c r="C13" s="10"/>
      <c r="F13" s="11" t="s">
        <v>31</v>
      </c>
      <c r="G13" s="9"/>
      <c r="H13" s="10"/>
    </row>
    <row r="14" spans="1:8" ht="15.75">
      <c r="A14" s="22" t="s">
        <v>86</v>
      </c>
      <c r="B14" s="9"/>
      <c r="C14" s="10">
        <v>5000</v>
      </c>
      <c r="F14" s="22" t="s">
        <v>86</v>
      </c>
      <c r="G14" s="9"/>
      <c r="H14" s="10">
        <v>5000</v>
      </c>
    </row>
    <row r="15" spans="1:8" ht="15.75">
      <c r="A15" s="22" t="s">
        <v>13</v>
      </c>
      <c r="B15" s="9"/>
      <c r="C15" s="10">
        <v>10000</v>
      </c>
      <c r="F15" s="22" t="s">
        <v>13</v>
      </c>
      <c r="G15" s="9"/>
      <c r="H15" s="10">
        <v>10000</v>
      </c>
    </row>
    <row r="16" spans="1:8" ht="15.75">
      <c r="A16" s="22" t="s">
        <v>87</v>
      </c>
      <c r="B16" s="58"/>
      <c r="C16" s="13">
        <v>468.75</v>
      </c>
      <c r="F16" s="22" t="s">
        <v>87</v>
      </c>
      <c r="G16" s="58"/>
      <c r="H16" s="13">
        <v>468.75</v>
      </c>
    </row>
    <row r="17" spans="1:8" ht="15.75">
      <c r="A17" s="60" t="s">
        <v>16</v>
      </c>
      <c r="B17" s="17"/>
      <c r="C17" s="18">
        <f>SUM(C7:C16)</f>
        <v>100378.75</v>
      </c>
      <c r="F17" s="60" t="s">
        <v>16</v>
      </c>
      <c r="G17" s="17"/>
      <c r="H17" s="18">
        <f>SUM(H7:H16)</f>
        <v>97413.75</v>
      </c>
    </row>
    <row r="18" spans="1:8" ht="15.75">
      <c r="A18" s="58"/>
      <c r="B18" s="58"/>
      <c r="C18" s="20"/>
      <c r="F18" s="58"/>
      <c r="G18" s="58"/>
      <c r="H18" s="20"/>
    </row>
    <row r="19" spans="1:8" ht="15.75">
      <c r="A19" s="61" t="s">
        <v>17</v>
      </c>
      <c r="B19" s="58"/>
      <c r="C19" s="20"/>
      <c r="F19" s="61" t="s">
        <v>17</v>
      </c>
      <c r="G19" s="58"/>
      <c r="H19" s="20"/>
    </row>
    <row r="20" spans="1:8" ht="15.75">
      <c r="A20" s="22" t="s">
        <v>19</v>
      </c>
      <c r="B20" s="24"/>
      <c r="C20" s="49"/>
      <c r="F20" s="22" t="s">
        <v>19</v>
      </c>
      <c r="G20" s="24"/>
      <c r="H20" s="49"/>
    </row>
    <row r="21" spans="1:8" ht="15.75">
      <c r="A21" s="22" t="s">
        <v>18</v>
      </c>
      <c r="B21" s="58"/>
      <c r="C21" s="62"/>
      <c r="F21" s="22" t="s">
        <v>18</v>
      </c>
      <c r="G21" s="58"/>
      <c r="H21" s="62"/>
    </row>
    <row r="22" spans="1:8" ht="15.75">
      <c r="A22" s="22" t="s">
        <v>21</v>
      </c>
      <c r="B22" s="58"/>
      <c r="C22" s="62"/>
      <c r="F22" s="22" t="s">
        <v>21</v>
      </c>
      <c r="G22" s="58"/>
      <c r="H22" s="62"/>
    </row>
    <row r="23" spans="1:8" ht="15.75">
      <c r="A23" s="22" t="s">
        <v>102</v>
      </c>
      <c r="B23" s="58"/>
      <c r="C23" s="86"/>
      <c r="F23" s="22" t="s">
        <v>102</v>
      </c>
      <c r="G23" s="58"/>
      <c r="H23" s="86"/>
    </row>
    <row r="24" spans="1:8" ht="15.75">
      <c r="A24" s="22" t="s">
        <v>103</v>
      </c>
      <c r="B24" s="72">
        <v>17858.5</v>
      </c>
      <c r="C24" s="86"/>
      <c r="F24" s="22" t="s">
        <v>103</v>
      </c>
      <c r="G24" s="72">
        <v>17858.5</v>
      </c>
      <c r="H24" s="86"/>
    </row>
    <row r="25" spans="1:8" ht="15.75">
      <c r="A25" s="22" t="s">
        <v>22</v>
      </c>
      <c r="B25" s="58"/>
      <c r="C25" s="62"/>
      <c r="F25" s="22" t="s">
        <v>22</v>
      </c>
      <c r="G25" s="58"/>
      <c r="H25" s="62"/>
    </row>
    <row r="26" spans="1:8" ht="15.75">
      <c r="A26" s="22"/>
      <c r="B26" s="6"/>
      <c r="C26" s="7">
        <f>C17+B23+B24</f>
        <v>118237.25</v>
      </c>
      <c r="F26" s="22"/>
      <c r="G26" s="6"/>
      <c r="H26" s="7">
        <f>H17+G23+G24</f>
        <v>115272.25</v>
      </c>
    </row>
    <row r="27" spans="1:8" ht="15.75">
      <c r="A27" s="61" t="s">
        <v>23</v>
      </c>
      <c r="B27" s="58"/>
      <c r="C27" s="62"/>
      <c r="F27" s="61" t="s">
        <v>23</v>
      </c>
      <c r="G27" s="58"/>
      <c r="H27" s="62"/>
    </row>
    <row r="28" spans="1:8" ht="15.75">
      <c r="A28" s="22"/>
      <c r="B28" s="9"/>
      <c r="C28" s="63"/>
      <c r="F28" s="22"/>
      <c r="G28" s="9"/>
      <c r="H28" s="63"/>
    </row>
    <row r="29" spans="1:8" ht="17.25">
      <c r="A29" s="36"/>
      <c r="B29" s="9"/>
      <c r="C29" s="63"/>
      <c r="F29" s="36"/>
      <c r="G29" s="9"/>
      <c r="H29" s="63"/>
    </row>
    <row r="30" spans="1:8" ht="17.25">
      <c r="A30" s="36"/>
      <c r="B30" s="42"/>
      <c r="C30" s="28">
        <f>-B28-B29-B30</f>
        <v>0</v>
      </c>
      <c r="F30" s="36"/>
      <c r="G30" s="42"/>
      <c r="H30" s="28">
        <f>-G28-G29-G30</f>
        <v>0</v>
      </c>
    </row>
    <row r="31" spans="1:8" ht="16.5" thickBot="1">
      <c r="A31" s="22" t="s">
        <v>26</v>
      </c>
      <c r="B31" s="43"/>
      <c r="C31" s="64">
        <f>+C26+C30</f>
        <v>118237.25</v>
      </c>
      <c r="F31" s="22" t="s">
        <v>26</v>
      </c>
      <c r="G31" s="43"/>
      <c r="H31" s="64">
        <f>+H26+H30</f>
        <v>115272.25</v>
      </c>
    </row>
    <row r="32" spans="1:8" ht="15.75">
      <c r="A32" s="22" t="s">
        <v>96</v>
      </c>
      <c r="B32" s="65"/>
      <c r="C32" s="48">
        <f>C31*6/100</f>
        <v>7094.2349999999997</v>
      </c>
      <c r="F32" s="22" t="s">
        <v>96</v>
      </c>
      <c r="G32" s="65"/>
      <c r="H32" s="48">
        <f>H31*6/100</f>
        <v>6916.335</v>
      </c>
    </row>
    <row r="33" spans="1:8" ht="15.75">
      <c r="A33" s="22" t="s">
        <v>27</v>
      </c>
      <c r="B33" s="58"/>
      <c r="C33" s="13">
        <v>6000</v>
      </c>
      <c r="F33" s="22" t="s">
        <v>27</v>
      </c>
      <c r="G33" s="58"/>
      <c r="H33" s="13">
        <v>6000</v>
      </c>
    </row>
    <row r="34" spans="1:8" ht="15.75">
      <c r="A34" s="53" t="s">
        <v>50</v>
      </c>
      <c r="B34" s="58"/>
      <c r="C34" s="90">
        <f>C32-C33</f>
        <v>1094.2349999999997</v>
      </c>
      <c r="F34" s="53" t="s">
        <v>50</v>
      </c>
      <c r="G34" s="58"/>
      <c r="H34" s="90">
        <f>H32-H33</f>
        <v>916.33500000000004</v>
      </c>
    </row>
    <row r="35" spans="1:8" ht="16.5" thickBot="1">
      <c r="A35" s="76" t="s">
        <v>104</v>
      </c>
      <c r="B35" s="77"/>
      <c r="C35" s="78">
        <f>C34+5120.13</f>
        <v>6214.3649999999998</v>
      </c>
      <c r="F35" s="76" t="s">
        <v>104</v>
      </c>
      <c r="G35" s="77"/>
      <c r="H35" s="78">
        <f>916</f>
        <v>916</v>
      </c>
    </row>
    <row r="36" spans="1:8" ht="15.75" thickTop="1"/>
    <row r="54" spans="1:3" ht="17.25">
      <c r="A54" s="1" t="s">
        <v>93</v>
      </c>
      <c r="B54" s="2"/>
      <c r="C54" s="2"/>
    </row>
    <row r="55" spans="1:3" ht="17.25">
      <c r="A55" s="1" t="s">
        <v>94</v>
      </c>
      <c r="B55" s="2"/>
      <c r="C55" s="2"/>
    </row>
    <row r="56" spans="1:3" ht="17.25">
      <c r="A56" s="3"/>
      <c r="B56" s="2"/>
      <c r="C56" s="2"/>
    </row>
    <row r="57" spans="1:3" ht="17.25">
      <c r="A57" s="4" t="s">
        <v>1</v>
      </c>
      <c r="B57" s="2"/>
      <c r="C57" s="2"/>
    </row>
    <row r="58" spans="1:3" ht="17.25">
      <c r="A58" s="3"/>
      <c r="B58" s="275" t="s">
        <v>101</v>
      </c>
      <c r="C58" s="275"/>
    </row>
    <row r="59" spans="1:3" ht="17.25">
      <c r="A59" s="5" t="s">
        <v>2</v>
      </c>
      <c r="B59" s="6"/>
      <c r="C59" s="7">
        <v>54290</v>
      </c>
    </row>
    <row r="60" spans="1:3" ht="17.25">
      <c r="A60" s="8" t="s">
        <v>3</v>
      </c>
      <c r="B60" s="9"/>
      <c r="C60" s="10"/>
    </row>
    <row r="61" spans="1:3" ht="17.25">
      <c r="A61" s="8" t="s">
        <v>5</v>
      </c>
      <c r="B61" s="9"/>
      <c r="C61" s="10">
        <v>7800</v>
      </c>
    </row>
    <row r="62" spans="1:3" ht="17.25">
      <c r="A62" s="8" t="s">
        <v>6</v>
      </c>
      <c r="B62" s="9"/>
      <c r="C62" s="10">
        <v>2500</v>
      </c>
    </row>
    <row r="63" spans="1:3" ht="17.25">
      <c r="A63" s="8" t="s">
        <v>11</v>
      </c>
      <c r="B63" s="12"/>
      <c r="C63" s="13"/>
    </row>
    <row r="64" spans="1:3" ht="17.25">
      <c r="A64" s="8" t="s">
        <v>95</v>
      </c>
      <c r="B64" s="9"/>
      <c r="C64" s="10">
        <v>5000</v>
      </c>
    </row>
    <row r="65" spans="1:3" ht="17.25">
      <c r="A65" s="8" t="s">
        <v>13</v>
      </c>
      <c r="B65" s="9"/>
      <c r="C65" s="10">
        <v>3000</v>
      </c>
    </row>
    <row r="66" spans="1:3" ht="17.25">
      <c r="A66" s="8" t="s">
        <v>87</v>
      </c>
      <c r="B66" s="12"/>
      <c r="C66" s="13">
        <f>1875*25/100</f>
        <v>468.75</v>
      </c>
    </row>
    <row r="67" spans="1:3" ht="17.25">
      <c r="A67" s="16" t="s">
        <v>16</v>
      </c>
      <c r="B67" s="17"/>
      <c r="C67" s="18">
        <f>SUM(C59:C66)</f>
        <v>73058.75</v>
      </c>
    </row>
    <row r="68" spans="1:3" ht="17.25">
      <c r="A68" s="8"/>
      <c r="B68" s="19"/>
      <c r="C68" s="20"/>
    </row>
    <row r="69" spans="1:3" ht="17.25">
      <c r="A69" s="21" t="s">
        <v>17</v>
      </c>
      <c r="B69" s="19"/>
      <c r="C69" s="20"/>
    </row>
    <row r="70" spans="1:3" ht="17.25">
      <c r="A70" s="8" t="s">
        <v>106</v>
      </c>
      <c r="B70" s="14">
        <v>17558.759999999998</v>
      </c>
      <c r="C70" s="15"/>
    </row>
    <row r="71" spans="1:3" ht="17.25">
      <c r="A71" s="8"/>
      <c r="B71" s="19"/>
      <c r="C71" s="20"/>
    </row>
    <row r="72" spans="1:3" ht="15.75">
      <c r="A72" s="11"/>
      <c r="B72" s="6"/>
      <c r="C72" s="7">
        <f>C67+B70</f>
        <v>90617.51</v>
      </c>
    </row>
    <row r="73" spans="1:3" ht="17.25">
      <c r="A73" s="21" t="s">
        <v>23</v>
      </c>
      <c r="B73" s="9"/>
      <c r="C73" s="10"/>
    </row>
    <row r="74" spans="1:3" ht="17.25">
      <c r="A74" s="8"/>
      <c r="B74" s="24"/>
      <c r="C74" s="25"/>
    </row>
    <row r="75" spans="1:3" ht="17.25">
      <c r="A75" s="8"/>
      <c r="B75" s="26"/>
      <c r="C75" s="27"/>
    </row>
    <row r="76" spans="1:3" ht="15.75">
      <c r="A76" s="11"/>
      <c r="B76" s="9"/>
      <c r="C76" s="28">
        <f>-B74-B75</f>
        <v>0</v>
      </c>
    </row>
    <row r="77" spans="1:3" ht="18" thickBot="1">
      <c r="A77" s="8" t="s">
        <v>99</v>
      </c>
      <c r="B77" s="29"/>
      <c r="C77" s="30" t="s">
        <v>20</v>
      </c>
    </row>
    <row r="78" spans="1:3" ht="17.25">
      <c r="A78" s="8" t="s">
        <v>96</v>
      </c>
      <c r="B78" s="26"/>
      <c r="C78" s="13" t="s">
        <v>20</v>
      </c>
    </row>
    <row r="79" spans="1:3" ht="17.25">
      <c r="A79" s="8" t="s">
        <v>27</v>
      </c>
      <c r="B79" s="19"/>
      <c r="C79" s="13">
        <v>-6000</v>
      </c>
    </row>
    <row r="80" spans="1:3" ht="16.5" thickBot="1">
      <c r="A80" s="11" t="s">
        <v>29</v>
      </c>
      <c r="B80" s="19"/>
      <c r="C80" s="88" t="s">
        <v>20</v>
      </c>
    </row>
    <row r="81" spans="1:3" ht="16.5" thickTop="1">
      <c r="A81" s="19" t="s">
        <v>107</v>
      </c>
      <c r="B81" s="19"/>
      <c r="C81" s="87">
        <v>266</v>
      </c>
    </row>
    <row r="82" spans="1:3" ht="16.5" thickBot="1">
      <c r="A82" s="31" t="s">
        <v>98</v>
      </c>
      <c r="B82" s="32"/>
      <c r="C82" s="33">
        <v>266</v>
      </c>
    </row>
    <row r="83" spans="1:3" ht="16.5" thickTop="1">
      <c r="A83" s="2"/>
      <c r="B83" s="34"/>
      <c r="C83" s="35"/>
    </row>
  </sheetData>
  <mergeCells count="3">
    <mergeCell ref="B6:C6"/>
    <mergeCell ref="B58:C58"/>
    <mergeCell ref="G6:H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-0.249977111117893"/>
  </sheetPr>
  <dimension ref="A2:I79"/>
  <sheetViews>
    <sheetView topLeftCell="A33" workbookViewId="0">
      <selection activeCell="A2" sqref="A2:C34"/>
    </sheetView>
  </sheetViews>
  <sheetFormatPr defaultRowHeight="15"/>
  <cols>
    <col min="1" max="1" width="47.7109375" customWidth="1"/>
    <col min="2" max="2" width="14.42578125" customWidth="1"/>
    <col min="3" max="3" width="14.5703125" customWidth="1"/>
    <col min="7" max="7" width="33.28515625" customWidth="1"/>
    <col min="8" max="8" width="12.7109375" customWidth="1"/>
    <col min="9" max="9" width="14.28515625" customWidth="1"/>
  </cols>
  <sheetData>
    <row r="2" spans="1:9" ht="15.75">
      <c r="A2" s="53" t="s">
        <v>83</v>
      </c>
      <c r="C2" s="75"/>
      <c r="G2" s="53" t="s">
        <v>83</v>
      </c>
      <c r="I2" s="75"/>
    </row>
    <row r="3" spans="1:9" ht="15.75">
      <c r="A3" s="53" t="s">
        <v>84</v>
      </c>
      <c r="B3" s="53"/>
      <c r="C3" s="66"/>
      <c r="G3" s="53" t="s">
        <v>84</v>
      </c>
      <c r="H3" s="53"/>
      <c r="I3" s="66"/>
    </row>
    <row r="4" spans="1:9" ht="15.75">
      <c r="A4" s="54"/>
      <c r="B4" s="54"/>
      <c r="C4" s="66"/>
      <c r="G4" s="54"/>
      <c r="H4" s="54"/>
      <c r="I4" s="66"/>
    </row>
    <row r="5" spans="1:9" ht="15.75">
      <c r="A5" s="55" t="s">
        <v>1</v>
      </c>
      <c r="B5" s="54"/>
      <c r="C5" s="66"/>
      <c r="G5" s="55" t="s">
        <v>1</v>
      </c>
      <c r="H5" s="54"/>
      <c r="I5" s="66"/>
    </row>
    <row r="6" spans="1:9" ht="15.75">
      <c r="A6" s="56"/>
      <c r="B6" s="275" t="s">
        <v>108</v>
      </c>
      <c r="C6" s="275"/>
      <c r="G6" s="56"/>
      <c r="H6" s="275" t="s">
        <v>108</v>
      </c>
      <c r="I6" s="275"/>
    </row>
    <row r="7" spans="1:9" ht="15.75">
      <c r="A7" s="57" t="s">
        <v>2</v>
      </c>
      <c r="B7" s="6"/>
      <c r="C7" s="7">
        <v>72375</v>
      </c>
      <c r="G7" s="57" t="s">
        <v>2</v>
      </c>
      <c r="H7" s="6"/>
      <c r="I7" s="7">
        <v>69115</v>
      </c>
    </row>
    <row r="8" spans="1:9" ht="15.75">
      <c r="A8" s="22" t="s">
        <v>3</v>
      </c>
      <c r="B8" s="58"/>
      <c r="C8" s="13"/>
      <c r="G8" s="22" t="s">
        <v>3</v>
      </c>
      <c r="H8" s="58"/>
      <c r="I8" s="13"/>
    </row>
    <row r="9" spans="1:9" ht="15.75">
      <c r="A9" s="22" t="s">
        <v>5</v>
      </c>
      <c r="B9" s="9"/>
      <c r="C9" s="10">
        <v>7800</v>
      </c>
      <c r="G9" s="22" t="s">
        <v>5</v>
      </c>
      <c r="H9" s="9"/>
      <c r="I9" s="10">
        <v>7800</v>
      </c>
    </row>
    <row r="10" spans="1:9" ht="17.25">
      <c r="A10" s="36" t="s">
        <v>6</v>
      </c>
      <c r="B10" s="59"/>
      <c r="C10" s="10">
        <v>2500</v>
      </c>
      <c r="G10" s="36" t="s">
        <v>6</v>
      </c>
      <c r="H10" s="59"/>
      <c r="I10" s="10">
        <v>2500</v>
      </c>
    </row>
    <row r="11" spans="1:9" ht="15.75">
      <c r="A11" s="22" t="s">
        <v>49</v>
      </c>
      <c r="B11" s="9"/>
      <c r="C11" s="10">
        <v>750</v>
      </c>
      <c r="G11" s="22" t="s">
        <v>49</v>
      </c>
      <c r="H11" s="9"/>
      <c r="I11" s="10">
        <v>750</v>
      </c>
    </row>
    <row r="12" spans="1:9" ht="15.75">
      <c r="A12" s="11" t="s">
        <v>4</v>
      </c>
      <c r="B12" s="9"/>
      <c r="C12" s="10">
        <v>1485</v>
      </c>
      <c r="G12" s="11" t="s">
        <v>4</v>
      </c>
      <c r="H12" s="9"/>
      <c r="I12" s="10">
        <v>1780</v>
      </c>
    </row>
    <row r="13" spans="1:9" ht="15.75">
      <c r="A13" s="11" t="s">
        <v>31</v>
      </c>
      <c r="B13" s="9"/>
      <c r="C13" s="10"/>
      <c r="G13" s="11" t="s">
        <v>31</v>
      </c>
      <c r="H13" s="9"/>
      <c r="I13" s="10"/>
    </row>
    <row r="14" spans="1:9" ht="15.75">
      <c r="A14" s="22" t="s">
        <v>86</v>
      </c>
      <c r="B14" s="9"/>
      <c r="C14" s="10">
        <v>5000</v>
      </c>
      <c r="G14" s="22" t="s">
        <v>86</v>
      </c>
      <c r="H14" s="9"/>
      <c r="I14" s="10">
        <v>5000</v>
      </c>
    </row>
    <row r="15" spans="1:9" ht="15.75">
      <c r="A15" s="22" t="s">
        <v>13</v>
      </c>
      <c r="B15" s="9"/>
      <c r="C15" s="10">
        <v>10000</v>
      </c>
      <c r="G15" s="22" t="s">
        <v>13</v>
      </c>
      <c r="H15" s="9"/>
      <c r="I15" s="10">
        <v>10000</v>
      </c>
    </row>
    <row r="16" spans="1:9" ht="15.75">
      <c r="A16" s="22" t="s">
        <v>87</v>
      </c>
      <c r="B16" s="58"/>
      <c r="C16" s="13">
        <v>468.75</v>
      </c>
      <c r="G16" s="22" t="s">
        <v>87</v>
      </c>
      <c r="H16" s="58"/>
      <c r="I16" s="13">
        <v>468.75</v>
      </c>
    </row>
    <row r="17" spans="1:9" ht="15.75">
      <c r="A17" s="60" t="s">
        <v>16</v>
      </c>
      <c r="B17" s="17"/>
      <c r="C17" s="18">
        <f>SUM(C7:C16)</f>
        <v>100378.75</v>
      </c>
      <c r="G17" s="60" t="s">
        <v>16</v>
      </c>
      <c r="H17" s="17"/>
      <c r="I17" s="18">
        <f>SUM(I7:I16)</f>
        <v>97413.75</v>
      </c>
    </row>
    <row r="18" spans="1:9" ht="15.75">
      <c r="A18" s="58"/>
      <c r="B18" s="58"/>
      <c r="C18" s="20"/>
      <c r="G18" s="58"/>
      <c r="H18" s="58"/>
      <c r="I18" s="20"/>
    </row>
    <row r="19" spans="1:9" ht="15.75">
      <c r="A19" s="61" t="s">
        <v>17</v>
      </c>
      <c r="B19" s="58"/>
      <c r="C19" s="20"/>
      <c r="G19" s="61" t="s">
        <v>17</v>
      </c>
      <c r="H19" s="58"/>
      <c r="I19" s="20"/>
    </row>
    <row r="20" spans="1:9" ht="15.75">
      <c r="A20" s="22" t="s">
        <v>19</v>
      </c>
      <c r="B20" s="24"/>
      <c r="C20" s="49"/>
      <c r="G20" s="22" t="s">
        <v>19</v>
      </c>
      <c r="H20" s="24"/>
      <c r="I20" s="49"/>
    </row>
    <row r="21" spans="1:9" ht="15.75">
      <c r="A21" s="22" t="s">
        <v>18</v>
      </c>
      <c r="B21" s="58"/>
      <c r="C21" s="62"/>
      <c r="G21" s="22" t="s">
        <v>18</v>
      </c>
      <c r="H21" s="58"/>
      <c r="I21" s="62"/>
    </row>
    <row r="22" spans="1:9" ht="15.75">
      <c r="A22" s="22" t="s">
        <v>21</v>
      </c>
      <c r="B22" s="58"/>
      <c r="C22" s="62"/>
      <c r="G22" s="22" t="s">
        <v>21</v>
      </c>
      <c r="H22" s="58"/>
      <c r="I22" s="62"/>
    </row>
    <row r="23" spans="1:9" ht="15.75">
      <c r="A23" s="22" t="s">
        <v>110</v>
      </c>
      <c r="B23" s="72">
        <v>51122</v>
      </c>
      <c r="C23" s="86"/>
      <c r="G23" s="22" t="s">
        <v>110</v>
      </c>
      <c r="H23" s="72">
        <v>51122</v>
      </c>
      <c r="I23" s="86"/>
    </row>
    <row r="24" spans="1:9" ht="15.75">
      <c r="A24" s="22" t="s">
        <v>22</v>
      </c>
      <c r="B24" s="58"/>
      <c r="C24" s="62"/>
      <c r="G24" s="22" t="s">
        <v>22</v>
      </c>
      <c r="H24" s="58"/>
      <c r="I24" s="62"/>
    </row>
    <row r="25" spans="1:9" ht="15.75">
      <c r="A25" s="22"/>
      <c r="B25" s="6"/>
      <c r="C25" s="7">
        <f>C17+B23</f>
        <v>151500.75</v>
      </c>
      <c r="G25" s="22"/>
      <c r="H25" s="6"/>
      <c r="I25" s="7">
        <f>I17+H23</f>
        <v>148535.75</v>
      </c>
    </row>
    <row r="26" spans="1:9" ht="15.75">
      <c r="A26" s="61" t="s">
        <v>23</v>
      </c>
      <c r="B26" s="58"/>
      <c r="C26" s="62"/>
      <c r="G26" s="61" t="s">
        <v>23</v>
      </c>
      <c r="H26" s="58"/>
      <c r="I26" s="62"/>
    </row>
    <row r="27" spans="1:9" ht="15.75">
      <c r="A27" s="22"/>
      <c r="B27" s="9"/>
      <c r="C27" s="63"/>
      <c r="G27" s="22"/>
      <c r="H27" s="9"/>
      <c r="I27" s="63"/>
    </row>
    <row r="28" spans="1:9" ht="17.25">
      <c r="A28" s="36"/>
      <c r="B28" s="9"/>
      <c r="C28" s="63"/>
      <c r="G28" s="36"/>
      <c r="H28" s="9"/>
      <c r="I28" s="63"/>
    </row>
    <row r="29" spans="1:9" ht="17.25">
      <c r="A29" s="36"/>
      <c r="B29" s="42"/>
      <c r="C29" s="28">
        <f>-B27-B28-B29</f>
        <v>0</v>
      </c>
      <c r="G29" s="36"/>
      <c r="H29" s="42"/>
      <c r="I29" s="28">
        <f>-H27-H28-H29</f>
        <v>0</v>
      </c>
    </row>
    <row r="30" spans="1:9" ht="16.5" thickBot="1">
      <c r="A30" s="22" t="s">
        <v>26</v>
      </c>
      <c r="B30" s="43"/>
      <c r="C30" s="64">
        <f>+C25+C29</f>
        <v>151500.75</v>
      </c>
      <c r="G30" s="22" t="s">
        <v>26</v>
      </c>
      <c r="H30" s="43"/>
      <c r="I30" s="64">
        <f>+I25+I29</f>
        <v>148535.75</v>
      </c>
    </row>
    <row r="31" spans="1:9" ht="15.75">
      <c r="A31" s="22" t="s">
        <v>89</v>
      </c>
      <c r="B31" s="65"/>
      <c r="C31" s="48">
        <f>C30*12/100</f>
        <v>18180.09</v>
      </c>
      <c r="G31" s="22" t="s">
        <v>89</v>
      </c>
      <c r="H31" s="65"/>
      <c r="I31" s="48">
        <f>I30*12/100</f>
        <v>17824.29</v>
      </c>
    </row>
    <row r="32" spans="1:9" ht="15.75">
      <c r="A32" s="22" t="s">
        <v>27</v>
      </c>
      <c r="B32" s="58"/>
      <c r="C32" s="13">
        <v>14500</v>
      </c>
      <c r="G32" s="22" t="s">
        <v>27</v>
      </c>
      <c r="H32" s="58"/>
      <c r="I32" s="13">
        <v>14500</v>
      </c>
    </row>
    <row r="33" spans="1:9" ht="16.5" thickBot="1">
      <c r="A33" s="76" t="s">
        <v>50</v>
      </c>
      <c r="B33" s="77"/>
      <c r="C33" s="78">
        <f>C31-C32</f>
        <v>3680.09</v>
      </c>
      <c r="G33" s="76" t="s">
        <v>50</v>
      </c>
      <c r="H33" s="77"/>
      <c r="I33" s="78">
        <f>I31-I32</f>
        <v>3324.2900000000009</v>
      </c>
    </row>
    <row r="34" spans="1:9" ht="15.75" thickTop="1"/>
    <row r="52" spans="1:3" ht="17.25">
      <c r="A52" s="1" t="s">
        <v>93</v>
      </c>
      <c r="B52" s="2"/>
      <c r="C52" s="2"/>
    </row>
    <row r="53" spans="1:3" ht="17.25">
      <c r="A53" s="1" t="s">
        <v>94</v>
      </c>
      <c r="B53" s="2"/>
      <c r="C53" s="2"/>
    </row>
    <row r="54" spans="1:3" ht="17.25">
      <c r="A54" s="3"/>
      <c r="B54" s="2"/>
      <c r="C54" s="2"/>
    </row>
    <row r="55" spans="1:3" ht="17.25">
      <c r="A55" s="4" t="s">
        <v>1</v>
      </c>
      <c r="B55" s="2"/>
      <c r="C55" s="2"/>
    </row>
    <row r="56" spans="1:3" ht="17.25">
      <c r="A56" s="3"/>
      <c r="B56" s="275" t="s">
        <v>108</v>
      </c>
      <c r="C56" s="275"/>
    </row>
    <row r="57" spans="1:3" ht="17.25">
      <c r="A57" s="5" t="s">
        <v>2</v>
      </c>
      <c r="B57" s="6"/>
      <c r="C57" s="7">
        <v>54290</v>
      </c>
    </row>
    <row r="58" spans="1:3" ht="17.25">
      <c r="A58" s="8" t="s">
        <v>3</v>
      </c>
      <c r="B58" s="9"/>
      <c r="C58" s="10"/>
    </row>
    <row r="59" spans="1:3" ht="17.25">
      <c r="A59" s="8" t="s">
        <v>5</v>
      </c>
      <c r="B59" s="9"/>
      <c r="C59" s="10">
        <v>7800</v>
      </c>
    </row>
    <row r="60" spans="1:3" ht="17.25">
      <c r="A60" s="8" t="s">
        <v>6</v>
      </c>
      <c r="B60" s="9"/>
      <c r="C60" s="10">
        <v>2500</v>
      </c>
    </row>
    <row r="61" spans="1:3" ht="17.25">
      <c r="A61" s="8" t="s">
        <v>11</v>
      </c>
      <c r="B61" s="12"/>
      <c r="C61" s="13"/>
    </row>
    <row r="62" spans="1:3" ht="17.25">
      <c r="A62" s="8" t="s">
        <v>95</v>
      </c>
      <c r="B62" s="9"/>
      <c r="C62" s="10">
        <v>5000</v>
      </c>
    </row>
    <row r="63" spans="1:3" ht="17.25">
      <c r="A63" s="8" t="s">
        <v>13</v>
      </c>
      <c r="B63" s="9"/>
      <c r="C63" s="10">
        <v>3000</v>
      </c>
    </row>
    <row r="64" spans="1:3" ht="17.25">
      <c r="A64" s="8" t="s">
        <v>87</v>
      </c>
      <c r="B64" s="12"/>
      <c r="C64" s="13">
        <f>1875*25/100</f>
        <v>468.75</v>
      </c>
    </row>
    <row r="65" spans="1:3" ht="17.25">
      <c r="A65" s="16" t="s">
        <v>16</v>
      </c>
      <c r="B65" s="17"/>
      <c r="C65" s="18">
        <f>SUM(C57:C64)</f>
        <v>73058.75</v>
      </c>
    </row>
    <row r="66" spans="1:3" ht="17.25">
      <c r="A66" s="8"/>
      <c r="B66" s="19"/>
      <c r="C66" s="20"/>
    </row>
    <row r="67" spans="1:3" ht="17.25">
      <c r="A67" s="21" t="s">
        <v>17</v>
      </c>
      <c r="B67" s="19"/>
      <c r="C67" s="20"/>
    </row>
    <row r="68" spans="1:3" ht="17.25">
      <c r="A68" s="8" t="s">
        <v>109</v>
      </c>
      <c r="B68" s="14">
        <v>35648.92</v>
      </c>
      <c r="C68" s="15"/>
    </row>
    <row r="69" spans="1:3" ht="17.25">
      <c r="A69" s="8"/>
      <c r="B69" s="19"/>
      <c r="C69" s="20"/>
    </row>
    <row r="70" spans="1:3" ht="15.75">
      <c r="A70" s="11"/>
      <c r="B70" s="6"/>
      <c r="C70" s="7">
        <f>C65+B68</f>
        <v>108707.67</v>
      </c>
    </row>
    <row r="71" spans="1:3" ht="17.25">
      <c r="A71" s="21" t="s">
        <v>23</v>
      </c>
      <c r="B71" s="9"/>
      <c r="C71" s="10"/>
    </row>
    <row r="72" spans="1:3" ht="17.25">
      <c r="A72" s="8"/>
      <c r="B72" s="24"/>
      <c r="C72" s="25"/>
    </row>
    <row r="73" spans="1:3" ht="17.25">
      <c r="A73" s="8"/>
      <c r="B73" s="26"/>
      <c r="C73" s="27"/>
    </row>
    <row r="74" spans="1:3" ht="15.75">
      <c r="A74" s="11"/>
      <c r="B74" s="9"/>
      <c r="C74" s="28"/>
    </row>
    <row r="75" spans="1:3" ht="18" thickBot="1">
      <c r="A75" s="8" t="s">
        <v>99</v>
      </c>
      <c r="B75" s="29"/>
      <c r="C75" s="30">
        <f>C70</f>
        <v>108707.67</v>
      </c>
    </row>
    <row r="76" spans="1:3" ht="17.25">
      <c r="A76" s="8" t="s">
        <v>96</v>
      </c>
      <c r="B76" s="26"/>
      <c r="C76" s="13">
        <f>C75*6/100</f>
        <v>6522.4602000000004</v>
      </c>
    </row>
    <row r="77" spans="1:3" ht="17.25">
      <c r="A77" s="8" t="s">
        <v>27</v>
      </c>
      <c r="B77" s="19"/>
      <c r="C77" s="13">
        <v>-6000</v>
      </c>
    </row>
    <row r="78" spans="1:3" ht="16.5" thickBot="1">
      <c r="A78" s="31" t="s">
        <v>29</v>
      </c>
      <c r="B78" s="89"/>
      <c r="C78" s="88">
        <f>C76+C77</f>
        <v>522.46020000000044</v>
      </c>
    </row>
    <row r="79" spans="1:3" ht="16.5" thickTop="1">
      <c r="A79" s="2"/>
      <c r="B79" s="34"/>
      <c r="C79" s="35"/>
    </row>
  </sheetData>
  <mergeCells count="3">
    <mergeCell ref="B6:C6"/>
    <mergeCell ref="B56:C56"/>
    <mergeCell ref="H6:I6"/>
  </mergeCells>
  <pageMargins left="0.95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3:G80"/>
  <sheetViews>
    <sheetView topLeftCell="A52" workbookViewId="0">
      <selection activeCell="A51" sqref="A51:E81"/>
    </sheetView>
  </sheetViews>
  <sheetFormatPr defaultRowHeight="15"/>
  <cols>
    <col min="1" max="1" width="33" customWidth="1"/>
    <col min="2" max="2" width="13.140625" customWidth="1"/>
    <col min="3" max="3" width="12.28515625" customWidth="1"/>
    <col min="4" max="4" width="8.85546875" customWidth="1"/>
    <col min="5" max="5" width="9.140625" customWidth="1"/>
    <col min="6" max="6" width="10.5703125" customWidth="1"/>
    <col min="7" max="7" width="9.140625" customWidth="1"/>
  </cols>
  <sheetData>
    <row r="3" spans="1:6">
      <c r="A3" s="112" t="s">
        <v>83</v>
      </c>
      <c r="B3" s="113"/>
      <c r="C3" s="114"/>
      <c r="D3" s="113"/>
      <c r="E3" s="113"/>
      <c r="F3" s="113"/>
    </row>
    <row r="4" spans="1:6">
      <c r="A4" s="112" t="s">
        <v>84</v>
      </c>
      <c r="B4" s="112"/>
      <c r="C4" s="114"/>
      <c r="D4" s="113"/>
      <c r="E4" s="113"/>
      <c r="F4" s="113"/>
    </row>
    <row r="5" spans="1:6">
      <c r="A5" s="115"/>
      <c r="B5" s="115"/>
      <c r="C5" s="114"/>
      <c r="D5" s="113"/>
      <c r="E5" s="113"/>
      <c r="F5" s="113"/>
    </row>
    <row r="6" spans="1:6">
      <c r="A6" s="116" t="s">
        <v>1</v>
      </c>
      <c r="B6" s="115"/>
      <c r="C6" s="114"/>
      <c r="D6" s="113"/>
      <c r="E6" s="113"/>
      <c r="F6" s="113"/>
    </row>
    <row r="7" spans="1:6">
      <c r="A7" s="117"/>
      <c r="B7" s="276" t="s">
        <v>118</v>
      </c>
      <c r="C7" s="276"/>
      <c r="D7" s="113"/>
      <c r="E7" s="113"/>
      <c r="F7" s="113"/>
    </row>
    <row r="8" spans="1:6">
      <c r="A8" s="118" t="s">
        <v>2</v>
      </c>
      <c r="B8" s="119"/>
      <c r="C8" s="120">
        <v>36513.550000000003</v>
      </c>
      <c r="D8" s="113"/>
      <c r="E8" s="113"/>
      <c r="F8" s="113"/>
    </row>
    <row r="9" spans="1:6">
      <c r="A9" s="121" t="s">
        <v>3</v>
      </c>
      <c r="B9" s="122"/>
      <c r="C9" s="123"/>
      <c r="D9" s="113"/>
      <c r="E9" s="113"/>
      <c r="F9" s="113"/>
    </row>
    <row r="10" spans="1:6">
      <c r="A10" s="121" t="s">
        <v>5</v>
      </c>
      <c r="B10" s="124"/>
      <c r="C10" s="125">
        <v>4025.81</v>
      </c>
      <c r="D10" s="113"/>
      <c r="E10" s="113"/>
      <c r="F10" s="113"/>
    </row>
    <row r="11" spans="1:6">
      <c r="A11" s="122" t="s">
        <v>6</v>
      </c>
      <c r="B11" s="124"/>
      <c r="C11" s="125">
        <v>1290.32</v>
      </c>
      <c r="D11" s="113"/>
      <c r="E11" s="113"/>
      <c r="F11" s="113"/>
    </row>
    <row r="12" spans="1:6">
      <c r="A12" s="121" t="s">
        <v>49</v>
      </c>
      <c r="B12" s="124"/>
      <c r="C12" s="125">
        <v>387.1</v>
      </c>
      <c r="D12" s="113"/>
      <c r="E12" s="113"/>
      <c r="F12" s="113"/>
    </row>
    <row r="13" spans="1:6">
      <c r="A13" s="126" t="s">
        <v>4</v>
      </c>
      <c r="B13" s="124"/>
      <c r="C13" s="125">
        <v>918.71</v>
      </c>
      <c r="D13" s="113"/>
      <c r="E13" s="113"/>
      <c r="F13" s="113"/>
    </row>
    <row r="14" spans="1:6">
      <c r="A14" s="126" t="s">
        <v>31</v>
      </c>
      <c r="B14" s="124"/>
      <c r="C14" s="125"/>
      <c r="D14" s="113"/>
      <c r="E14" s="113"/>
      <c r="F14" s="113"/>
    </row>
    <row r="15" spans="1:6">
      <c r="A15" s="121" t="s">
        <v>86</v>
      </c>
      <c r="B15" s="124"/>
      <c r="C15" s="125">
        <v>2580.64</v>
      </c>
      <c r="D15" s="113"/>
      <c r="E15" s="113"/>
      <c r="F15" s="113"/>
    </row>
    <row r="16" spans="1:6">
      <c r="A16" s="121" t="s">
        <v>13</v>
      </c>
      <c r="B16" s="124"/>
      <c r="C16" s="125">
        <v>5161.29</v>
      </c>
      <c r="D16" s="113"/>
      <c r="E16" s="113"/>
      <c r="F16" s="113"/>
    </row>
    <row r="17" spans="1:6">
      <c r="A17" s="121" t="s">
        <v>87</v>
      </c>
      <c r="B17" s="122"/>
      <c r="C17" s="123">
        <v>241.93</v>
      </c>
      <c r="D17" s="113"/>
      <c r="E17" s="113"/>
      <c r="F17" s="113"/>
    </row>
    <row r="18" spans="1:6">
      <c r="A18" s="127" t="s">
        <v>16</v>
      </c>
      <c r="B18" s="128"/>
      <c r="C18" s="129">
        <f>SUM(C8:C17)</f>
        <v>51119.35</v>
      </c>
      <c r="D18" s="113"/>
      <c r="E18" s="113"/>
      <c r="F18" s="113"/>
    </row>
    <row r="19" spans="1:6">
      <c r="A19" s="122"/>
      <c r="B19" s="122"/>
      <c r="C19" s="130"/>
      <c r="D19" s="113"/>
      <c r="E19" s="113"/>
      <c r="F19" s="113"/>
    </row>
    <row r="20" spans="1:6">
      <c r="A20" s="131" t="s">
        <v>17</v>
      </c>
      <c r="B20" s="122"/>
      <c r="C20" s="130"/>
      <c r="D20" s="113"/>
      <c r="E20" s="113"/>
      <c r="F20" s="113"/>
    </row>
    <row r="21" spans="1:6">
      <c r="A21" s="121" t="s">
        <v>19</v>
      </c>
      <c r="B21" s="132"/>
      <c r="C21" s="133" t="s">
        <v>20</v>
      </c>
      <c r="D21" s="113"/>
      <c r="E21" s="113"/>
      <c r="F21" s="113"/>
    </row>
    <row r="22" spans="1:6">
      <c r="A22" s="121" t="s">
        <v>18</v>
      </c>
      <c r="B22" s="122"/>
      <c r="C22" s="130"/>
      <c r="D22" s="113"/>
      <c r="E22" s="113"/>
      <c r="F22" s="113"/>
    </row>
    <row r="23" spans="1:6">
      <c r="A23" s="121" t="s">
        <v>21</v>
      </c>
      <c r="B23" s="122"/>
      <c r="C23" s="130"/>
      <c r="D23" s="113"/>
      <c r="E23" s="113"/>
      <c r="F23" s="113"/>
    </row>
    <row r="24" spans="1:6">
      <c r="A24" s="121" t="s">
        <v>111</v>
      </c>
      <c r="B24" s="134">
        <v>66608</v>
      </c>
      <c r="C24" s="135"/>
      <c r="D24" s="113"/>
      <c r="E24" s="113"/>
      <c r="F24" s="113"/>
    </row>
    <row r="25" spans="1:6">
      <c r="A25" s="121" t="s">
        <v>22</v>
      </c>
      <c r="B25" s="122"/>
      <c r="C25" s="130"/>
      <c r="D25" s="113"/>
      <c r="E25" s="113"/>
      <c r="F25" s="113"/>
    </row>
    <row r="26" spans="1:6">
      <c r="A26" s="121"/>
      <c r="B26" s="119"/>
      <c r="C26" s="120">
        <f>C18+B24</f>
        <v>117727.35</v>
      </c>
      <c r="D26" s="113"/>
      <c r="E26" s="113"/>
      <c r="F26" s="113"/>
    </row>
    <row r="27" spans="1:6">
      <c r="A27" s="131" t="s">
        <v>23</v>
      </c>
      <c r="B27" s="122"/>
      <c r="C27" s="130"/>
      <c r="D27" s="113"/>
      <c r="E27" s="113"/>
      <c r="F27" s="113"/>
    </row>
    <row r="28" spans="1:6">
      <c r="A28" s="121"/>
      <c r="B28" s="124"/>
      <c r="C28" s="136"/>
      <c r="D28" s="113"/>
      <c r="E28" s="113"/>
      <c r="F28" s="113"/>
    </row>
    <row r="29" spans="1:6">
      <c r="A29" s="122"/>
      <c r="B29" s="124"/>
      <c r="C29" s="136"/>
      <c r="D29" s="113"/>
      <c r="E29" s="113"/>
      <c r="F29" s="113"/>
    </row>
    <row r="30" spans="1:6">
      <c r="A30" s="122"/>
      <c r="B30" s="137"/>
      <c r="C30" s="138">
        <f>-B28-B29-B30</f>
        <v>0</v>
      </c>
      <c r="D30" s="113"/>
      <c r="E30" s="113"/>
      <c r="F30" s="113"/>
    </row>
    <row r="31" spans="1:6" ht="15.75" thickBot="1">
      <c r="A31" s="121" t="s">
        <v>26</v>
      </c>
      <c r="B31" s="139"/>
      <c r="C31" s="140">
        <f>+C26+C30</f>
        <v>117727.35</v>
      </c>
      <c r="D31" s="113"/>
      <c r="E31" s="113"/>
      <c r="F31" s="113"/>
    </row>
    <row r="32" spans="1:6">
      <c r="A32" s="121" t="s">
        <v>96</v>
      </c>
      <c r="B32" s="141"/>
      <c r="C32" s="142">
        <f>C31*6/100</f>
        <v>7063.6410000000005</v>
      </c>
      <c r="D32" s="113"/>
      <c r="E32" s="113"/>
      <c r="F32" s="113"/>
    </row>
    <row r="33" spans="1:7">
      <c r="A33" s="121" t="s">
        <v>27</v>
      </c>
      <c r="B33" s="122"/>
      <c r="C33" s="123">
        <v>6000</v>
      </c>
      <c r="D33" s="113"/>
      <c r="E33" s="113"/>
      <c r="F33" s="113"/>
    </row>
    <row r="34" spans="1:7" ht="15.75" thickBot="1">
      <c r="A34" s="143" t="s">
        <v>50</v>
      </c>
      <c r="B34" s="144"/>
      <c r="C34" s="145">
        <f>C32-C33</f>
        <v>1063.6410000000005</v>
      </c>
      <c r="D34" s="113"/>
      <c r="E34" s="113"/>
      <c r="F34" s="113"/>
    </row>
    <row r="35" spans="1:7" ht="15.75" thickTop="1">
      <c r="A35" s="113"/>
      <c r="B35" s="113"/>
      <c r="C35" s="113"/>
      <c r="D35" s="113"/>
      <c r="E35" s="113"/>
      <c r="F35" s="113"/>
    </row>
    <row r="36" spans="1:7">
      <c r="A36" s="115" t="s">
        <v>116</v>
      </c>
      <c r="B36" s="113"/>
      <c r="C36" s="113"/>
      <c r="D36" s="113"/>
      <c r="E36" s="113"/>
      <c r="F36" s="113"/>
    </row>
    <row r="38" spans="1:7">
      <c r="B38" s="147" t="s">
        <v>112</v>
      </c>
      <c r="C38" s="146" t="s">
        <v>90</v>
      </c>
      <c r="D38" s="146" t="s">
        <v>100</v>
      </c>
      <c r="E38" s="146" t="s">
        <v>101</v>
      </c>
      <c r="F38" s="146" t="s">
        <v>108</v>
      </c>
      <c r="G38" s="148" t="s">
        <v>113</v>
      </c>
    </row>
    <row r="39" spans="1:7">
      <c r="A39" s="91" t="s">
        <v>114</v>
      </c>
      <c r="B39" s="149">
        <v>3246</v>
      </c>
      <c r="C39" s="150">
        <v>5692</v>
      </c>
      <c r="D39" s="149">
        <v>4764</v>
      </c>
      <c r="E39" s="149">
        <v>916</v>
      </c>
      <c r="F39" s="149">
        <v>3324</v>
      </c>
      <c r="G39" s="151">
        <f>B39+C39+D39+E39+F39</f>
        <v>17942</v>
      </c>
    </row>
    <row r="40" spans="1:7">
      <c r="A40" s="91" t="s">
        <v>115</v>
      </c>
      <c r="B40" s="149">
        <v>2873</v>
      </c>
      <c r="C40" s="150">
        <v>7510</v>
      </c>
      <c r="D40" s="149"/>
      <c r="E40" s="149">
        <v>6214</v>
      </c>
      <c r="F40" s="149">
        <v>3680</v>
      </c>
      <c r="G40" s="151">
        <f>B40+C40+D40+E40+F40</f>
        <v>20277</v>
      </c>
    </row>
    <row r="41" spans="1:7">
      <c r="A41" s="92" t="s">
        <v>117</v>
      </c>
      <c r="B41" s="152">
        <f>B39-B40</f>
        <v>373</v>
      </c>
      <c r="C41" s="152">
        <f t="shared" ref="C41:E41" si="0">C39-C40</f>
        <v>-1818</v>
      </c>
      <c r="D41" s="152">
        <f t="shared" si="0"/>
        <v>4764</v>
      </c>
      <c r="E41" s="152">
        <f t="shared" si="0"/>
        <v>-5298</v>
      </c>
      <c r="F41" s="152">
        <f>F39-F40</f>
        <v>-356</v>
      </c>
      <c r="G41" s="151">
        <f t="shared" ref="G41" si="1">B41+C41+D41+E41+F41</f>
        <v>-2335</v>
      </c>
    </row>
    <row r="53" spans="1:3" ht="17.25">
      <c r="A53" s="1" t="s">
        <v>93</v>
      </c>
      <c r="B53" s="2"/>
      <c r="C53" s="2"/>
    </row>
    <row r="54" spans="1:3" ht="17.25">
      <c r="A54" s="1" t="s">
        <v>94</v>
      </c>
      <c r="B54" s="2"/>
      <c r="C54" s="2"/>
    </row>
    <row r="55" spans="1:3" ht="17.25">
      <c r="A55" s="3"/>
      <c r="B55" s="2"/>
      <c r="C55" s="2"/>
    </row>
    <row r="56" spans="1:3" ht="17.25">
      <c r="A56" s="4" t="s">
        <v>1</v>
      </c>
      <c r="B56" s="2"/>
      <c r="C56" s="2"/>
    </row>
    <row r="57" spans="1:3" ht="17.25">
      <c r="A57" s="3"/>
      <c r="B57" s="275" t="s">
        <v>108</v>
      </c>
      <c r="C57" s="275"/>
    </row>
    <row r="58" spans="1:3">
      <c r="A58" s="103" t="s">
        <v>2</v>
      </c>
      <c r="B58" s="93"/>
      <c r="C58" s="94">
        <v>54290</v>
      </c>
    </row>
    <row r="59" spans="1:3">
      <c r="A59" s="98" t="s">
        <v>3</v>
      </c>
      <c r="B59" s="96"/>
      <c r="C59" s="97"/>
    </row>
    <row r="60" spans="1:3">
      <c r="A60" s="98" t="s">
        <v>5</v>
      </c>
      <c r="B60" s="96"/>
      <c r="C60" s="97">
        <v>7800</v>
      </c>
    </row>
    <row r="61" spans="1:3">
      <c r="A61" s="98" t="s">
        <v>6</v>
      </c>
      <c r="B61" s="96"/>
      <c r="C61" s="97">
        <v>2500</v>
      </c>
    </row>
    <row r="62" spans="1:3">
      <c r="A62" s="98" t="s">
        <v>11</v>
      </c>
      <c r="B62" s="104"/>
      <c r="C62" s="95"/>
    </row>
    <row r="63" spans="1:3">
      <c r="A63" s="98" t="s">
        <v>95</v>
      </c>
      <c r="B63" s="96"/>
      <c r="C63" s="97">
        <v>5000</v>
      </c>
    </row>
    <row r="64" spans="1:3">
      <c r="A64" s="98" t="s">
        <v>13</v>
      </c>
      <c r="B64" s="96"/>
      <c r="C64" s="97">
        <v>3000</v>
      </c>
    </row>
    <row r="65" spans="1:3">
      <c r="A65" s="98" t="s">
        <v>87</v>
      </c>
      <c r="B65" s="104"/>
      <c r="C65" s="95">
        <f>1875*25/100</f>
        <v>468.75</v>
      </c>
    </row>
    <row r="66" spans="1:3">
      <c r="A66" s="105" t="s">
        <v>16</v>
      </c>
      <c r="B66" s="99"/>
      <c r="C66" s="100">
        <f>SUM(C58:C65)</f>
        <v>73058.75</v>
      </c>
    </row>
    <row r="67" spans="1:3">
      <c r="A67" s="98"/>
      <c r="B67" s="58"/>
      <c r="C67" s="37"/>
    </row>
    <row r="68" spans="1:3">
      <c r="A68" s="106" t="s">
        <v>17</v>
      </c>
      <c r="B68" s="58"/>
      <c r="C68" s="37"/>
    </row>
    <row r="69" spans="1:3">
      <c r="A69" s="98" t="s">
        <v>109</v>
      </c>
      <c r="B69" s="72">
        <v>30359</v>
      </c>
      <c r="C69" s="101"/>
    </row>
    <row r="70" spans="1:3">
      <c r="A70" s="98"/>
      <c r="B70" s="58"/>
      <c r="C70" s="37"/>
    </row>
    <row r="71" spans="1:3">
      <c r="A71" s="98"/>
      <c r="B71" s="93"/>
      <c r="C71" s="94">
        <f>C66+B69</f>
        <v>103417.75</v>
      </c>
    </row>
    <row r="72" spans="1:3">
      <c r="A72" s="106" t="s">
        <v>23</v>
      </c>
      <c r="B72" s="96"/>
      <c r="C72" s="97"/>
    </row>
    <row r="73" spans="1:3">
      <c r="A73" s="98"/>
      <c r="B73" s="107"/>
      <c r="C73" s="63"/>
    </row>
    <row r="74" spans="1:3">
      <c r="A74" s="98"/>
      <c r="B74" s="65"/>
      <c r="C74" s="108"/>
    </row>
    <row r="75" spans="1:3">
      <c r="A75" s="98"/>
      <c r="B75" s="96"/>
      <c r="C75" s="102"/>
    </row>
    <row r="76" spans="1:3" ht="15.75" thickBot="1">
      <c r="A76" s="98" t="s">
        <v>99</v>
      </c>
      <c r="B76" s="109"/>
      <c r="C76" s="64">
        <f>C71</f>
        <v>103417.75</v>
      </c>
    </row>
    <row r="77" spans="1:3">
      <c r="A77" s="98" t="s">
        <v>96</v>
      </c>
      <c r="B77" s="65"/>
      <c r="C77" s="95">
        <f>C76*6/100</f>
        <v>6205.0649999999996</v>
      </c>
    </row>
    <row r="78" spans="1:3">
      <c r="A78" s="98" t="s">
        <v>27</v>
      </c>
      <c r="B78" s="58"/>
      <c r="C78" s="95">
        <v>-6000</v>
      </c>
    </row>
    <row r="79" spans="1:3" ht="15.75" thickBot="1">
      <c r="A79" s="110" t="s">
        <v>29</v>
      </c>
      <c r="B79" s="77"/>
      <c r="C79" s="111">
        <f>C77+C78</f>
        <v>205.0649999999996</v>
      </c>
    </row>
    <row r="80" spans="1:3" ht="16.5" thickTop="1">
      <c r="A80" s="2"/>
      <c r="B80" s="34"/>
      <c r="C80" s="35"/>
    </row>
  </sheetData>
  <mergeCells count="2">
    <mergeCell ref="B7:C7"/>
    <mergeCell ref="B57:C57"/>
  </mergeCells>
  <pageMargins left="0.95" right="0.2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874"/>
  <sheetViews>
    <sheetView topLeftCell="A257" workbookViewId="0">
      <selection activeCell="C636" sqref="C636"/>
    </sheetView>
  </sheetViews>
  <sheetFormatPr defaultRowHeight="15"/>
  <cols>
    <col min="1" max="1" width="48.5703125" customWidth="1"/>
    <col min="2" max="2" width="13.85546875" customWidth="1"/>
    <col min="3" max="3" width="15.140625" customWidth="1"/>
    <col min="6" max="6" width="13.28515625" customWidth="1"/>
  </cols>
  <sheetData>
    <row r="3" spans="1:6" ht="17.25">
      <c r="A3" s="1" t="s">
        <v>79</v>
      </c>
      <c r="B3" s="2"/>
      <c r="C3" s="2"/>
    </row>
    <row r="4" spans="1:6" ht="17.25">
      <c r="A4" s="1" t="s">
        <v>0</v>
      </c>
      <c r="B4" s="2"/>
      <c r="C4" s="2"/>
    </row>
    <row r="5" spans="1:6" ht="17.25">
      <c r="A5" s="3"/>
      <c r="B5" s="2"/>
      <c r="C5" s="2"/>
    </row>
    <row r="6" spans="1:6" ht="17.25">
      <c r="A6" s="4" t="s">
        <v>1</v>
      </c>
      <c r="B6" s="2"/>
      <c r="C6" s="2"/>
    </row>
    <row r="7" spans="1:6" ht="17.25">
      <c r="A7" s="3"/>
      <c r="B7" s="275" t="s">
        <v>122</v>
      </c>
      <c r="C7" s="275"/>
    </row>
    <row r="8" spans="1:6" ht="17.25">
      <c r="A8" s="5" t="s">
        <v>2</v>
      </c>
      <c r="B8" s="6"/>
      <c r="C8" s="7">
        <v>115000</v>
      </c>
      <c r="F8" s="155"/>
    </row>
    <row r="9" spans="1:6" ht="17.25">
      <c r="A9" s="8" t="s">
        <v>3</v>
      </c>
      <c r="B9" s="9"/>
      <c r="C9" s="10"/>
      <c r="F9" s="155"/>
    </row>
    <row r="10" spans="1:6" ht="15.75">
      <c r="A10" s="11" t="s">
        <v>4</v>
      </c>
      <c r="B10" s="12"/>
      <c r="C10" s="13">
        <v>2500</v>
      </c>
      <c r="F10" s="156"/>
    </row>
    <row r="11" spans="1:6" ht="17.25">
      <c r="A11" s="8" t="s">
        <v>5</v>
      </c>
      <c r="B11" s="9"/>
      <c r="C11" s="10">
        <v>7800</v>
      </c>
      <c r="F11" s="155"/>
    </row>
    <row r="12" spans="1:6" ht="17.25">
      <c r="A12" s="8" t="s">
        <v>6</v>
      </c>
      <c r="B12" s="9"/>
      <c r="C12" s="10"/>
      <c r="F12" s="155"/>
    </row>
    <row r="13" spans="1:6" ht="17.25">
      <c r="A13" s="8" t="s">
        <v>119</v>
      </c>
      <c r="B13" s="9"/>
      <c r="C13" s="10">
        <f>78300*25/100</f>
        <v>19575</v>
      </c>
      <c r="F13" s="155"/>
    </row>
    <row r="14" spans="1:6" ht="17.25">
      <c r="A14" s="8" t="s">
        <v>8</v>
      </c>
      <c r="B14" s="12"/>
      <c r="C14" s="13">
        <v>40000</v>
      </c>
      <c r="F14" s="156"/>
    </row>
    <row r="15" spans="1:6" ht="17.25">
      <c r="A15" s="8" t="s">
        <v>9</v>
      </c>
      <c r="B15" s="9"/>
      <c r="C15" s="10">
        <v>57500</v>
      </c>
      <c r="F15" s="155"/>
    </row>
    <row r="16" spans="1:6" ht="17.25">
      <c r="A16" s="8" t="s">
        <v>10</v>
      </c>
      <c r="B16" s="9"/>
      <c r="C16" s="10"/>
      <c r="F16" s="155"/>
    </row>
    <row r="17" spans="1:6" ht="17.25">
      <c r="A17" s="8" t="s">
        <v>120</v>
      </c>
      <c r="B17" s="9"/>
      <c r="C17" s="10">
        <f>25000*25/100</f>
        <v>6250</v>
      </c>
      <c r="F17" s="155"/>
    </row>
    <row r="18" spans="1:6" ht="17.25">
      <c r="A18" s="8" t="s">
        <v>13</v>
      </c>
      <c r="B18" s="9"/>
      <c r="C18" s="10">
        <v>65000</v>
      </c>
      <c r="F18" s="155"/>
    </row>
    <row r="19" spans="1:6" ht="17.25">
      <c r="A19" s="8" t="s">
        <v>121</v>
      </c>
      <c r="B19" s="12"/>
      <c r="C19" s="10">
        <f>11500*25/100</f>
        <v>2875</v>
      </c>
      <c r="F19" s="155"/>
    </row>
    <row r="20" spans="1:6" ht="17.25">
      <c r="A20" s="8" t="s">
        <v>15</v>
      </c>
      <c r="B20" s="9"/>
      <c r="C20" s="10">
        <v>20000</v>
      </c>
      <c r="F20" s="155"/>
    </row>
    <row r="21" spans="1:6" ht="17.25">
      <c r="A21" s="16" t="s">
        <v>16</v>
      </c>
      <c r="B21" s="17"/>
      <c r="C21" s="18">
        <f>SUM(C8:C20)</f>
        <v>336500</v>
      </c>
      <c r="F21" s="67"/>
    </row>
    <row r="22" spans="1:6" ht="17.25">
      <c r="A22" s="8"/>
      <c r="B22" s="74"/>
      <c r="C22" s="49"/>
      <c r="F22" s="67"/>
    </row>
    <row r="23" spans="1:6" ht="17.25">
      <c r="A23" s="21" t="s">
        <v>17</v>
      </c>
      <c r="B23" s="74"/>
      <c r="C23" s="49"/>
      <c r="F23" s="67"/>
    </row>
    <row r="24" spans="1:6" ht="17.25">
      <c r="A24" s="8" t="s">
        <v>18</v>
      </c>
      <c r="B24" s="12">
        <v>20000</v>
      </c>
      <c r="C24" s="49"/>
      <c r="F24" s="67"/>
    </row>
    <row r="25" spans="1:6" ht="15.75">
      <c r="A25" s="22" t="s">
        <v>19</v>
      </c>
      <c r="B25" s="12">
        <v>15378.25</v>
      </c>
      <c r="C25" s="25"/>
      <c r="F25" s="67"/>
    </row>
    <row r="26" spans="1:6" ht="17.25">
      <c r="A26" s="8" t="s">
        <v>21</v>
      </c>
      <c r="B26" s="12"/>
      <c r="C26" s="13"/>
    </row>
    <row r="27" spans="1:6" ht="17.25">
      <c r="A27" s="8" t="s">
        <v>22</v>
      </c>
      <c r="B27" s="74"/>
      <c r="C27" s="49"/>
    </row>
    <row r="28" spans="1:6" ht="17.25">
      <c r="A28" s="8"/>
      <c r="B28" s="74"/>
      <c r="C28" s="49"/>
    </row>
    <row r="29" spans="1:6" ht="15.75">
      <c r="A29" s="11"/>
      <c r="B29" s="6"/>
      <c r="C29" s="7">
        <f>C21+B24+B25</f>
        <v>371878.25</v>
      </c>
    </row>
    <row r="30" spans="1:6" ht="17.25">
      <c r="A30" s="21" t="s">
        <v>23</v>
      </c>
      <c r="B30" s="9"/>
      <c r="C30" s="10"/>
    </row>
    <row r="31" spans="1:6" ht="17.25">
      <c r="A31" s="8" t="s">
        <v>24</v>
      </c>
      <c r="B31" s="24">
        <v>350</v>
      </c>
      <c r="C31" s="25"/>
    </row>
    <row r="32" spans="1:6" ht="17.25">
      <c r="A32" s="8" t="s">
        <v>25</v>
      </c>
      <c r="B32" s="153">
        <f>C8*10/100</f>
        <v>11500</v>
      </c>
      <c r="C32" s="48"/>
    </row>
    <row r="33" spans="1:3" ht="15.75">
      <c r="A33" s="11"/>
      <c r="B33" s="9"/>
      <c r="C33" s="28">
        <f t="shared" ref="C33" si="0">-B31-B32</f>
        <v>-11850</v>
      </c>
    </row>
    <row r="34" spans="1:3" ht="18" thickBot="1">
      <c r="A34" s="8" t="s">
        <v>26</v>
      </c>
      <c r="B34" s="29"/>
      <c r="C34" s="30">
        <f>+C29+C33</f>
        <v>360028.25</v>
      </c>
    </row>
    <row r="35" spans="1:3" ht="17.25">
      <c r="A35" s="8" t="s">
        <v>55</v>
      </c>
      <c r="B35" s="153"/>
      <c r="C35" s="13">
        <f>C34*36/100</f>
        <v>129610.17</v>
      </c>
    </row>
    <row r="36" spans="1:3" ht="17.25">
      <c r="A36" s="8" t="s">
        <v>27</v>
      </c>
      <c r="B36" s="74"/>
      <c r="C36" s="13">
        <v>-73500</v>
      </c>
    </row>
    <row r="37" spans="1:3" ht="16.5" thickBot="1">
      <c r="A37" s="31" t="s">
        <v>29</v>
      </c>
      <c r="B37" s="154"/>
      <c r="C37" s="33">
        <f>C35+C36</f>
        <v>56110.17</v>
      </c>
    </row>
    <row r="38" spans="1:3" ht="16.5" thickTop="1">
      <c r="A38" s="2"/>
      <c r="B38" s="34"/>
      <c r="C38" s="35"/>
    </row>
    <row r="39" spans="1:3" ht="15.75">
      <c r="A39" s="2"/>
      <c r="B39" s="34"/>
      <c r="C39" s="35"/>
    </row>
    <row r="40" spans="1:3" ht="15.75">
      <c r="A40" s="2"/>
      <c r="B40" s="34"/>
      <c r="C40" s="35"/>
    </row>
    <row r="41" spans="1:3" ht="15.75">
      <c r="A41" s="2"/>
      <c r="B41" s="34"/>
      <c r="C41" s="35"/>
    </row>
    <row r="42" spans="1:3" ht="15.75">
      <c r="A42" s="2"/>
      <c r="B42" s="34"/>
      <c r="C42" s="35"/>
    </row>
    <row r="43" spans="1:3" ht="15.75">
      <c r="A43" s="2"/>
      <c r="B43" s="34"/>
      <c r="C43" s="35"/>
    </row>
    <row r="44" spans="1:3" ht="15.75">
      <c r="A44" s="2"/>
      <c r="B44" s="34"/>
      <c r="C44" s="35"/>
    </row>
    <row r="45" spans="1:3" ht="15.75">
      <c r="A45" s="2"/>
      <c r="B45" s="34"/>
      <c r="C45" s="35"/>
    </row>
    <row r="46" spans="1:3" ht="15.75">
      <c r="A46" s="2"/>
      <c r="B46" s="34"/>
      <c r="C46" s="35"/>
    </row>
    <row r="47" spans="1:3" ht="15.75">
      <c r="A47" s="2"/>
      <c r="B47" s="34"/>
      <c r="C47" s="35"/>
    </row>
    <row r="48" spans="1:3" ht="15.75">
      <c r="A48" s="2"/>
      <c r="B48" s="34"/>
      <c r="C48" s="35"/>
    </row>
    <row r="49" spans="1:6" ht="15.75">
      <c r="A49" s="2"/>
      <c r="B49" s="34"/>
      <c r="C49" s="35"/>
    </row>
    <row r="50" spans="1:6" ht="17.25">
      <c r="A50" s="1" t="s">
        <v>30</v>
      </c>
      <c r="B50" s="2"/>
      <c r="C50" s="2"/>
    </row>
    <row r="51" spans="1:6" ht="17.25">
      <c r="A51" s="1" t="s">
        <v>28</v>
      </c>
      <c r="B51" s="2"/>
      <c r="C51" s="2"/>
    </row>
    <row r="52" spans="1:6" ht="17.25">
      <c r="A52" s="3"/>
      <c r="B52" s="2"/>
      <c r="C52" s="2"/>
    </row>
    <row r="53" spans="1:6" ht="17.25">
      <c r="A53" s="4" t="s">
        <v>1</v>
      </c>
      <c r="B53" s="2"/>
      <c r="C53" s="2"/>
    </row>
    <row r="54" spans="1:6" ht="17.25">
      <c r="A54" s="3"/>
      <c r="B54" s="275" t="s">
        <v>122</v>
      </c>
      <c r="C54" s="275"/>
    </row>
    <row r="55" spans="1:6" ht="17.25">
      <c r="A55" s="5" t="s">
        <v>2</v>
      </c>
      <c r="B55" s="6"/>
      <c r="C55" s="7">
        <v>109400</v>
      </c>
      <c r="F55" s="155"/>
    </row>
    <row r="56" spans="1:6" ht="17.25">
      <c r="A56" s="8" t="s">
        <v>3</v>
      </c>
      <c r="B56" s="9"/>
      <c r="C56" s="40" t="s">
        <v>20</v>
      </c>
      <c r="F56" s="157"/>
    </row>
    <row r="57" spans="1:6" ht="15.75">
      <c r="A57" s="11" t="s">
        <v>4</v>
      </c>
      <c r="B57" s="12"/>
      <c r="C57" s="13">
        <v>2500</v>
      </c>
      <c r="F57" s="156"/>
    </row>
    <row r="58" spans="1:6" ht="15.75">
      <c r="A58" s="11" t="s">
        <v>31</v>
      </c>
      <c r="B58" s="12"/>
      <c r="C58" s="13"/>
      <c r="F58" s="156"/>
    </row>
    <row r="59" spans="1:6" ht="17.25">
      <c r="A59" s="8" t="s">
        <v>5</v>
      </c>
      <c r="B59" s="9"/>
      <c r="C59" s="10">
        <v>7800</v>
      </c>
      <c r="F59" s="155"/>
    </row>
    <row r="60" spans="1:6" ht="17.25">
      <c r="A60" s="8" t="s">
        <v>6</v>
      </c>
      <c r="B60" s="9"/>
      <c r="C60" s="10" t="s">
        <v>20</v>
      </c>
      <c r="F60" s="155"/>
    </row>
    <row r="61" spans="1:6" ht="17.25">
      <c r="A61" s="8" t="s">
        <v>119</v>
      </c>
      <c r="B61" s="9"/>
      <c r="C61" s="10">
        <f>78300*25/100</f>
        <v>19575</v>
      </c>
      <c r="F61" s="155"/>
    </row>
    <row r="62" spans="1:6" ht="17.25">
      <c r="A62" s="8" t="s">
        <v>8</v>
      </c>
      <c r="B62" s="14"/>
      <c r="C62" s="13">
        <v>30000</v>
      </c>
      <c r="F62" s="156"/>
    </row>
    <row r="63" spans="1:6" ht="17.25">
      <c r="A63" s="8" t="s">
        <v>9</v>
      </c>
      <c r="B63" s="9"/>
      <c r="C63" s="10">
        <v>54700</v>
      </c>
      <c r="F63" s="155"/>
    </row>
    <row r="64" spans="1:6" ht="17.25">
      <c r="A64" s="8" t="s">
        <v>10</v>
      </c>
      <c r="B64" s="9"/>
      <c r="C64" s="10" t="s">
        <v>20</v>
      </c>
      <c r="F64" s="155"/>
    </row>
    <row r="65" spans="1:6" ht="17.25">
      <c r="A65" s="8" t="s">
        <v>123</v>
      </c>
      <c r="B65" s="12"/>
      <c r="C65" s="13">
        <f>100000*25/100</f>
        <v>25000</v>
      </c>
      <c r="F65" s="156"/>
    </row>
    <row r="66" spans="1:6" ht="17.25">
      <c r="A66" s="8" t="s">
        <v>120</v>
      </c>
      <c r="B66" s="9"/>
      <c r="C66" s="10">
        <f>25000*25/100</f>
        <v>6250</v>
      </c>
      <c r="F66" s="155"/>
    </row>
    <row r="67" spans="1:6" ht="17.25">
      <c r="A67" s="8" t="s">
        <v>13</v>
      </c>
      <c r="B67" s="9"/>
      <c r="C67" s="10">
        <v>55000</v>
      </c>
      <c r="F67" s="155"/>
    </row>
    <row r="68" spans="1:6" ht="17.25">
      <c r="A68" s="8" t="s">
        <v>121</v>
      </c>
      <c r="B68" s="12"/>
      <c r="C68" s="10">
        <f>11500*25/100</f>
        <v>2875</v>
      </c>
      <c r="F68" s="155"/>
    </row>
    <row r="69" spans="1:6" ht="17.25">
      <c r="A69" s="8" t="s">
        <v>15</v>
      </c>
      <c r="B69" s="9"/>
      <c r="C69" s="10">
        <v>20000</v>
      </c>
      <c r="F69" s="155"/>
    </row>
    <row r="70" spans="1:6" ht="17.25">
      <c r="A70" s="16" t="s">
        <v>16</v>
      </c>
      <c r="B70" s="17"/>
      <c r="C70" s="18">
        <f>SUM(C55:C69)</f>
        <v>333100</v>
      </c>
      <c r="F70" s="67"/>
    </row>
    <row r="71" spans="1:6" ht="17.25">
      <c r="A71" s="8"/>
      <c r="B71" s="19"/>
      <c r="C71" s="20"/>
      <c r="F71" s="67"/>
    </row>
    <row r="72" spans="1:6" ht="17.25">
      <c r="A72" s="21" t="s">
        <v>17</v>
      </c>
      <c r="B72" s="19"/>
      <c r="C72" s="20"/>
      <c r="F72" s="67"/>
    </row>
    <row r="73" spans="1:6" ht="17.25">
      <c r="A73" s="8" t="s">
        <v>18</v>
      </c>
      <c r="B73" s="19"/>
      <c r="C73" s="20"/>
      <c r="F73" s="67"/>
    </row>
    <row r="74" spans="1:6" ht="15.75">
      <c r="A74" s="22" t="s">
        <v>19</v>
      </c>
      <c r="B74" s="24">
        <v>15378.25</v>
      </c>
      <c r="C74" s="20"/>
      <c r="F74" s="67"/>
    </row>
    <row r="75" spans="1:6" ht="17.25">
      <c r="A75" s="8" t="s">
        <v>21</v>
      </c>
      <c r="B75" s="19"/>
      <c r="C75" s="20"/>
    </row>
    <row r="76" spans="1:6" ht="17.25">
      <c r="A76" s="8" t="s">
        <v>22</v>
      </c>
      <c r="B76" s="41"/>
      <c r="C76" s="37"/>
    </row>
    <row r="77" spans="1:6" ht="17.25">
      <c r="A77" s="8"/>
      <c r="B77" s="19"/>
      <c r="C77" s="20"/>
    </row>
    <row r="78" spans="1:6" ht="15.75">
      <c r="A78" s="11"/>
      <c r="B78" s="6"/>
      <c r="C78" s="7">
        <f>C70+B74+B76</f>
        <v>348478.25</v>
      </c>
    </row>
    <row r="79" spans="1:6" ht="17.25">
      <c r="A79" s="21" t="s">
        <v>23</v>
      </c>
      <c r="B79" s="9"/>
      <c r="C79" s="10"/>
    </row>
    <row r="80" spans="1:6" ht="17.25">
      <c r="A80" s="8" t="s">
        <v>24</v>
      </c>
      <c r="B80" s="24">
        <v>350</v>
      </c>
      <c r="C80" s="25"/>
    </row>
    <row r="81" spans="1:3" ht="17.25">
      <c r="A81" s="8" t="s">
        <v>25</v>
      </c>
      <c r="B81" s="26">
        <v>10940</v>
      </c>
      <c r="C81" s="27"/>
    </row>
    <row r="82" spans="1:3" ht="15.75">
      <c r="A82" s="11"/>
      <c r="B82" s="42"/>
      <c r="C82" s="10">
        <f t="shared" ref="C82" si="1">-B80-B81</f>
        <v>-11290</v>
      </c>
    </row>
    <row r="83" spans="1:3" ht="18" thickBot="1">
      <c r="A83" s="8" t="s">
        <v>26</v>
      </c>
      <c r="B83" s="43"/>
      <c r="C83" s="30">
        <f>+C78+C82</f>
        <v>337188.25</v>
      </c>
    </row>
    <row r="84" spans="1:3" ht="17.25">
      <c r="A84" s="8" t="s">
        <v>55</v>
      </c>
      <c r="B84" s="26"/>
      <c r="C84" s="27">
        <f>C83*36/100</f>
        <v>121387.77</v>
      </c>
    </row>
    <row r="85" spans="1:3" ht="17.25">
      <c r="A85" s="8" t="s">
        <v>27</v>
      </c>
      <c r="B85" s="19"/>
      <c r="C85" s="20">
        <v>-73500</v>
      </c>
    </row>
    <row r="86" spans="1:3" ht="15.75">
      <c r="A86" s="11" t="s">
        <v>29</v>
      </c>
      <c r="B86" s="32"/>
      <c r="C86" s="44">
        <f t="shared" ref="C86" si="2">C84+C85</f>
        <v>47887.770000000004</v>
      </c>
    </row>
    <row r="87" spans="1:3" ht="16.5" thickBot="1">
      <c r="A87" s="45"/>
      <c r="B87" s="46"/>
      <c r="C87" s="39">
        <v>47888</v>
      </c>
    </row>
    <row r="88" spans="1:3" ht="18" thickTop="1">
      <c r="A88" s="1"/>
      <c r="B88" s="2"/>
      <c r="C88" s="2"/>
    </row>
    <row r="89" spans="1:3" ht="17.25">
      <c r="A89" s="1"/>
      <c r="B89" s="2"/>
      <c r="C89" s="2"/>
    </row>
    <row r="90" spans="1:3" ht="17.25">
      <c r="A90" s="1"/>
      <c r="B90" s="2"/>
      <c r="C90" s="2"/>
    </row>
    <row r="91" spans="1:3" ht="17.25">
      <c r="A91" s="3"/>
      <c r="B91" s="2"/>
      <c r="C91" s="2"/>
    </row>
    <row r="92" spans="1:3" ht="17.25">
      <c r="A92" s="3"/>
      <c r="B92" s="2"/>
      <c r="C92" s="2"/>
    </row>
    <row r="93" spans="1:3" ht="17.25">
      <c r="A93" s="3"/>
      <c r="B93" s="2"/>
      <c r="C93" s="2"/>
    </row>
    <row r="94" spans="1:3" ht="17.25">
      <c r="A94" s="1" t="s">
        <v>32</v>
      </c>
      <c r="B94" s="2"/>
      <c r="C94" s="2"/>
    </row>
    <row r="95" spans="1:3" ht="17.25">
      <c r="A95" s="1" t="s">
        <v>28</v>
      </c>
      <c r="B95" s="2"/>
      <c r="C95" s="2"/>
    </row>
    <row r="96" spans="1:3" ht="17.25">
      <c r="A96" s="3"/>
      <c r="B96" s="2"/>
      <c r="C96" s="2"/>
    </row>
    <row r="97" spans="1:6" ht="17.25">
      <c r="A97" s="4" t="s">
        <v>1</v>
      </c>
      <c r="B97" s="2"/>
      <c r="C97" s="2"/>
    </row>
    <row r="98" spans="1:6" ht="17.25">
      <c r="A98" s="3"/>
      <c r="B98" s="275" t="s">
        <v>122</v>
      </c>
      <c r="C98" s="275"/>
    </row>
    <row r="99" spans="1:6" ht="17.25">
      <c r="A99" s="5" t="s">
        <v>2</v>
      </c>
      <c r="B99" s="6"/>
      <c r="C99" s="7">
        <v>86410</v>
      </c>
      <c r="F99" s="155"/>
    </row>
    <row r="100" spans="1:6" ht="17.25">
      <c r="A100" s="8" t="s">
        <v>3</v>
      </c>
      <c r="B100" s="9"/>
      <c r="C100" s="10"/>
      <c r="F100" s="155"/>
    </row>
    <row r="101" spans="1:6" ht="15.75">
      <c r="A101" s="11" t="s">
        <v>4</v>
      </c>
      <c r="B101" s="12"/>
      <c r="C101" s="13"/>
      <c r="F101" s="156"/>
    </row>
    <row r="102" spans="1:6" ht="17.25">
      <c r="A102" s="8" t="s">
        <v>5</v>
      </c>
      <c r="B102" s="9"/>
      <c r="C102" s="10">
        <v>7800</v>
      </c>
      <c r="F102" s="155"/>
    </row>
    <row r="103" spans="1:6" ht="17.25">
      <c r="A103" s="8" t="s">
        <v>6</v>
      </c>
      <c r="B103" s="9"/>
      <c r="C103" s="10"/>
      <c r="F103" s="155"/>
    </row>
    <row r="104" spans="1:6" ht="17.25">
      <c r="A104" s="8" t="s">
        <v>119</v>
      </c>
      <c r="B104" s="9"/>
      <c r="C104" s="10">
        <f>78300*25/100</f>
        <v>19575</v>
      </c>
      <c r="F104" s="155"/>
    </row>
    <row r="105" spans="1:6" ht="17.25">
      <c r="A105" s="8" t="s">
        <v>8</v>
      </c>
      <c r="B105" s="14"/>
      <c r="C105" s="13">
        <v>30000</v>
      </c>
      <c r="F105" s="156"/>
    </row>
    <row r="106" spans="1:6" ht="17.25">
      <c r="A106" s="8" t="s">
        <v>9</v>
      </c>
      <c r="B106" s="9"/>
      <c r="C106" s="10">
        <v>43205</v>
      </c>
      <c r="F106" s="155"/>
    </row>
    <row r="107" spans="1:6" ht="17.25">
      <c r="A107" s="8" t="s">
        <v>10</v>
      </c>
      <c r="B107" s="9"/>
      <c r="C107" s="10" t="s">
        <v>20</v>
      </c>
      <c r="F107" s="155"/>
    </row>
    <row r="108" spans="1:6" ht="17.25">
      <c r="A108" s="8" t="s">
        <v>123</v>
      </c>
      <c r="B108" s="12"/>
      <c r="C108" s="13">
        <f>100000*25/100</f>
        <v>25000</v>
      </c>
      <c r="F108" s="156"/>
    </row>
    <row r="109" spans="1:6" ht="17.25">
      <c r="A109" s="8" t="s">
        <v>120</v>
      </c>
      <c r="B109" s="9"/>
      <c r="C109" s="10">
        <f>25000*25/100</f>
        <v>6250</v>
      </c>
      <c r="F109" s="155"/>
    </row>
    <row r="110" spans="1:6" ht="17.25">
      <c r="A110" s="8" t="s">
        <v>13</v>
      </c>
      <c r="B110" s="9"/>
      <c r="C110" s="10">
        <v>55000</v>
      </c>
      <c r="F110" s="155"/>
    </row>
    <row r="111" spans="1:6" ht="17.25">
      <c r="A111" s="8" t="s">
        <v>121</v>
      </c>
      <c r="B111" s="12"/>
      <c r="C111" s="10">
        <f>11500*25/100</f>
        <v>2875</v>
      </c>
      <c r="F111" s="155"/>
    </row>
    <row r="112" spans="1:6" ht="17.25">
      <c r="A112" s="8" t="s">
        <v>15</v>
      </c>
      <c r="B112" s="9"/>
      <c r="C112" s="10">
        <v>20000</v>
      </c>
      <c r="F112" s="155"/>
    </row>
    <row r="113" spans="1:6" ht="17.25">
      <c r="A113" s="16" t="s">
        <v>16</v>
      </c>
      <c r="B113" s="17"/>
      <c r="C113" s="18">
        <f>SUM(C99:C112)</f>
        <v>296115</v>
      </c>
      <c r="F113" s="67"/>
    </row>
    <row r="114" spans="1:6" ht="17.25">
      <c r="A114" s="8"/>
      <c r="B114" s="19"/>
      <c r="C114" s="20"/>
      <c r="F114" s="67"/>
    </row>
    <row r="115" spans="1:6" ht="17.25">
      <c r="A115" s="21" t="s">
        <v>17</v>
      </c>
      <c r="B115" s="19"/>
      <c r="C115" s="20"/>
      <c r="F115" s="67"/>
    </row>
    <row r="116" spans="1:6" ht="17.25">
      <c r="A116" s="8" t="s">
        <v>18</v>
      </c>
      <c r="B116" s="19"/>
      <c r="C116" s="20"/>
      <c r="F116" s="67"/>
    </row>
    <row r="117" spans="1:6" ht="15.75">
      <c r="A117" s="22" t="s">
        <v>19</v>
      </c>
      <c r="B117" s="24"/>
      <c r="C117" s="20"/>
      <c r="F117" s="67"/>
    </row>
    <row r="118" spans="1:6" ht="17.25">
      <c r="A118" s="8" t="s">
        <v>21</v>
      </c>
      <c r="B118" s="14"/>
      <c r="C118" s="20"/>
    </row>
    <row r="119" spans="1:6" ht="17.25">
      <c r="A119" s="8" t="s">
        <v>22</v>
      </c>
      <c r="B119" s="19"/>
      <c r="C119" s="20"/>
    </row>
    <row r="120" spans="1:6" ht="17.25">
      <c r="A120" s="8"/>
      <c r="B120" s="19"/>
      <c r="C120" s="20"/>
    </row>
    <row r="121" spans="1:6" ht="15.75">
      <c r="A121" s="11"/>
      <c r="B121" s="6"/>
      <c r="C121" s="7">
        <f>C113+B118</f>
        <v>296115</v>
      </c>
    </row>
    <row r="122" spans="1:6" ht="17.25">
      <c r="A122" s="21" t="s">
        <v>23</v>
      </c>
      <c r="B122" s="9"/>
      <c r="C122" s="10"/>
    </row>
    <row r="123" spans="1:6" ht="17.25">
      <c r="A123" s="8" t="s">
        <v>24</v>
      </c>
      <c r="B123" s="24">
        <v>350</v>
      </c>
      <c r="C123" s="25"/>
    </row>
    <row r="124" spans="1:6" ht="17.25">
      <c r="A124" s="8" t="s">
        <v>25</v>
      </c>
      <c r="B124" s="26">
        <v>8641</v>
      </c>
      <c r="C124" s="27"/>
    </row>
    <row r="125" spans="1:6" ht="15.75">
      <c r="A125" s="11"/>
      <c r="B125" s="9"/>
      <c r="C125" s="28">
        <f t="shared" ref="C125" si="3">-B123-B124</f>
        <v>-8991</v>
      </c>
    </row>
    <row r="126" spans="1:6" ht="17.25">
      <c r="A126" s="8" t="s">
        <v>26</v>
      </c>
      <c r="B126" s="9"/>
      <c r="C126" s="10">
        <f>+C121+C125</f>
        <v>287124</v>
      </c>
    </row>
    <row r="127" spans="1:6" ht="17.25">
      <c r="A127" s="8" t="s">
        <v>55</v>
      </c>
      <c r="B127" s="26"/>
      <c r="C127" s="27">
        <f>C126*36/100</f>
        <v>103364.64</v>
      </c>
    </row>
    <row r="128" spans="1:6" ht="17.25">
      <c r="A128" s="8" t="s">
        <v>27</v>
      </c>
      <c r="B128" s="19"/>
      <c r="C128" s="20">
        <v>-73500</v>
      </c>
    </row>
    <row r="129" spans="1:6" ht="16.5" thickBot="1">
      <c r="A129" s="31" t="s">
        <v>29</v>
      </c>
      <c r="B129" s="32"/>
      <c r="C129" s="39">
        <f>C127+C128</f>
        <v>29864.639999999999</v>
      </c>
    </row>
    <row r="130" spans="1:6" ht="17.25" thickTop="1" thickBot="1">
      <c r="A130" s="45"/>
      <c r="B130" s="46"/>
      <c r="C130" s="39">
        <v>29865</v>
      </c>
    </row>
    <row r="131" spans="1:6" ht="16.5" thickTop="1">
      <c r="A131" s="2"/>
      <c r="B131" s="34"/>
      <c r="C131" s="35"/>
    </row>
    <row r="132" spans="1:6" ht="15.75">
      <c r="A132" s="2"/>
      <c r="B132" s="34"/>
      <c r="C132" s="35"/>
    </row>
    <row r="133" spans="1:6" ht="15.75">
      <c r="A133" s="2"/>
      <c r="B133" s="34"/>
      <c r="C133" s="35"/>
    </row>
    <row r="134" spans="1:6" ht="15.75">
      <c r="A134" s="2"/>
      <c r="B134" s="34"/>
      <c r="C134" s="35"/>
    </row>
    <row r="135" spans="1:6" ht="17.25">
      <c r="A135" s="3"/>
      <c r="B135" s="2"/>
      <c r="C135" s="2"/>
    </row>
    <row r="136" spans="1:6" ht="17.25">
      <c r="A136" s="3"/>
      <c r="B136" s="2"/>
      <c r="C136" s="2"/>
    </row>
    <row r="137" spans="1:6" ht="17.25">
      <c r="A137" s="3"/>
      <c r="B137" s="2"/>
      <c r="C137" s="2"/>
    </row>
    <row r="138" spans="1:6" ht="17.25">
      <c r="A138" s="1" t="s">
        <v>33</v>
      </c>
      <c r="B138" s="2"/>
      <c r="C138" s="2"/>
    </row>
    <row r="139" spans="1:6" ht="17.25">
      <c r="A139" s="1" t="s">
        <v>34</v>
      </c>
      <c r="B139" s="2"/>
      <c r="C139" s="2"/>
    </row>
    <row r="140" spans="1:6" ht="15.75">
      <c r="A140" s="54"/>
      <c r="B140" s="2"/>
      <c r="C140" s="2"/>
    </row>
    <row r="141" spans="1:6" ht="15.75">
      <c r="A141" s="55" t="s">
        <v>1</v>
      </c>
      <c r="B141" s="2"/>
      <c r="C141" s="2"/>
    </row>
    <row r="142" spans="1:6" ht="15.75">
      <c r="A142" s="56"/>
      <c r="B142" s="275" t="s">
        <v>122</v>
      </c>
      <c r="C142" s="275"/>
    </row>
    <row r="143" spans="1:6" ht="15.75">
      <c r="A143" s="57" t="s">
        <v>2</v>
      </c>
      <c r="B143" s="6"/>
      <c r="C143" s="7">
        <v>95180</v>
      </c>
      <c r="F143" s="155"/>
    </row>
    <row r="144" spans="1:6" ht="15.75">
      <c r="A144" s="22" t="s">
        <v>3</v>
      </c>
      <c r="B144" s="58"/>
      <c r="C144" s="49" t="s">
        <v>20</v>
      </c>
      <c r="F144" s="66"/>
    </row>
    <row r="145" spans="1:6" ht="15.75">
      <c r="A145" s="22" t="s">
        <v>5</v>
      </c>
      <c r="B145" s="9"/>
      <c r="C145" s="10">
        <v>7800</v>
      </c>
      <c r="F145" s="155"/>
    </row>
    <row r="146" spans="1:6" ht="16.5">
      <c r="A146" s="11" t="s">
        <v>4</v>
      </c>
      <c r="B146" s="59"/>
      <c r="C146" s="10">
        <v>2320</v>
      </c>
      <c r="F146" s="155"/>
    </row>
    <row r="147" spans="1:6" ht="17.25">
      <c r="A147" s="8" t="s">
        <v>119</v>
      </c>
      <c r="B147" s="9"/>
      <c r="C147" s="10">
        <f>78300*25/100</f>
        <v>19575</v>
      </c>
      <c r="F147" s="155"/>
    </row>
    <row r="148" spans="1:6" ht="15.75">
      <c r="A148" s="22" t="s">
        <v>9</v>
      </c>
      <c r="B148" s="9"/>
      <c r="C148" s="10">
        <v>47590</v>
      </c>
      <c r="F148" s="155"/>
    </row>
    <row r="149" spans="1:6" ht="15.75">
      <c r="A149" s="22" t="s">
        <v>10</v>
      </c>
      <c r="B149" s="58"/>
      <c r="C149" s="13" t="s">
        <v>20</v>
      </c>
      <c r="F149" s="156"/>
    </row>
    <row r="150" spans="1:6" ht="17.25">
      <c r="A150" s="8" t="s">
        <v>123</v>
      </c>
      <c r="B150" s="12"/>
      <c r="C150" s="13">
        <f>100000*25/100</f>
        <v>25000</v>
      </c>
      <c r="F150" s="156"/>
    </row>
    <row r="151" spans="1:6" ht="17.25">
      <c r="A151" s="8" t="s">
        <v>120</v>
      </c>
      <c r="B151" s="9"/>
      <c r="C151" s="10">
        <f>25000*25/100</f>
        <v>6250</v>
      </c>
      <c r="F151" s="155"/>
    </row>
    <row r="152" spans="1:6" ht="17.25">
      <c r="A152" s="8" t="s">
        <v>13</v>
      </c>
      <c r="B152" s="9"/>
      <c r="C152" s="10">
        <v>55000</v>
      </c>
      <c r="F152" s="155"/>
    </row>
    <row r="153" spans="1:6" ht="17.25">
      <c r="A153" s="8" t="s">
        <v>121</v>
      </c>
      <c r="B153" s="12"/>
      <c r="C153" s="10">
        <f>11500*25/100</f>
        <v>2875</v>
      </c>
      <c r="F153" s="155"/>
    </row>
    <row r="154" spans="1:6" ht="15.75">
      <c r="A154" s="22" t="s">
        <v>15</v>
      </c>
      <c r="B154" s="9"/>
      <c r="C154" s="10">
        <v>20000</v>
      </c>
      <c r="F154" s="155"/>
    </row>
    <row r="155" spans="1:6" ht="15.75">
      <c r="A155" s="22"/>
      <c r="B155" s="9"/>
      <c r="C155" s="10"/>
      <c r="F155" s="67"/>
    </row>
    <row r="156" spans="1:6" ht="15.75">
      <c r="A156" s="60" t="s">
        <v>16</v>
      </c>
      <c r="B156" s="17"/>
      <c r="C156" s="18">
        <f>SUM(C143:C154)</f>
        <v>281590</v>
      </c>
      <c r="F156" s="67"/>
    </row>
    <row r="157" spans="1:6" ht="15.75">
      <c r="A157" s="58"/>
      <c r="B157" s="58"/>
      <c r="C157" s="20"/>
      <c r="F157" s="67"/>
    </row>
    <row r="158" spans="1:6" ht="15.75">
      <c r="A158" s="61" t="s">
        <v>17</v>
      </c>
      <c r="B158" s="58"/>
      <c r="C158" s="20"/>
      <c r="F158" s="67"/>
    </row>
    <row r="159" spans="1:6" ht="15.75">
      <c r="A159" s="22" t="s">
        <v>19</v>
      </c>
      <c r="B159" s="24">
        <v>15378.25</v>
      </c>
      <c r="C159" s="49"/>
      <c r="F159" s="67"/>
    </row>
    <row r="160" spans="1:6" ht="15.75">
      <c r="A160" s="22" t="s">
        <v>18</v>
      </c>
      <c r="B160" s="58"/>
      <c r="C160" s="62"/>
    </row>
    <row r="161" spans="1:3" ht="15.75">
      <c r="A161" s="22" t="s">
        <v>21</v>
      </c>
      <c r="B161" s="12">
        <v>70000</v>
      </c>
      <c r="C161" s="62"/>
    </row>
    <row r="162" spans="1:3" ht="15.75">
      <c r="A162" s="22" t="s">
        <v>22</v>
      </c>
      <c r="B162" s="58"/>
      <c r="C162" s="62"/>
    </row>
    <row r="163" spans="1:3" ht="15.75">
      <c r="A163" s="22"/>
      <c r="B163" s="6"/>
      <c r="C163" s="7">
        <f>C156+B159+B161</f>
        <v>366968.25</v>
      </c>
    </row>
    <row r="164" spans="1:3" ht="15.75">
      <c r="A164" s="61" t="s">
        <v>23</v>
      </c>
      <c r="B164" s="58"/>
      <c r="C164" s="62"/>
    </row>
    <row r="165" spans="1:3" ht="15.75">
      <c r="A165" s="22" t="s">
        <v>24</v>
      </c>
      <c r="B165" s="24">
        <v>350</v>
      </c>
      <c r="C165" s="63"/>
    </row>
    <row r="166" spans="1:3" ht="17.25">
      <c r="A166" s="36" t="s">
        <v>25</v>
      </c>
      <c r="B166" s="24">
        <f>C143*10/100</f>
        <v>9518</v>
      </c>
      <c r="C166" s="63"/>
    </row>
    <row r="167" spans="1:3" ht="17.25">
      <c r="A167" s="36"/>
      <c r="B167" s="42"/>
      <c r="C167" s="28">
        <f>-B165-B166-B167</f>
        <v>-9868</v>
      </c>
    </row>
    <row r="168" spans="1:3" ht="16.5" thickBot="1">
      <c r="A168" s="22" t="s">
        <v>26</v>
      </c>
      <c r="B168" s="43"/>
      <c r="C168" s="64">
        <f>C163-B165-B166</f>
        <v>357100.25</v>
      </c>
    </row>
    <row r="169" spans="1:3" ht="15.75">
      <c r="A169" s="22" t="s">
        <v>55</v>
      </c>
      <c r="B169" s="65"/>
      <c r="C169" s="48">
        <f>C168*36/100</f>
        <v>128556.09</v>
      </c>
    </row>
    <row r="170" spans="1:3" ht="15.75">
      <c r="A170" s="22" t="s">
        <v>27</v>
      </c>
      <c r="B170" s="58"/>
      <c r="C170" s="49">
        <v>-73500</v>
      </c>
    </row>
    <row r="171" spans="1:3" ht="15.75">
      <c r="A171" s="11" t="s">
        <v>29</v>
      </c>
      <c r="B171" s="58"/>
      <c r="C171" s="38">
        <f>C169+C170</f>
        <v>55056.09</v>
      </c>
    </row>
    <row r="172" spans="1:3" ht="16.5" thickBot="1">
      <c r="A172" s="31"/>
      <c r="B172" s="46"/>
      <c r="C172" s="39">
        <v>55056</v>
      </c>
    </row>
    <row r="173" spans="1:3" ht="16.5" thickTop="1">
      <c r="A173" s="2"/>
      <c r="B173" s="34"/>
      <c r="C173" s="35"/>
    </row>
    <row r="174" spans="1:3" ht="15.75">
      <c r="A174" s="2"/>
      <c r="B174" s="34"/>
      <c r="C174" s="35"/>
    </row>
    <row r="175" spans="1:3" ht="15.75">
      <c r="A175" s="2"/>
      <c r="B175" s="34"/>
      <c r="C175" s="35"/>
    </row>
    <row r="176" spans="1:3" ht="15.75">
      <c r="A176" s="2"/>
      <c r="B176" s="34"/>
      <c r="C176" s="35"/>
    </row>
    <row r="177" spans="1:6" ht="15.75">
      <c r="A177" s="2"/>
      <c r="B177" s="34"/>
      <c r="C177" s="35"/>
    </row>
    <row r="178" spans="1:6" ht="15.75">
      <c r="A178" s="2"/>
      <c r="B178" s="34"/>
      <c r="C178" s="35"/>
    </row>
    <row r="179" spans="1:6" ht="15.75">
      <c r="A179" s="2"/>
      <c r="B179" s="34"/>
      <c r="C179" s="35"/>
    </row>
    <row r="180" spans="1:6" ht="15.75">
      <c r="A180" s="2"/>
      <c r="B180" s="34"/>
      <c r="C180" s="35"/>
    </row>
    <row r="181" spans="1:6" ht="15.75">
      <c r="A181" s="2"/>
      <c r="B181" s="34"/>
      <c r="C181" s="35"/>
    </row>
    <row r="182" spans="1:6" ht="15.75">
      <c r="A182" s="2"/>
      <c r="B182" s="34"/>
      <c r="C182" s="35"/>
    </row>
    <row r="183" spans="1:6" ht="15.75">
      <c r="A183" s="2"/>
      <c r="B183" s="34"/>
      <c r="C183" s="35"/>
    </row>
    <row r="184" spans="1:6" ht="17.25">
      <c r="A184" s="1" t="s">
        <v>35</v>
      </c>
      <c r="B184" s="1"/>
      <c r="C184" s="3"/>
    </row>
    <row r="185" spans="1:6" ht="17.25">
      <c r="A185" s="1" t="s">
        <v>34</v>
      </c>
      <c r="B185" s="1"/>
      <c r="C185" s="3"/>
    </row>
    <row r="186" spans="1:6" ht="15.75">
      <c r="A186" s="54"/>
      <c r="B186" s="54"/>
      <c r="C186" s="66"/>
    </row>
    <row r="187" spans="1:6" ht="15.75">
      <c r="A187" s="55" t="s">
        <v>1</v>
      </c>
      <c r="B187" s="54"/>
      <c r="C187" s="66"/>
    </row>
    <row r="188" spans="1:6" ht="15.75">
      <c r="A188" s="56"/>
      <c r="B188" s="275" t="s">
        <v>122</v>
      </c>
      <c r="C188" s="275"/>
    </row>
    <row r="189" spans="1:6" ht="15.75">
      <c r="A189" s="57" t="s">
        <v>2</v>
      </c>
      <c r="B189" s="6"/>
      <c r="C189" s="7">
        <v>115000</v>
      </c>
      <c r="F189" s="155"/>
    </row>
    <row r="190" spans="1:6" ht="15.75">
      <c r="A190" s="22" t="s">
        <v>3</v>
      </c>
      <c r="B190" s="58"/>
      <c r="C190" s="49" t="s">
        <v>20</v>
      </c>
      <c r="F190" s="66"/>
    </row>
    <row r="191" spans="1:6" ht="15.75">
      <c r="A191" s="22" t="s">
        <v>5</v>
      </c>
      <c r="B191" s="9"/>
      <c r="C191" s="10">
        <v>7800</v>
      </c>
      <c r="F191" s="155"/>
    </row>
    <row r="192" spans="1:6" ht="16.5">
      <c r="A192" s="11" t="s">
        <v>4</v>
      </c>
      <c r="B192" s="59"/>
      <c r="C192" s="10"/>
      <c r="F192" s="155"/>
    </row>
    <row r="193" spans="1:6" ht="15.75">
      <c r="A193" s="22" t="s">
        <v>124</v>
      </c>
      <c r="B193" s="9"/>
      <c r="C193" s="10">
        <v>19575</v>
      </c>
      <c r="F193" s="155"/>
    </row>
    <row r="194" spans="1:6" ht="15.75">
      <c r="A194" s="22" t="s">
        <v>36</v>
      </c>
      <c r="B194" s="9"/>
      <c r="C194" s="10"/>
      <c r="F194" s="155"/>
    </row>
    <row r="195" spans="1:6" ht="15.75">
      <c r="A195" s="22" t="s">
        <v>9</v>
      </c>
      <c r="B195" s="9"/>
      <c r="C195" s="10">
        <f>C189/2</f>
        <v>57500</v>
      </c>
      <c r="F195" s="155"/>
    </row>
    <row r="196" spans="1:6" ht="15.75">
      <c r="A196" s="22" t="s">
        <v>10</v>
      </c>
      <c r="B196" s="58"/>
      <c r="C196" s="13"/>
      <c r="F196" s="156"/>
    </row>
    <row r="197" spans="1:6" ht="15.75">
      <c r="A197" s="22" t="s">
        <v>125</v>
      </c>
      <c r="B197" s="9"/>
      <c r="C197" s="10">
        <v>6250</v>
      </c>
      <c r="F197" s="155"/>
    </row>
    <row r="198" spans="1:6" ht="15.75">
      <c r="A198" s="22" t="s">
        <v>13</v>
      </c>
      <c r="B198" s="9"/>
      <c r="C198" s="10">
        <v>55000</v>
      </c>
      <c r="F198" s="155"/>
    </row>
    <row r="199" spans="1:6" ht="15.75">
      <c r="A199" s="22" t="s">
        <v>126</v>
      </c>
      <c r="B199" s="58"/>
      <c r="C199" s="15">
        <v>25000</v>
      </c>
      <c r="F199" s="158"/>
    </row>
    <row r="200" spans="1:6" ht="15.75">
      <c r="A200" s="22" t="s">
        <v>127</v>
      </c>
      <c r="B200" s="9"/>
      <c r="C200" s="10">
        <v>2875</v>
      </c>
      <c r="F200" s="155"/>
    </row>
    <row r="201" spans="1:6" ht="15.75">
      <c r="A201" s="22" t="s">
        <v>15</v>
      </c>
      <c r="B201" s="9"/>
      <c r="C201" s="10">
        <v>20000</v>
      </c>
      <c r="F201" s="155"/>
    </row>
    <row r="202" spans="1:6" ht="15.75">
      <c r="A202" s="60" t="s">
        <v>16</v>
      </c>
      <c r="B202" s="17"/>
      <c r="C202" s="18">
        <f>SUM(C189:C201)</f>
        <v>309000</v>
      </c>
      <c r="F202" s="67"/>
    </row>
    <row r="203" spans="1:6" ht="15.75">
      <c r="A203" s="58"/>
      <c r="B203" s="58"/>
      <c r="C203" s="20"/>
      <c r="F203" s="67"/>
    </row>
    <row r="204" spans="1:6" ht="15.75">
      <c r="A204" s="61" t="s">
        <v>17</v>
      </c>
      <c r="B204" s="58"/>
      <c r="C204" s="20"/>
      <c r="F204" s="67"/>
    </row>
    <row r="205" spans="1:6" ht="15.75">
      <c r="A205" s="22" t="s">
        <v>19</v>
      </c>
      <c r="B205" s="24">
        <v>15378.25</v>
      </c>
      <c r="C205" s="49"/>
      <c r="F205" s="67"/>
    </row>
    <row r="206" spans="1:6" ht="15.75">
      <c r="A206" s="22" t="s">
        <v>18</v>
      </c>
      <c r="B206" s="58"/>
      <c r="C206" s="62"/>
      <c r="F206" s="67"/>
    </row>
    <row r="207" spans="1:6" ht="15.75">
      <c r="A207" s="22" t="s">
        <v>21</v>
      </c>
      <c r="B207" s="12">
        <v>40000</v>
      </c>
      <c r="C207" s="62"/>
    </row>
    <row r="208" spans="1:6" ht="15.75">
      <c r="A208" s="22" t="s">
        <v>22</v>
      </c>
      <c r="B208" s="58"/>
      <c r="C208" s="62"/>
    </row>
    <row r="209" spans="1:3" ht="15.75">
      <c r="A209" s="22"/>
      <c r="B209" s="6"/>
      <c r="C209" s="7">
        <f>C202+B205+B207</f>
        <v>364378.25</v>
      </c>
    </row>
    <row r="210" spans="1:3" ht="15.75">
      <c r="A210" s="61" t="s">
        <v>23</v>
      </c>
      <c r="B210" s="58"/>
      <c r="C210" s="62"/>
    </row>
    <row r="211" spans="1:3" ht="15.75">
      <c r="A211" s="22" t="s">
        <v>24</v>
      </c>
      <c r="B211" s="24">
        <v>350</v>
      </c>
      <c r="C211" s="63"/>
    </row>
    <row r="212" spans="1:3" ht="17.25">
      <c r="A212" s="36" t="s">
        <v>25</v>
      </c>
      <c r="B212" s="24">
        <v>11500</v>
      </c>
      <c r="C212" s="63"/>
    </row>
    <row r="213" spans="1:3" ht="17.25">
      <c r="A213" s="36"/>
      <c r="B213" s="42"/>
      <c r="C213" s="28">
        <f>-B211-B212-B213</f>
        <v>-11850</v>
      </c>
    </row>
    <row r="214" spans="1:3" ht="16.5" thickBot="1">
      <c r="A214" s="22" t="s">
        <v>26</v>
      </c>
      <c r="B214" s="43"/>
      <c r="C214" s="64">
        <f>C209-B211-B212</f>
        <v>352528.25</v>
      </c>
    </row>
    <row r="215" spans="1:3" ht="15.75">
      <c r="A215" s="22" t="s">
        <v>55</v>
      </c>
      <c r="B215" s="65"/>
      <c r="C215" s="48">
        <f>C214*36/100</f>
        <v>126910.17</v>
      </c>
    </row>
    <row r="216" spans="1:3" ht="15.75">
      <c r="A216" s="22" t="s">
        <v>27</v>
      </c>
      <c r="B216" s="58"/>
      <c r="C216" s="49">
        <v>-73500</v>
      </c>
    </row>
    <row r="217" spans="1:3" ht="16.5" thickBot="1">
      <c r="A217" s="31" t="s">
        <v>37</v>
      </c>
      <c r="B217" s="32"/>
      <c r="C217" s="39">
        <f>C215+C216</f>
        <v>53410.17</v>
      </c>
    </row>
    <row r="218" spans="1:3" ht="16.5" thickTop="1">
      <c r="A218" s="2" t="s">
        <v>38</v>
      </c>
      <c r="B218" s="34"/>
      <c r="C218" s="35"/>
    </row>
    <row r="219" spans="1:3" ht="15.75">
      <c r="A219" s="2"/>
      <c r="B219" s="34"/>
      <c r="C219" s="35"/>
    </row>
    <row r="220" spans="1:3" ht="15.75">
      <c r="A220" s="2"/>
      <c r="B220" s="34"/>
      <c r="C220" s="35"/>
    </row>
    <row r="221" spans="1:3" ht="15.75">
      <c r="A221" s="2"/>
      <c r="B221" s="34"/>
      <c r="C221" s="35"/>
    </row>
    <row r="222" spans="1:3" ht="15.75">
      <c r="A222" s="2"/>
      <c r="B222" s="34"/>
      <c r="C222" s="35"/>
    </row>
    <row r="223" spans="1:3" ht="15.75">
      <c r="A223" s="2"/>
      <c r="B223" s="34"/>
      <c r="C223" s="35"/>
    </row>
    <row r="224" spans="1:3" ht="15.75">
      <c r="A224" s="2"/>
      <c r="B224" s="34"/>
      <c r="C224" s="35"/>
    </row>
    <row r="225" spans="1:6" ht="15.75">
      <c r="A225" s="53"/>
      <c r="B225" s="67"/>
      <c r="C225" s="68"/>
    </row>
    <row r="226" spans="1:6" ht="15.75">
      <c r="A226" s="53"/>
      <c r="B226" s="67"/>
      <c r="C226" s="68"/>
    </row>
    <row r="227" spans="1:6" ht="15.75">
      <c r="A227" s="53"/>
      <c r="B227" s="67"/>
      <c r="C227" s="68"/>
    </row>
    <row r="228" spans="1:6" ht="15.75">
      <c r="A228" s="53"/>
      <c r="B228" s="67"/>
      <c r="C228" s="68"/>
    </row>
    <row r="229" spans="1:6" ht="15.75">
      <c r="A229" s="53"/>
      <c r="B229" s="67"/>
      <c r="C229" s="68"/>
    </row>
    <row r="230" spans="1:6" ht="15.75">
      <c r="A230" s="53"/>
      <c r="B230" s="67"/>
      <c r="C230" s="68"/>
    </row>
    <row r="231" spans="1:6" ht="17.25">
      <c r="A231" s="1" t="s">
        <v>39</v>
      </c>
      <c r="B231" s="1"/>
      <c r="C231" s="3"/>
    </row>
    <row r="232" spans="1:6" ht="17.25">
      <c r="A232" s="1" t="s">
        <v>34</v>
      </c>
      <c r="B232" s="1"/>
      <c r="C232" s="3"/>
    </row>
    <row r="233" spans="1:6" ht="15.75">
      <c r="A233" s="54"/>
      <c r="B233" s="54"/>
      <c r="C233" s="66"/>
    </row>
    <row r="234" spans="1:6" ht="15.75">
      <c r="A234" s="55" t="s">
        <v>1</v>
      </c>
      <c r="B234" s="54"/>
      <c r="C234" s="66"/>
    </row>
    <row r="235" spans="1:6" ht="15.75">
      <c r="A235" s="56"/>
      <c r="B235" s="275" t="s">
        <v>122</v>
      </c>
      <c r="C235" s="275"/>
    </row>
    <row r="236" spans="1:6" ht="15.75">
      <c r="A236" s="57" t="s">
        <v>2</v>
      </c>
      <c r="B236" s="6"/>
      <c r="C236" s="7">
        <v>84780</v>
      </c>
      <c r="F236" s="155"/>
    </row>
    <row r="237" spans="1:6" ht="15.75">
      <c r="A237" s="22" t="s">
        <v>3</v>
      </c>
      <c r="B237" s="58"/>
      <c r="C237" s="69" t="s">
        <v>20</v>
      </c>
      <c r="F237" s="159"/>
    </row>
    <row r="238" spans="1:6" ht="15.75">
      <c r="A238" s="22" t="s">
        <v>5</v>
      </c>
      <c r="B238" s="9"/>
      <c r="C238" s="10">
        <v>7800</v>
      </c>
      <c r="F238" s="155"/>
    </row>
    <row r="239" spans="1:6" ht="16.5">
      <c r="A239" s="11" t="s">
        <v>4</v>
      </c>
      <c r="B239" s="59"/>
      <c r="C239" s="10"/>
      <c r="F239" s="155"/>
    </row>
    <row r="240" spans="1:6" ht="17.25">
      <c r="A240" s="8" t="s">
        <v>119</v>
      </c>
      <c r="B240" s="9"/>
      <c r="C240" s="10">
        <f>78300*25/100</f>
        <v>19575</v>
      </c>
      <c r="F240" s="155"/>
    </row>
    <row r="241" spans="1:6" ht="15.75">
      <c r="A241" s="22" t="s">
        <v>9</v>
      </c>
      <c r="B241" s="9"/>
      <c r="C241" s="10">
        <v>47590</v>
      </c>
      <c r="F241" s="155"/>
    </row>
    <row r="242" spans="1:6" ht="15.75">
      <c r="A242" s="22" t="s">
        <v>10</v>
      </c>
      <c r="B242" s="58"/>
      <c r="C242" s="13" t="s">
        <v>20</v>
      </c>
      <c r="F242" s="156"/>
    </row>
    <row r="243" spans="1:6" ht="17.25">
      <c r="A243" s="8" t="s">
        <v>123</v>
      </c>
      <c r="B243" s="12"/>
      <c r="C243" s="13">
        <f>100000*25/100</f>
        <v>25000</v>
      </c>
      <c r="F243" s="156"/>
    </row>
    <row r="244" spans="1:6" ht="17.25">
      <c r="A244" s="8" t="s">
        <v>120</v>
      </c>
      <c r="B244" s="9"/>
      <c r="C244" s="10">
        <f>25000*25/100</f>
        <v>6250</v>
      </c>
      <c r="F244" s="155"/>
    </row>
    <row r="245" spans="1:6" ht="17.25">
      <c r="A245" s="8" t="s">
        <v>13</v>
      </c>
      <c r="B245" s="9"/>
      <c r="C245" s="10">
        <v>55000</v>
      </c>
      <c r="F245" s="155"/>
    </row>
    <row r="246" spans="1:6" ht="17.25">
      <c r="A246" s="8" t="s">
        <v>121</v>
      </c>
      <c r="B246" s="12"/>
      <c r="C246" s="10">
        <f>11500*25/100</f>
        <v>2875</v>
      </c>
      <c r="F246" s="155"/>
    </row>
    <row r="247" spans="1:6" ht="15.75">
      <c r="A247" s="22" t="s">
        <v>15</v>
      </c>
      <c r="B247" s="9"/>
      <c r="C247" s="10">
        <v>20000</v>
      </c>
      <c r="F247" s="155"/>
    </row>
    <row r="248" spans="1:6" ht="15.75">
      <c r="A248" s="22" t="s">
        <v>36</v>
      </c>
      <c r="B248" s="9"/>
      <c r="C248" s="10">
        <v>30000</v>
      </c>
      <c r="F248" s="155"/>
    </row>
    <row r="249" spans="1:6" ht="15.75">
      <c r="A249" s="60" t="s">
        <v>16</v>
      </c>
      <c r="B249" s="17"/>
      <c r="C249" s="18">
        <f>SUM(C236:C248)</f>
        <v>298870</v>
      </c>
      <c r="F249" s="67"/>
    </row>
    <row r="250" spans="1:6" ht="15.75">
      <c r="A250" s="58"/>
      <c r="B250" s="58"/>
      <c r="C250" s="20"/>
      <c r="F250" s="67"/>
    </row>
    <row r="251" spans="1:6" ht="15.75">
      <c r="A251" s="61" t="s">
        <v>17</v>
      </c>
      <c r="B251" s="58"/>
      <c r="C251" s="20"/>
      <c r="F251" s="67"/>
    </row>
    <row r="252" spans="1:6" ht="15.75">
      <c r="A252" s="22" t="s">
        <v>19</v>
      </c>
      <c r="B252" s="24"/>
      <c r="C252" s="49"/>
      <c r="F252" s="67"/>
    </row>
    <row r="253" spans="1:6" ht="15.75">
      <c r="A253" s="22" t="s">
        <v>18</v>
      </c>
      <c r="B253" s="58"/>
      <c r="C253" s="62"/>
    </row>
    <row r="254" spans="1:6" ht="15.75">
      <c r="A254" s="22" t="s">
        <v>21</v>
      </c>
      <c r="B254" s="72"/>
      <c r="C254" s="62"/>
    </row>
    <row r="255" spans="1:6" ht="15.75">
      <c r="A255" s="22" t="s">
        <v>22</v>
      </c>
      <c r="B255" s="58"/>
      <c r="C255" s="62"/>
    </row>
    <row r="256" spans="1:6" ht="15.75">
      <c r="A256" s="22"/>
      <c r="B256" s="6"/>
      <c r="C256" s="7">
        <f>C249+B252</f>
        <v>298870</v>
      </c>
    </row>
    <row r="257" spans="1:3" ht="15.75">
      <c r="A257" s="61" t="s">
        <v>23</v>
      </c>
      <c r="B257" s="58"/>
      <c r="C257" s="62"/>
    </row>
    <row r="258" spans="1:3" ht="15.75">
      <c r="A258" s="22" t="s">
        <v>24</v>
      </c>
      <c r="B258" s="24">
        <v>350</v>
      </c>
      <c r="C258" s="63"/>
    </row>
    <row r="259" spans="1:3" ht="17.25">
      <c r="A259" s="36" t="s">
        <v>25</v>
      </c>
      <c r="B259" s="73">
        <v>8478</v>
      </c>
      <c r="C259" s="63"/>
    </row>
    <row r="260" spans="1:3" ht="17.25">
      <c r="A260" s="36"/>
      <c r="B260" s="42"/>
      <c r="C260" s="28">
        <f>-B258-B259</f>
        <v>-8828</v>
      </c>
    </row>
    <row r="261" spans="1:3" ht="16.5" thickBot="1">
      <c r="A261" s="22" t="s">
        <v>26</v>
      </c>
      <c r="B261" s="43"/>
      <c r="C261" s="64">
        <f>C256+C260</f>
        <v>290042</v>
      </c>
    </row>
    <row r="262" spans="1:3" ht="15.75">
      <c r="A262" s="22" t="s">
        <v>128</v>
      </c>
      <c r="B262" s="65"/>
      <c r="C262" s="48">
        <f>C261*30/100</f>
        <v>87012.6</v>
      </c>
    </row>
    <row r="263" spans="1:3" ht="15.75">
      <c r="A263" s="22" t="s">
        <v>27</v>
      </c>
      <c r="B263" s="58"/>
      <c r="C263" s="49">
        <v>-55000</v>
      </c>
    </row>
    <row r="264" spans="1:3" ht="15.75">
      <c r="A264" s="11" t="s">
        <v>29</v>
      </c>
      <c r="B264" s="32"/>
      <c r="C264" s="38">
        <f>C262+C263</f>
        <v>32012.600000000006</v>
      </c>
    </row>
    <row r="265" spans="1:3" ht="16.5" thickBot="1">
      <c r="A265" s="31"/>
      <c r="B265" s="52"/>
      <c r="C265" s="39">
        <v>32013</v>
      </c>
    </row>
    <row r="266" spans="1:3" ht="16.5" thickTop="1">
      <c r="A266" s="2"/>
      <c r="B266" s="34"/>
      <c r="C266" s="35"/>
    </row>
    <row r="267" spans="1:3" ht="15.75">
      <c r="A267" s="2"/>
      <c r="B267" s="34"/>
      <c r="C267" s="35"/>
    </row>
    <row r="268" spans="1:3" ht="15.75">
      <c r="A268" s="2"/>
      <c r="B268" s="34"/>
      <c r="C268" s="35"/>
    </row>
    <row r="269" spans="1:3" ht="15.75">
      <c r="A269" s="2"/>
      <c r="B269" s="34"/>
      <c r="C269" s="35"/>
    </row>
    <row r="270" spans="1:3" ht="15.75">
      <c r="A270" s="2"/>
      <c r="B270" s="34"/>
      <c r="C270" s="35"/>
    </row>
    <row r="271" spans="1:3" ht="15.75">
      <c r="A271" s="2"/>
      <c r="B271" s="34"/>
      <c r="C271" s="35"/>
    </row>
    <row r="272" spans="1:3" ht="15.75">
      <c r="A272" s="2"/>
      <c r="B272" s="34"/>
      <c r="C272" s="35"/>
    </row>
    <row r="273" spans="1:6" ht="15.75">
      <c r="A273" s="2"/>
      <c r="B273" s="34"/>
      <c r="C273" s="35"/>
    </row>
    <row r="274" spans="1:6" ht="15.75">
      <c r="A274" s="2"/>
      <c r="B274" s="34"/>
      <c r="C274" s="35"/>
    </row>
    <row r="275" spans="1:6" ht="15.75">
      <c r="A275" s="2"/>
      <c r="B275" s="34"/>
      <c r="C275" s="35"/>
    </row>
    <row r="276" spans="1:6" ht="15.75">
      <c r="A276" s="2"/>
      <c r="B276" s="34"/>
      <c r="C276" s="35"/>
    </row>
    <row r="277" spans="1:6" ht="15.75">
      <c r="A277" s="2"/>
      <c r="B277" s="34"/>
      <c r="C277" s="35"/>
    </row>
    <row r="278" spans="1:6" ht="17.25">
      <c r="A278" s="1" t="s">
        <v>40</v>
      </c>
      <c r="B278" s="1"/>
      <c r="C278" s="3"/>
    </row>
    <row r="279" spans="1:6" ht="17.25">
      <c r="A279" s="1" t="s">
        <v>34</v>
      </c>
      <c r="B279" s="1"/>
      <c r="C279" s="3"/>
    </row>
    <row r="280" spans="1:6" ht="15.75">
      <c r="A280" s="54"/>
      <c r="B280" s="54"/>
      <c r="C280" s="66"/>
    </row>
    <row r="281" spans="1:6" ht="15.75">
      <c r="A281" s="55" t="s">
        <v>1</v>
      </c>
      <c r="B281" s="54"/>
      <c r="C281" s="66"/>
    </row>
    <row r="282" spans="1:6" ht="15.75">
      <c r="A282" s="56"/>
      <c r="B282" s="275" t="s">
        <v>122</v>
      </c>
      <c r="C282" s="275"/>
      <c r="F282" s="155"/>
    </row>
    <row r="283" spans="1:6" ht="15.75">
      <c r="A283" s="57" t="s">
        <v>2</v>
      </c>
      <c r="B283" s="6"/>
      <c r="C283" s="7">
        <v>99520</v>
      </c>
      <c r="F283" s="66"/>
    </row>
    <row r="284" spans="1:6" ht="15.75">
      <c r="A284" s="22" t="s">
        <v>3</v>
      </c>
      <c r="B284" s="58"/>
      <c r="C284" s="49"/>
      <c r="F284" s="155"/>
    </row>
    <row r="285" spans="1:6" ht="15.75">
      <c r="A285" s="22" t="s">
        <v>5</v>
      </c>
      <c r="B285" s="9"/>
      <c r="C285" s="10">
        <v>7800</v>
      </c>
      <c r="F285" s="155"/>
    </row>
    <row r="286" spans="1:6" ht="16.5">
      <c r="A286" s="11" t="s">
        <v>4</v>
      </c>
      <c r="B286" s="59"/>
      <c r="C286" s="10"/>
      <c r="F286" s="155"/>
    </row>
    <row r="287" spans="1:6" ht="15.75">
      <c r="A287" s="22" t="s">
        <v>124</v>
      </c>
      <c r="B287" s="9"/>
      <c r="C287" s="10">
        <v>19575</v>
      </c>
      <c r="F287" s="155"/>
    </row>
    <row r="288" spans="1:6" ht="15.75">
      <c r="A288" s="22" t="s">
        <v>36</v>
      </c>
      <c r="B288" s="9"/>
      <c r="C288" s="10">
        <v>30000</v>
      </c>
      <c r="F288" s="155"/>
    </row>
    <row r="289" spans="1:6" ht="15.75">
      <c r="A289" s="22" t="s">
        <v>9</v>
      </c>
      <c r="B289" s="9"/>
      <c r="C289" s="10">
        <f>C283/2</f>
        <v>49760</v>
      </c>
      <c r="F289" s="156"/>
    </row>
    <row r="290" spans="1:6" ht="15.75">
      <c r="A290" s="22" t="s">
        <v>10</v>
      </c>
      <c r="B290" s="58"/>
      <c r="C290" s="13"/>
      <c r="F290" s="155"/>
    </row>
    <row r="291" spans="1:6" ht="15.75">
      <c r="A291" s="22" t="s">
        <v>125</v>
      </c>
      <c r="B291" s="9"/>
      <c r="C291" s="10">
        <v>6250</v>
      </c>
      <c r="F291" s="155"/>
    </row>
    <row r="292" spans="1:6" ht="15.75">
      <c r="A292" s="22" t="s">
        <v>13</v>
      </c>
      <c r="B292" s="9"/>
      <c r="C292" s="10">
        <v>55000</v>
      </c>
      <c r="F292" s="158"/>
    </row>
    <row r="293" spans="1:6" ht="15.75">
      <c r="A293" s="22" t="s">
        <v>126</v>
      </c>
      <c r="B293" s="58"/>
      <c r="C293" s="15">
        <v>25000</v>
      </c>
      <c r="F293" s="155"/>
    </row>
    <row r="294" spans="1:6" ht="15.75">
      <c r="A294" s="22" t="s">
        <v>127</v>
      </c>
      <c r="B294" s="9"/>
      <c r="C294" s="10">
        <v>2875</v>
      </c>
      <c r="F294" s="155"/>
    </row>
    <row r="295" spans="1:6" ht="15.75">
      <c r="A295" s="22" t="s">
        <v>15</v>
      </c>
      <c r="B295" s="9"/>
      <c r="C295" s="10">
        <v>20000</v>
      </c>
      <c r="F295" s="67"/>
    </row>
    <row r="296" spans="1:6" ht="15.75">
      <c r="A296" s="60" t="s">
        <v>16</v>
      </c>
      <c r="B296" s="17"/>
      <c r="C296" s="18">
        <f>SUM(C283:C295)</f>
        <v>315780</v>
      </c>
      <c r="F296" s="67"/>
    </row>
    <row r="297" spans="1:6" ht="15.75">
      <c r="A297" s="58"/>
      <c r="B297" s="58"/>
      <c r="C297" s="20"/>
      <c r="F297" s="67"/>
    </row>
    <row r="298" spans="1:6" ht="15.75">
      <c r="A298" s="61" t="s">
        <v>17</v>
      </c>
      <c r="B298" s="58"/>
      <c r="C298" s="20"/>
      <c r="F298" s="67"/>
    </row>
    <row r="299" spans="1:6" ht="15.75">
      <c r="A299" s="22" t="s">
        <v>19</v>
      </c>
      <c r="B299" s="24">
        <v>15378.25</v>
      </c>
      <c r="C299" s="49"/>
      <c r="F299" s="67"/>
    </row>
    <row r="300" spans="1:6" ht="15.75">
      <c r="A300" s="22" t="s">
        <v>18</v>
      </c>
      <c r="B300" s="58"/>
      <c r="C300" s="62"/>
    </row>
    <row r="301" spans="1:6" ht="15.75">
      <c r="A301" s="22" t="s">
        <v>21</v>
      </c>
      <c r="B301" s="72"/>
      <c r="C301" s="62"/>
    </row>
    <row r="302" spans="1:6" ht="15.75">
      <c r="A302" s="22" t="s">
        <v>22</v>
      </c>
      <c r="B302" s="58"/>
      <c r="C302" s="62"/>
    </row>
    <row r="303" spans="1:6" ht="15.75">
      <c r="A303" s="22"/>
      <c r="B303" s="6"/>
      <c r="C303" s="7">
        <f>C296+B299</f>
        <v>331158.25</v>
      </c>
    </row>
    <row r="304" spans="1:6" ht="15.75">
      <c r="A304" s="61" t="s">
        <v>23</v>
      </c>
      <c r="B304" s="58"/>
      <c r="C304" s="62"/>
    </row>
    <row r="305" spans="1:3" ht="15.75">
      <c r="A305" s="22" t="s">
        <v>24</v>
      </c>
      <c r="B305" s="24">
        <v>350</v>
      </c>
      <c r="C305" s="63"/>
    </row>
    <row r="306" spans="1:3" ht="17.25">
      <c r="A306" s="36" t="s">
        <v>25</v>
      </c>
      <c r="B306" s="24">
        <f>C283*10/100</f>
        <v>9952</v>
      </c>
      <c r="C306" s="63"/>
    </row>
    <row r="307" spans="1:3" ht="17.25">
      <c r="A307" s="36"/>
      <c r="B307" s="42"/>
      <c r="C307" s="28">
        <f>-B305-B306-B307</f>
        <v>-10302</v>
      </c>
    </row>
    <row r="308" spans="1:3" ht="16.5" thickBot="1">
      <c r="A308" s="22" t="s">
        <v>26</v>
      </c>
      <c r="B308" s="43"/>
      <c r="C308" s="64">
        <f>C303-B305-B306</f>
        <v>320856.25</v>
      </c>
    </row>
    <row r="309" spans="1:3" ht="15.75">
      <c r="A309" s="22" t="s">
        <v>55</v>
      </c>
      <c r="B309" s="65"/>
      <c r="C309" s="48">
        <f>C308*36/100</f>
        <v>115508.25</v>
      </c>
    </row>
    <row r="310" spans="1:3" ht="15.75">
      <c r="A310" s="22" t="s">
        <v>27</v>
      </c>
      <c r="B310" s="58"/>
      <c r="C310" s="13">
        <v>-73500</v>
      </c>
    </row>
    <row r="311" spans="1:3" ht="15.75">
      <c r="A311" s="11" t="s">
        <v>29</v>
      </c>
      <c r="B311" s="32"/>
      <c r="C311" s="38">
        <f>C309+C310</f>
        <v>42008.25</v>
      </c>
    </row>
    <row r="312" spans="1:3" ht="16.5" thickBot="1">
      <c r="A312" s="31"/>
      <c r="B312" s="52"/>
      <c r="C312" s="39">
        <v>42008</v>
      </c>
    </row>
    <row r="313" spans="1:3" ht="16.5" thickTop="1">
      <c r="A313" s="2"/>
      <c r="B313" s="34"/>
      <c r="C313" s="35"/>
    </row>
    <row r="314" spans="1:3" ht="15.75">
      <c r="A314" s="2"/>
      <c r="B314" s="34"/>
      <c r="C314" s="35"/>
    </row>
    <row r="315" spans="1:3" ht="15.75">
      <c r="A315" s="2"/>
      <c r="B315" s="34"/>
      <c r="C315" s="35"/>
    </row>
    <row r="316" spans="1:3" ht="15.75">
      <c r="A316" s="2"/>
      <c r="B316" s="34"/>
      <c r="C316" s="35"/>
    </row>
    <row r="317" spans="1:3" ht="15.75">
      <c r="A317" s="2"/>
      <c r="B317" s="34"/>
      <c r="C317" s="35"/>
    </row>
    <row r="318" spans="1:3" ht="15.75">
      <c r="A318" s="2"/>
      <c r="B318" s="34"/>
      <c r="C318" s="35"/>
    </row>
    <row r="319" spans="1:3" ht="15.75">
      <c r="A319" s="2"/>
      <c r="B319" s="34"/>
      <c r="C319" s="35"/>
    </row>
    <row r="320" spans="1:3" ht="15.75">
      <c r="A320" s="2"/>
      <c r="B320" s="34"/>
      <c r="C320" s="35"/>
    </row>
    <row r="321" spans="1:3" ht="15.75">
      <c r="A321" s="2"/>
      <c r="B321" s="34"/>
      <c r="C321" s="35"/>
    </row>
    <row r="322" spans="1:3" ht="15.75">
      <c r="A322" s="2"/>
      <c r="B322" s="34"/>
      <c r="C322" s="35"/>
    </row>
    <row r="323" spans="1:3" ht="15.75">
      <c r="A323" s="2"/>
      <c r="B323" s="34"/>
      <c r="C323" s="35"/>
    </row>
    <row r="324" spans="1:3" ht="15.75">
      <c r="A324" s="2"/>
      <c r="B324" s="34"/>
      <c r="C324" s="35"/>
    </row>
    <row r="325" spans="1:3" ht="17.25">
      <c r="A325" s="1" t="s">
        <v>41</v>
      </c>
      <c r="B325" s="1"/>
      <c r="C325" s="3"/>
    </row>
    <row r="326" spans="1:3" ht="17.25">
      <c r="A326" s="1" t="s">
        <v>34</v>
      </c>
      <c r="B326" s="1"/>
      <c r="C326" s="3"/>
    </row>
    <row r="327" spans="1:3" ht="15.75">
      <c r="A327" s="54"/>
      <c r="B327" s="54"/>
      <c r="C327" s="66"/>
    </row>
    <row r="328" spans="1:3" ht="15.75">
      <c r="A328" s="55" t="s">
        <v>1</v>
      </c>
      <c r="B328" s="54"/>
      <c r="C328" s="66"/>
    </row>
    <row r="329" spans="1:3" ht="15.75">
      <c r="A329" s="56"/>
      <c r="B329" s="275" t="s">
        <v>122</v>
      </c>
      <c r="C329" s="275"/>
    </row>
    <row r="330" spans="1:3" ht="15.75">
      <c r="A330" s="57" t="s">
        <v>2</v>
      </c>
      <c r="B330" s="6"/>
      <c r="C330" s="7">
        <v>90840</v>
      </c>
    </row>
    <row r="331" spans="1:3" ht="15.75">
      <c r="A331" s="22" t="s">
        <v>3</v>
      </c>
      <c r="B331" s="58"/>
      <c r="C331" s="49"/>
    </row>
    <row r="332" spans="1:3" ht="15.75">
      <c r="A332" s="22" t="s">
        <v>5</v>
      </c>
      <c r="B332" s="9"/>
      <c r="C332" s="10">
        <v>7800</v>
      </c>
    </row>
    <row r="333" spans="1:3" ht="16.5">
      <c r="A333" s="11" t="s">
        <v>4</v>
      </c>
      <c r="B333" s="59"/>
      <c r="C333" s="10"/>
    </row>
    <row r="334" spans="1:3" ht="15.75">
      <c r="A334" s="22" t="s">
        <v>124</v>
      </c>
      <c r="B334" s="9"/>
      <c r="C334" s="10">
        <v>19575</v>
      </c>
    </row>
    <row r="335" spans="1:3" ht="15.75">
      <c r="A335" s="22" t="s">
        <v>36</v>
      </c>
      <c r="B335" s="9"/>
      <c r="C335" s="10">
        <v>30000</v>
      </c>
    </row>
    <row r="336" spans="1:3" ht="15.75">
      <c r="A336" s="22" t="s">
        <v>9</v>
      </c>
      <c r="B336" s="9"/>
      <c r="C336" s="10">
        <f>C330/2</f>
        <v>45420</v>
      </c>
    </row>
    <row r="337" spans="1:3" ht="15.75">
      <c r="A337" s="22" t="s">
        <v>10</v>
      </c>
      <c r="B337" s="58"/>
      <c r="C337" s="13"/>
    </row>
    <row r="338" spans="1:3" ht="15.75">
      <c r="A338" s="22" t="s">
        <v>125</v>
      </c>
      <c r="B338" s="9"/>
      <c r="C338" s="10">
        <v>6250</v>
      </c>
    </row>
    <row r="339" spans="1:3" ht="15.75">
      <c r="A339" s="22" t="s">
        <v>13</v>
      </c>
      <c r="B339" s="9"/>
      <c r="C339" s="10">
        <v>55000</v>
      </c>
    </row>
    <row r="340" spans="1:3" ht="15.75">
      <c r="A340" s="22" t="s">
        <v>126</v>
      </c>
      <c r="B340" s="58"/>
      <c r="C340" s="15">
        <v>25000</v>
      </c>
    </row>
    <row r="341" spans="1:3" ht="15.75">
      <c r="A341" s="22" t="s">
        <v>127</v>
      </c>
      <c r="B341" s="9"/>
      <c r="C341" s="10">
        <v>2875</v>
      </c>
    </row>
    <row r="342" spans="1:3" ht="15.75">
      <c r="A342" s="22" t="s">
        <v>15</v>
      </c>
      <c r="B342" s="9"/>
      <c r="C342" s="10">
        <v>20000</v>
      </c>
    </row>
    <row r="343" spans="1:3" ht="15.75">
      <c r="A343" s="60" t="s">
        <v>16</v>
      </c>
      <c r="B343" s="17"/>
      <c r="C343" s="18">
        <f>SUM(C330:C342)</f>
        <v>302760</v>
      </c>
    </row>
    <row r="344" spans="1:3" ht="15.75">
      <c r="A344" s="58"/>
      <c r="B344" s="58"/>
      <c r="C344" s="20"/>
    </row>
    <row r="345" spans="1:3" ht="15.75">
      <c r="A345" s="61" t="s">
        <v>17</v>
      </c>
      <c r="B345" s="58"/>
      <c r="C345" s="20"/>
    </row>
    <row r="346" spans="1:3" ht="15.75">
      <c r="A346" s="22" t="s">
        <v>42</v>
      </c>
      <c r="B346" s="72">
        <v>15378.25</v>
      </c>
      <c r="C346" s="49"/>
    </row>
    <row r="347" spans="1:3" ht="15.75">
      <c r="A347" s="22" t="s">
        <v>18</v>
      </c>
      <c r="B347" s="58"/>
      <c r="C347" s="62"/>
    </row>
    <row r="348" spans="1:3" ht="15.75">
      <c r="A348" s="22" t="s">
        <v>21</v>
      </c>
      <c r="B348" s="72"/>
      <c r="C348" s="62"/>
    </row>
    <row r="349" spans="1:3" ht="15.75">
      <c r="A349" s="22" t="s">
        <v>22</v>
      </c>
      <c r="B349" s="58"/>
      <c r="C349" s="62"/>
    </row>
    <row r="350" spans="1:3" ht="15.75">
      <c r="A350" s="22"/>
      <c r="B350" s="6"/>
      <c r="C350" s="7">
        <f>C343+B346</f>
        <v>318138.25</v>
      </c>
    </row>
    <row r="351" spans="1:3" ht="15.75">
      <c r="A351" s="61" t="s">
        <v>23</v>
      </c>
      <c r="B351" s="58"/>
      <c r="C351" s="62"/>
    </row>
    <row r="352" spans="1:3" ht="15.75">
      <c r="A352" s="22" t="s">
        <v>24</v>
      </c>
      <c r="B352" s="24">
        <v>350</v>
      </c>
      <c r="C352" s="63"/>
    </row>
    <row r="353" spans="1:3" ht="17.25">
      <c r="A353" s="36" t="s">
        <v>25</v>
      </c>
      <c r="B353" s="24">
        <v>9084</v>
      </c>
      <c r="C353" s="63"/>
    </row>
    <row r="354" spans="1:3" ht="17.25">
      <c r="A354" s="36"/>
      <c r="B354" s="42"/>
      <c r="C354" s="28">
        <f>-B352-B353-B354</f>
        <v>-9434</v>
      </c>
    </row>
    <row r="355" spans="1:3" ht="16.5" thickBot="1">
      <c r="A355" s="22" t="s">
        <v>26</v>
      </c>
      <c r="B355" s="43"/>
      <c r="C355" s="64">
        <f>C350-B352-B353</f>
        <v>308704.25</v>
      </c>
    </row>
    <row r="356" spans="1:3" ht="15.75">
      <c r="A356" s="22" t="s">
        <v>55</v>
      </c>
      <c r="B356" s="65"/>
      <c r="C356" s="48">
        <f>C355*36/100</f>
        <v>111133.53</v>
      </c>
    </row>
    <row r="357" spans="1:3" ht="15.75">
      <c r="A357" s="22" t="s">
        <v>27</v>
      </c>
      <c r="B357" s="58"/>
      <c r="C357" s="49">
        <v>-73500</v>
      </c>
    </row>
    <row r="358" spans="1:3" ht="16.5" thickBot="1">
      <c r="A358" s="31" t="s">
        <v>29</v>
      </c>
      <c r="B358" s="32"/>
      <c r="C358" s="39">
        <f>C356+C357</f>
        <v>37633.53</v>
      </c>
    </row>
    <row r="359" spans="1:3" ht="16.5" thickTop="1">
      <c r="A359" s="19"/>
      <c r="B359" s="34"/>
      <c r="C359" s="35"/>
    </row>
    <row r="360" spans="1:3" ht="15.75">
      <c r="A360" s="19"/>
      <c r="B360" s="34"/>
      <c r="C360" s="35"/>
    </row>
    <row r="361" spans="1:3" ht="15.75">
      <c r="A361" s="19"/>
      <c r="B361" s="34"/>
      <c r="C361" s="35"/>
    </row>
    <row r="362" spans="1:3" ht="15.75">
      <c r="A362" s="19"/>
      <c r="B362" s="34"/>
      <c r="C362" s="35"/>
    </row>
    <row r="363" spans="1:3" ht="15.75">
      <c r="A363" s="19"/>
      <c r="B363" s="34"/>
      <c r="C363" s="35"/>
    </row>
    <row r="364" spans="1:3" ht="15.75">
      <c r="A364" s="19"/>
      <c r="B364" s="34"/>
      <c r="C364" s="35"/>
    </row>
    <row r="365" spans="1:3" ht="15.75">
      <c r="A365" s="19"/>
      <c r="B365" s="34"/>
      <c r="C365" s="35"/>
    </row>
    <row r="366" spans="1:3" ht="15.75">
      <c r="A366" s="19"/>
      <c r="B366" s="34"/>
      <c r="C366" s="35"/>
    </row>
    <row r="367" spans="1:3" ht="15.75">
      <c r="A367" s="19"/>
      <c r="B367" s="34"/>
      <c r="C367" s="35"/>
    </row>
    <row r="368" spans="1:3" ht="15.75">
      <c r="A368" s="19"/>
      <c r="B368" s="34"/>
      <c r="C368" s="35"/>
    </row>
    <row r="369" spans="1:3" ht="15.75">
      <c r="A369" s="2"/>
      <c r="B369" s="34"/>
      <c r="C369" s="35"/>
    </row>
    <row r="370" spans="1:3" ht="15.75">
      <c r="A370" s="2"/>
      <c r="B370" s="34"/>
      <c r="C370" s="35"/>
    </row>
    <row r="371" spans="1:3" ht="15.75">
      <c r="A371" s="2"/>
      <c r="B371" s="34"/>
      <c r="C371" s="35"/>
    </row>
    <row r="372" spans="1:3" ht="17.25">
      <c r="A372" s="1" t="s">
        <v>43</v>
      </c>
      <c r="B372" s="1"/>
      <c r="C372" s="3"/>
    </row>
    <row r="373" spans="1:3" ht="17.25">
      <c r="A373" s="1" t="s">
        <v>34</v>
      </c>
      <c r="B373" s="1"/>
      <c r="C373" s="3"/>
    </row>
    <row r="374" spans="1:3" ht="15.75">
      <c r="A374" s="54"/>
      <c r="B374" s="54"/>
      <c r="C374" s="66"/>
    </row>
    <row r="375" spans="1:3" ht="15.75">
      <c r="A375" s="55" t="s">
        <v>1</v>
      </c>
      <c r="B375" s="54"/>
      <c r="C375" s="66"/>
    </row>
    <row r="376" spans="1:3" ht="15.75">
      <c r="A376" s="56"/>
      <c r="B376" s="275" t="s">
        <v>122</v>
      </c>
      <c r="C376" s="275"/>
    </row>
    <row r="377" spans="1:3" ht="15.75">
      <c r="A377" s="57" t="s">
        <v>2</v>
      </c>
      <c r="B377" s="6"/>
      <c r="C377" s="7">
        <v>104700</v>
      </c>
    </row>
    <row r="378" spans="1:3" ht="15.75">
      <c r="A378" s="22" t="s">
        <v>3</v>
      </c>
      <c r="B378" s="58"/>
      <c r="C378" s="49"/>
    </row>
    <row r="379" spans="1:3" ht="15.75">
      <c r="A379" s="22" t="s">
        <v>5</v>
      </c>
      <c r="B379" s="9"/>
      <c r="C379" s="10">
        <v>7800</v>
      </c>
    </row>
    <row r="380" spans="1:3" ht="16.5">
      <c r="A380" s="11" t="s">
        <v>4</v>
      </c>
      <c r="B380" s="59"/>
      <c r="C380" s="10"/>
    </row>
    <row r="381" spans="1:3" ht="15.75">
      <c r="A381" s="22" t="s">
        <v>124</v>
      </c>
      <c r="B381" s="9"/>
      <c r="C381" s="10">
        <v>19575</v>
      </c>
    </row>
    <row r="382" spans="1:3" ht="15.75">
      <c r="A382" s="22" t="s">
        <v>36</v>
      </c>
      <c r="B382" s="9"/>
      <c r="C382" s="10">
        <v>30000</v>
      </c>
    </row>
    <row r="383" spans="1:3" ht="15.75">
      <c r="A383" s="22" t="s">
        <v>9</v>
      </c>
      <c r="B383" s="9"/>
      <c r="C383" s="10">
        <f>C377/2</f>
        <v>52350</v>
      </c>
    </row>
    <row r="384" spans="1:3" ht="15.75">
      <c r="A384" s="22" t="s">
        <v>10</v>
      </c>
      <c r="B384" s="58"/>
      <c r="C384" s="13"/>
    </row>
    <row r="385" spans="1:3" ht="15.75">
      <c r="A385" s="22" t="s">
        <v>125</v>
      </c>
      <c r="B385" s="9"/>
      <c r="C385" s="10">
        <v>6250</v>
      </c>
    </row>
    <row r="386" spans="1:3" ht="15.75">
      <c r="A386" s="22" t="s">
        <v>13</v>
      </c>
      <c r="B386" s="9"/>
      <c r="C386" s="10">
        <v>55000</v>
      </c>
    </row>
    <row r="387" spans="1:3" ht="15.75">
      <c r="A387" s="22" t="s">
        <v>126</v>
      </c>
      <c r="B387" s="58"/>
      <c r="C387" s="15">
        <v>25000</v>
      </c>
    </row>
    <row r="388" spans="1:3" ht="15.75">
      <c r="A388" s="22" t="s">
        <v>127</v>
      </c>
      <c r="B388" s="9"/>
      <c r="C388" s="10">
        <v>2875</v>
      </c>
    </row>
    <row r="389" spans="1:3" ht="15.75">
      <c r="A389" s="22" t="s">
        <v>15</v>
      </c>
      <c r="B389" s="9"/>
      <c r="C389" s="10">
        <v>20000</v>
      </c>
    </row>
    <row r="390" spans="1:3" ht="15.75">
      <c r="A390" s="60" t="s">
        <v>16</v>
      </c>
      <c r="B390" s="17"/>
      <c r="C390" s="18">
        <f>SUM(C377:C389)</f>
        <v>323550</v>
      </c>
    </row>
    <row r="391" spans="1:3" ht="15.75">
      <c r="A391" s="58"/>
      <c r="B391" s="58"/>
      <c r="C391" s="20"/>
    </row>
    <row r="392" spans="1:3" ht="15.75">
      <c r="A392" s="61" t="s">
        <v>17</v>
      </c>
      <c r="B392" s="58"/>
      <c r="C392" s="20"/>
    </row>
    <row r="393" spans="1:3" ht="15.75">
      <c r="A393" s="22" t="s">
        <v>19</v>
      </c>
      <c r="B393" s="24">
        <v>15378.25</v>
      </c>
      <c r="C393" s="49"/>
    </row>
    <row r="394" spans="1:3" ht="15.75">
      <c r="A394" s="22" t="s">
        <v>18</v>
      </c>
      <c r="B394" s="58"/>
      <c r="C394" s="62"/>
    </row>
    <row r="395" spans="1:3" ht="15.75">
      <c r="A395" s="22" t="s">
        <v>21</v>
      </c>
      <c r="B395" s="72"/>
      <c r="C395" s="62"/>
    </row>
    <row r="396" spans="1:3" ht="15.75">
      <c r="A396" s="22" t="s">
        <v>22</v>
      </c>
      <c r="B396" s="74"/>
      <c r="C396" s="62"/>
    </row>
    <row r="397" spans="1:3" ht="15.75">
      <c r="A397" s="22"/>
      <c r="B397" s="6"/>
      <c r="C397" s="7">
        <f>C390+B393+B396</f>
        <v>338928.25</v>
      </c>
    </row>
    <row r="398" spans="1:3" ht="15.75">
      <c r="A398" s="61" t="s">
        <v>23</v>
      </c>
      <c r="B398" s="58"/>
      <c r="C398" s="62"/>
    </row>
    <row r="399" spans="1:3" ht="15.75">
      <c r="A399" s="22" t="s">
        <v>24</v>
      </c>
      <c r="B399" s="24">
        <v>350</v>
      </c>
      <c r="C399" s="63"/>
    </row>
    <row r="400" spans="1:3" ht="17.25">
      <c r="A400" s="36" t="s">
        <v>25</v>
      </c>
      <c r="B400" s="24">
        <f>C377*10/100</f>
        <v>10470</v>
      </c>
      <c r="C400" s="63"/>
    </row>
    <row r="401" spans="1:3" ht="17.25">
      <c r="A401" s="36"/>
      <c r="B401" s="42"/>
      <c r="C401" s="28">
        <f>-B399-B400-B401</f>
        <v>-10820</v>
      </c>
    </row>
    <row r="402" spans="1:3" ht="16.5" thickBot="1">
      <c r="A402" s="22" t="s">
        <v>26</v>
      </c>
      <c r="B402" s="43"/>
      <c r="C402" s="30">
        <f>C397-B399-B400</f>
        <v>328108.25</v>
      </c>
    </row>
    <row r="403" spans="1:3" ht="15.75">
      <c r="A403" s="22" t="s">
        <v>55</v>
      </c>
      <c r="B403" s="65"/>
      <c r="C403" s="48">
        <f>C402*36/100</f>
        <v>118118.97</v>
      </c>
    </row>
    <row r="404" spans="1:3" ht="15.75">
      <c r="A404" s="22" t="s">
        <v>27</v>
      </c>
      <c r="B404" s="58"/>
      <c r="C404" s="13">
        <v>-73500</v>
      </c>
    </row>
    <row r="405" spans="1:3" ht="16.5" thickBot="1">
      <c r="A405" s="31" t="s">
        <v>29</v>
      </c>
      <c r="B405" s="32"/>
      <c r="C405" s="39">
        <f>C403+C404</f>
        <v>44618.97</v>
      </c>
    </row>
    <row r="406" spans="1:3" ht="16.5" thickTop="1">
      <c r="A406" s="2"/>
      <c r="B406" s="34"/>
      <c r="C406" s="35"/>
    </row>
    <row r="407" spans="1:3" ht="15.75">
      <c r="A407" s="2"/>
      <c r="B407" s="34"/>
      <c r="C407" s="35"/>
    </row>
    <row r="408" spans="1:3" ht="15.75">
      <c r="A408" s="2"/>
      <c r="B408" s="34"/>
      <c r="C408" s="35"/>
    </row>
    <row r="409" spans="1:3" ht="15.75">
      <c r="A409" s="2"/>
      <c r="B409" s="34"/>
      <c r="C409" s="35"/>
    </row>
    <row r="410" spans="1:3" ht="15.75">
      <c r="A410" s="2"/>
      <c r="B410" s="34"/>
      <c r="C410" s="35"/>
    </row>
    <row r="411" spans="1:3" ht="15.75">
      <c r="A411" s="2"/>
      <c r="B411" s="34"/>
      <c r="C411" s="35"/>
    </row>
    <row r="412" spans="1:3" ht="15.75">
      <c r="A412" s="2"/>
      <c r="B412" s="34"/>
      <c r="C412" s="35"/>
    </row>
    <row r="413" spans="1:3" ht="15.75">
      <c r="A413" s="2"/>
      <c r="B413" s="34"/>
      <c r="C413" s="35"/>
    </row>
    <row r="414" spans="1:3" ht="15.75">
      <c r="A414" s="2"/>
      <c r="B414" s="34"/>
      <c r="C414" s="35"/>
    </row>
    <row r="415" spans="1:3" ht="15.75">
      <c r="A415" s="2"/>
      <c r="B415" s="34"/>
      <c r="C415" s="35"/>
    </row>
    <row r="416" spans="1:3" ht="15.75">
      <c r="A416" s="19"/>
      <c r="B416" s="34"/>
      <c r="C416" s="35"/>
    </row>
    <row r="417" spans="1:3" ht="15.75">
      <c r="A417" s="2"/>
      <c r="B417" s="34"/>
      <c r="C417" s="35"/>
    </row>
    <row r="418" spans="1:3" ht="15.75">
      <c r="A418" s="2"/>
      <c r="B418" s="34"/>
      <c r="C418" s="35"/>
    </row>
    <row r="419" spans="1:3" ht="17.25">
      <c r="A419" s="1" t="s">
        <v>45</v>
      </c>
      <c r="B419" s="1"/>
      <c r="C419" s="3"/>
    </row>
    <row r="420" spans="1:3" ht="17.25">
      <c r="A420" s="1" t="s">
        <v>34</v>
      </c>
      <c r="B420" s="1"/>
      <c r="C420" s="3"/>
    </row>
    <row r="421" spans="1:3" ht="15.75">
      <c r="A421" s="54"/>
      <c r="B421" s="54"/>
      <c r="C421" s="66"/>
    </row>
    <row r="422" spans="1:3" ht="15.75">
      <c r="A422" s="55" t="s">
        <v>1</v>
      </c>
      <c r="B422" s="54"/>
      <c r="C422" s="66"/>
    </row>
    <row r="423" spans="1:3" ht="15.75">
      <c r="A423" s="56"/>
      <c r="B423" s="275" t="s">
        <v>122</v>
      </c>
      <c r="C423" s="275"/>
    </row>
    <row r="424" spans="1:3" ht="15.75">
      <c r="A424" s="57" t="s">
        <v>2</v>
      </c>
      <c r="B424" s="6"/>
      <c r="C424" s="7">
        <v>89670</v>
      </c>
    </row>
    <row r="425" spans="1:3" ht="15.75">
      <c r="A425" s="22" t="s">
        <v>3</v>
      </c>
      <c r="B425" s="58"/>
      <c r="C425" s="49"/>
    </row>
    <row r="426" spans="1:3" ht="15.75">
      <c r="A426" s="22" t="s">
        <v>5</v>
      </c>
      <c r="B426" s="9"/>
      <c r="C426" s="10">
        <v>7800</v>
      </c>
    </row>
    <row r="427" spans="1:3" ht="16.5">
      <c r="A427" s="11" t="s">
        <v>4</v>
      </c>
      <c r="B427" s="59"/>
      <c r="C427" s="10"/>
    </row>
    <row r="428" spans="1:3" ht="15.75">
      <c r="A428" s="22" t="s">
        <v>124</v>
      </c>
      <c r="B428" s="9"/>
      <c r="C428" s="10">
        <v>19575</v>
      </c>
    </row>
    <row r="429" spans="1:3" ht="15.75">
      <c r="A429" s="22" t="s">
        <v>36</v>
      </c>
      <c r="B429" s="9"/>
      <c r="C429" s="10">
        <v>30000</v>
      </c>
    </row>
    <row r="430" spans="1:3" ht="15.75">
      <c r="A430" s="22" t="s">
        <v>9</v>
      </c>
      <c r="B430" s="9"/>
      <c r="C430" s="10">
        <f>C424/2</f>
        <v>44835</v>
      </c>
    </row>
    <row r="431" spans="1:3" ht="15.75">
      <c r="A431" s="22" t="s">
        <v>10</v>
      </c>
      <c r="B431" s="58"/>
      <c r="C431" s="13"/>
    </row>
    <row r="432" spans="1:3" ht="15.75">
      <c r="A432" s="22" t="s">
        <v>125</v>
      </c>
      <c r="B432" s="9"/>
      <c r="C432" s="10">
        <v>6250</v>
      </c>
    </row>
    <row r="433" spans="1:3" ht="15.75">
      <c r="A433" s="22" t="s">
        <v>13</v>
      </c>
      <c r="B433" s="9"/>
      <c r="C433" s="10">
        <v>55000</v>
      </c>
    </row>
    <row r="434" spans="1:3" ht="15.75">
      <c r="A434" s="22" t="s">
        <v>126</v>
      </c>
      <c r="B434" s="58"/>
      <c r="C434" s="15">
        <v>25000</v>
      </c>
    </row>
    <row r="435" spans="1:3" ht="15.75">
      <c r="A435" s="22" t="s">
        <v>127</v>
      </c>
      <c r="B435" s="9"/>
      <c r="C435" s="10">
        <v>2875</v>
      </c>
    </row>
    <row r="436" spans="1:3" ht="15.75">
      <c r="A436" s="22" t="s">
        <v>15</v>
      </c>
      <c r="B436" s="9"/>
      <c r="C436" s="10">
        <v>20000</v>
      </c>
    </row>
    <row r="437" spans="1:3" ht="15.75">
      <c r="A437" s="60" t="s">
        <v>16</v>
      </c>
      <c r="B437" s="17"/>
      <c r="C437" s="18">
        <f>SUM(C424:C436)</f>
        <v>301005</v>
      </c>
    </row>
    <row r="438" spans="1:3" ht="15.75">
      <c r="A438" s="58"/>
      <c r="B438" s="58"/>
      <c r="C438" s="20"/>
    </row>
    <row r="439" spans="1:3" ht="15.75">
      <c r="A439" s="61" t="s">
        <v>17</v>
      </c>
      <c r="B439" s="58"/>
      <c r="C439" s="20"/>
    </row>
    <row r="440" spans="1:3" ht="15.75">
      <c r="A440" s="22" t="s">
        <v>19</v>
      </c>
      <c r="B440" s="24">
        <v>15378.25</v>
      </c>
      <c r="C440" s="49"/>
    </row>
    <row r="441" spans="1:3" ht="15.75">
      <c r="A441" s="22" t="s">
        <v>18</v>
      </c>
      <c r="B441" s="58"/>
      <c r="C441" s="62"/>
    </row>
    <row r="442" spans="1:3" ht="15.75">
      <c r="A442" s="22" t="s">
        <v>21</v>
      </c>
      <c r="B442" s="72"/>
      <c r="C442" s="62"/>
    </row>
    <row r="443" spans="1:3" ht="15.75">
      <c r="A443" s="22" t="s">
        <v>22</v>
      </c>
      <c r="B443" s="74"/>
      <c r="C443" s="62"/>
    </row>
    <row r="444" spans="1:3" ht="15.75">
      <c r="A444" s="22"/>
      <c r="B444" s="6"/>
      <c r="C444" s="7">
        <f>C437+B440</f>
        <v>316383.25</v>
      </c>
    </row>
    <row r="445" spans="1:3" ht="15.75">
      <c r="A445" s="61" t="s">
        <v>23</v>
      </c>
      <c r="B445" s="58"/>
      <c r="C445" s="62"/>
    </row>
    <row r="446" spans="1:3" ht="15.75">
      <c r="A446" s="22" t="s">
        <v>24</v>
      </c>
      <c r="B446" s="24">
        <v>350</v>
      </c>
      <c r="C446" s="63"/>
    </row>
    <row r="447" spans="1:3" ht="17.25">
      <c r="A447" s="36" t="s">
        <v>25</v>
      </c>
      <c r="B447" s="24">
        <f>C424/10</f>
        <v>8967</v>
      </c>
      <c r="C447" s="63"/>
    </row>
    <row r="448" spans="1:3" ht="17.25">
      <c r="A448" s="36"/>
      <c r="B448" s="42"/>
      <c r="C448" s="28">
        <f>-B446-B447-B448</f>
        <v>-9317</v>
      </c>
    </row>
    <row r="449" spans="1:3" ht="16.5" thickBot="1">
      <c r="A449" s="22" t="s">
        <v>26</v>
      </c>
      <c r="B449" s="43"/>
      <c r="C449" s="30">
        <f>C444-B446-B447</f>
        <v>307066.25</v>
      </c>
    </row>
    <row r="450" spans="1:3" ht="15.75">
      <c r="A450" s="22" t="s">
        <v>128</v>
      </c>
      <c r="B450" s="65"/>
      <c r="C450" s="48">
        <f>C449*30/100</f>
        <v>92119.875</v>
      </c>
    </row>
    <row r="451" spans="1:3" ht="15.75">
      <c r="A451" s="22" t="s">
        <v>27</v>
      </c>
      <c r="B451" s="58"/>
      <c r="C451" s="13">
        <v>-55000</v>
      </c>
    </row>
    <row r="452" spans="1:3" ht="16.5" thickBot="1">
      <c r="A452" s="31" t="s">
        <v>29</v>
      </c>
      <c r="B452" s="32"/>
      <c r="C452" s="39">
        <f>C450+C451</f>
        <v>37119.875</v>
      </c>
    </row>
    <row r="453" spans="1:3" ht="16.5" thickTop="1">
      <c r="A453" s="2"/>
      <c r="B453" s="34"/>
      <c r="C453" s="35"/>
    </row>
    <row r="454" spans="1:3" ht="15.75">
      <c r="A454" s="2"/>
      <c r="B454" s="34"/>
      <c r="C454" s="35"/>
    </row>
    <row r="455" spans="1:3" ht="15.75">
      <c r="A455" s="2"/>
      <c r="B455" s="34"/>
      <c r="C455" s="35"/>
    </row>
    <row r="456" spans="1:3" ht="15.75">
      <c r="A456" s="2"/>
      <c r="B456" s="34"/>
      <c r="C456" s="35"/>
    </row>
    <row r="457" spans="1:3" ht="15.75">
      <c r="A457" s="2"/>
      <c r="B457" s="34"/>
      <c r="C457" s="35"/>
    </row>
    <row r="458" spans="1:3" ht="15.75">
      <c r="A458" s="2"/>
      <c r="B458" s="34"/>
      <c r="C458" s="35"/>
    </row>
    <row r="459" spans="1:3" ht="15.75">
      <c r="A459" s="2"/>
      <c r="B459" s="34"/>
      <c r="C459" s="35"/>
    </row>
    <row r="460" spans="1:3" ht="15.75">
      <c r="A460" s="2"/>
      <c r="B460" s="34"/>
      <c r="C460" s="35"/>
    </row>
    <row r="461" spans="1:3" ht="15.75">
      <c r="A461" s="2"/>
      <c r="B461" s="34"/>
      <c r="C461" s="35"/>
    </row>
    <row r="462" spans="1:3" ht="15.75">
      <c r="A462" s="2"/>
      <c r="B462" s="34"/>
      <c r="C462" s="35"/>
    </row>
    <row r="463" spans="1:3" ht="15.75">
      <c r="A463" s="2"/>
      <c r="B463" s="34"/>
      <c r="C463" s="35"/>
    </row>
    <row r="464" spans="1:3" ht="15.75">
      <c r="A464" s="2"/>
      <c r="B464" s="34"/>
      <c r="C464" s="35"/>
    </row>
    <row r="465" spans="1:3" ht="15.75">
      <c r="A465" s="2"/>
      <c r="B465" s="34"/>
      <c r="C465" s="35"/>
    </row>
    <row r="466" spans="1:3" ht="17.25">
      <c r="A466" s="1" t="s">
        <v>46</v>
      </c>
      <c r="B466" s="1"/>
      <c r="C466" s="3"/>
    </row>
    <row r="467" spans="1:3" ht="17.25">
      <c r="A467" s="1" t="s">
        <v>34</v>
      </c>
      <c r="B467" s="1"/>
      <c r="C467" s="3"/>
    </row>
    <row r="468" spans="1:3" ht="15.75">
      <c r="A468" s="54"/>
      <c r="B468" s="54"/>
      <c r="C468" s="66"/>
    </row>
    <row r="469" spans="1:3" ht="15.75">
      <c r="A469" s="55" t="s">
        <v>1</v>
      </c>
      <c r="B469" s="54"/>
      <c r="C469" s="66"/>
    </row>
    <row r="470" spans="1:3" ht="15.75">
      <c r="A470" s="56"/>
      <c r="B470" s="275" t="s">
        <v>122</v>
      </c>
      <c r="C470" s="275"/>
    </row>
    <row r="471" spans="1:3" ht="15.75">
      <c r="A471" s="57" t="s">
        <v>2</v>
      </c>
      <c r="B471" s="6"/>
      <c r="C471" s="7">
        <v>91300</v>
      </c>
    </row>
    <row r="472" spans="1:3" ht="15.75">
      <c r="A472" s="22" t="s">
        <v>3</v>
      </c>
      <c r="B472" s="58"/>
      <c r="C472" s="49"/>
    </row>
    <row r="473" spans="1:3" ht="15.75">
      <c r="A473" s="22" t="s">
        <v>5</v>
      </c>
      <c r="B473" s="9"/>
      <c r="C473" s="10">
        <v>7800</v>
      </c>
    </row>
    <row r="474" spans="1:3" ht="16.5">
      <c r="A474" s="11" t="s">
        <v>4</v>
      </c>
      <c r="B474" s="59"/>
      <c r="C474" s="10"/>
    </row>
    <row r="475" spans="1:3" ht="17.25">
      <c r="A475" s="8" t="s">
        <v>119</v>
      </c>
      <c r="B475" s="9"/>
      <c r="C475" s="10">
        <f>78300*25/100</f>
        <v>19575</v>
      </c>
    </row>
    <row r="476" spans="1:3" ht="15.75">
      <c r="A476" s="22" t="s">
        <v>9</v>
      </c>
      <c r="B476" s="9"/>
      <c r="C476" s="10">
        <f>C471/2</f>
        <v>45650</v>
      </c>
    </row>
    <row r="477" spans="1:3" ht="15.75">
      <c r="A477" s="22" t="s">
        <v>10</v>
      </c>
      <c r="B477" s="58"/>
      <c r="C477" s="13" t="s">
        <v>20</v>
      </c>
    </row>
    <row r="478" spans="1:3" ht="17.25">
      <c r="A478" s="8" t="s">
        <v>120</v>
      </c>
      <c r="B478" s="9"/>
      <c r="C478" s="10">
        <f>25000*25/100</f>
        <v>6250</v>
      </c>
    </row>
    <row r="479" spans="1:3" ht="17.25">
      <c r="A479" s="8" t="s">
        <v>13</v>
      </c>
      <c r="B479" s="9"/>
      <c r="C479" s="10">
        <v>55000</v>
      </c>
    </row>
    <row r="480" spans="1:3" ht="17.25">
      <c r="A480" s="8" t="s">
        <v>121</v>
      </c>
      <c r="B480" s="12"/>
      <c r="C480" s="10">
        <f>11500*25/100</f>
        <v>2875</v>
      </c>
    </row>
    <row r="481" spans="1:3" ht="15.75">
      <c r="A481" s="22" t="s">
        <v>15</v>
      </c>
      <c r="B481" s="9"/>
      <c r="C481" s="10">
        <v>20000</v>
      </c>
    </row>
    <row r="482" spans="1:3" ht="15.75">
      <c r="A482" s="22" t="s">
        <v>36</v>
      </c>
      <c r="B482" s="9"/>
      <c r="C482" s="10">
        <v>30000</v>
      </c>
    </row>
    <row r="483" spans="1:3" ht="15.75">
      <c r="A483" s="60" t="s">
        <v>16</v>
      </c>
      <c r="B483" s="17"/>
      <c r="C483" s="18">
        <f>SUM(C471:C482)</f>
        <v>278450</v>
      </c>
    </row>
    <row r="484" spans="1:3" ht="15.75">
      <c r="A484" s="58"/>
      <c r="B484" s="58"/>
      <c r="C484" s="20"/>
    </row>
    <row r="485" spans="1:3" ht="15.75">
      <c r="A485" s="61" t="s">
        <v>17</v>
      </c>
      <c r="B485" s="58"/>
      <c r="C485" s="20"/>
    </row>
    <row r="486" spans="1:3" ht="15.75">
      <c r="A486" s="22" t="s">
        <v>19</v>
      </c>
      <c r="B486" s="24"/>
      <c r="C486" s="49"/>
    </row>
    <row r="487" spans="1:3" ht="15.75">
      <c r="A487" s="22" t="s">
        <v>18</v>
      </c>
      <c r="B487" s="14">
        <v>20000</v>
      </c>
      <c r="C487" s="62"/>
    </row>
    <row r="488" spans="1:3" ht="15.75">
      <c r="A488" s="22" t="s">
        <v>21</v>
      </c>
      <c r="B488" s="72"/>
      <c r="C488" s="62"/>
    </row>
    <row r="489" spans="1:3" ht="15.75">
      <c r="A489" s="22" t="s">
        <v>22</v>
      </c>
      <c r="B489" s="74"/>
      <c r="C489" s="62"/>
    </row>
    <row r="490" spans="1:3" ht="15.75">
      <c r="A490" s="22"/>
      <c r="B490" s="6"/>
      <c r="C490" s="7">
        <f>C483+B487</f>
        <v>298450</v>
      </c>
    </row>
    <row r="491" spans="1:3" ht="15.75">
      <c r="A491" s="61" t="s">
        <v>23</v>
      </c>
      <c r="B491" s="58"/>
      <c r="C491" s="62"/>
    </row>
    <row r="492" spans="1:3" ht="15.75">
      <c r="A492" s="22" t="s">
        <v>24</v>
      </c>
      <c r="B492" s="24">
        <v>350</v>
      </c>
      <c r="C492" s="63"/>
    </row>
    <row r="493" spans="1:3" ht="17.25">
      <c r="A493" s="36" t="s">
        <v>25</v>
      </c>
      <c r="B493" s="24">
        <v>9130</v>
      </c>
      <c r="C493" s="63"/>
    </row>
    <row r="494" spans="1:3" ht="17.25">
      <c r="A494" s="36"/>
      <c r="B494" s="42"/>
      <c r="C494" s="28">
        <f>-B492-B493-B494</f>
        <v>-9480</v>
      </c>
    </row>
    <row r="495" spans="1:3" ht="16.5" thickBot="1">
      <c r="A495" s="22" t="s">
        <v>26</v>
      </c>
      <c r="B495" s="43"/>
      <c r="C495" s="30">
        <f>C490-B492-B493</f>
        <v>288970</v>
      </c>
    </row>
    <row r="496" spans="1:3" ht="15.75">
      <c r="A496" s="22" t="s">
        <v>128</v>
      </c>
      <c r="B496" s="65"/>
      <c r="C496" s="48">
        <f>C495*30/100</f>
        <v>86691</v>
      </c>
    </row>
    <row r="497" spans="1:3" ht="15.75">
      <c r="A497" s="22" t="s">
        <v>27</v>
      </c>
      <c r="B497" s="58"/>
      <c r="C497" s="13">
        <v>-55000</v>
      </c>
    </row>
    <row r="498" spans="1:3" ht="16.5" thickBot="1">
      <c r="A498" s="31" t="s">
        <v>29</v>
      </c>
      <c r="B498" s="32"/>
      <c r="C498" s="39">
        <f>C496+C497</f>
        <v>31691</v>
      </c>
    </row>
    <row r="499" spans="1:3" ht="16.5" thickTop="1">
      <c r="A499" s="2"/>
      <c r="B499" s="34"/>
      <c r="C499" s="35"/>
    </row>
    <row r="500" spans="1:3" ht="15.75">
      <c r="A500" s="2"/>
      <c r="B500" s="34"/>
      <c r="C500" s="35"/>
    </row>
    <row r="501" spans="1:3" ht="15.75">
      <c r="A501" s="2"/>
      <c r="B501" s="34"/>
      <c r="C501" s="35"/>
    </row>
    <row r="502" spans="1:3" ht="15.75">
      <c r="A502" s="2"/>
      <c r="B502" s="34"/>
      <c r="C502" s="35"/>
    </row>
    <row r="503" spans="1:3" ht="15.75">
      <c r="A503" s="2"/>
      <c r="B503" s="34"/>
      <c r="C503" s="35"/>
    </row>
    <row r="504" spans="1:3" ht="15.75">
      <c r="A504" s="2"/>
      <c r="B504" s="34"/>
      <c r="C504" s="35"/>
    </row>
    <row r="505" spans="1:3" ht="15.75">
      <c r="A505" s="2"/>
      <c r="B505" s="34"/>
      <c r="C505" s="35"/>
    </row>
    <row r="506" spans="1:3" ht="15.75">
      <c r="A506" s="2"/>
      <c r="B506" s="34"/>
      <c r="C506" s="35"/>
    </row>
    <row r="507" spans="1:3" ht="15.75">
      <c r="A507" s="2"/>
      <c r="B507" s="34"/>
      <c r="C507" s="35"/>
    </row>
    <row r="508" spans="1:3" ht="15.75">
      <c r="A508" s="2"/>
      <c r="B508" s="34"/>
      <c r="C508" s="35"/>
    </row>
    <row r="509" spans="1:3" ht="15.75">
      <c r="A509" s="2"/>
      <c r="B509" s="34"/>
      <c r="C509" s="35"/>
    </row>
    <row r="510" spans="1:3" ht="15.75">
      <c r="A510" s="2"/>
      <c r="B510" s="34"/>
      <c r="C510" s="35"/>
    </row>
    <row r="511" spans="1:3" ht="15.75">
      <c r="A511" s="2"/>
      <c r="B511" s="34"/>
      <c r="C511" s="35"/>
    </row>
    <row r="512" spans="1:3" ht="15.75">
      <c r="A512" s="2"/>
      <c r="B512" s="34"/>
      <c r="C512" s="35"/>
    </row>
    <row r="513" spans="1:3" ht="17.25">
      <c r="A513" s="1" t="s">
        <v>56</v>
      </c>
      <c r="B513" s="1"/>
      <c r="C513" s="3"/>
    </row>
    <row r="514" spans="1:3" ht="17.25">
      <c r="A514" s="1" t="s">
        <v>34</v>
      </c>
      <c r="B514" s="1"/>
      <c r="C514" s="3"/>
    </row>
    <row r="515" spans="1:3" ht="15.75">
      <c r="A515" s="54"/>
      <c r="B515" s="54"/>
      <c r="C515" s="66"/>
    </row>
    <row r="516" spans="1:3" ht="15.75">
      <c r="A516" s="55" t="s">
        <v>1</v>
      </c>
      <c r="B516" s="54"/>
      <c r="C516" s="66"/>
    </row>
    <row r="517" spans="1:3" ht="15.75">
      <c r="A517" s="56"/>
      <c r="B517" s="275" t="s">
        <v>122</v>
      </c>
      <c r="C517" s="275"/>
    </row>
    <row r="518" spans="1:3" ht="15.75">
      <c r="A518" s="57" t="s">
        <v>2</v>
      </c>
      <c r="B518" s="6"/>
      <c r="C518" s="7">
        <v>97350</v>
      </c>
    </row>
    <row r="519" spans="1:3" ht="15.75">
      <c r="A519" s="22" t="s">
        <v>3</v>
      </c>
      <c r="B519" s="58"/>
      <c r="C519" s="49"/>
    </row>
    <row r="520" spans="1:3" ht="15.75">
      <c r="A520" s="22" t="s">
        <v>5</v>
      </c>
      <c r="B520" s="9"/>
      <c r="C520" s="10">
        <v>7800</v>
      </c>
    </row>
    <row r="521" spans="1:3" ht="16.5">
      <c r="A521" s="11" t="s">
        <v>4</v>
      </c>
      <c r="B521" s="59"/>
      <c r="C521" s="10"/>
    </row>
    <row r="522" spans="1:3" ht="15.75">
      <c r="A522" s="22" t="s">
        <v>124</v>
      </c>
      <c r="B522" s="9"/>
      <c r="C522" s="10">
        <v>19575</v>
      </c>
    </row>
    <row r="523" spans="1:3" ht="15.75">
      <c r="A523" s="22" t="s">
        <v>36</v>
      </c>
      <c r="B523" s="9"/>
      <c r="C523" s="10">
        <v>30000</v>
      </c>
    </row>
    <row r="524" spans="1:3" ht="15.75">
      <c r="A524" s="22" t="s">
        <v>9</v>
      </c>
      <c r="B524" s="9"/>
      <c r="C524" s="10">
        <f>C518/2</f>
        <v>48675</v>
      </c>
    </row>
    <row r="525" spans="1:3" ht="15.75">
      <c r="A525" s="22" t="s">
        <v>10</v>
      </c>
      <c r="B525" s="58"/>
      <c r="C525" s="13"/>
    </row>
    <row r="526" spans="1:3" ht="15.75">
      <c r="A526" s="22" t="s">
        <v>125</v>
      </c>
      <c r="B526" s="9"/>
      <c r="C526" s="10">
        <v>6250</v>
      </c>
    </row>
    <row r="527" spans="1:3" ht="15.75">
      <c r="A527" s="22" t="s">
        <v>13</v>
      </c>
      <c r="B527" s="9"/>
      <c r="C527" s="10">
        <v>55000</v>
      </c>
    </row>
    <row r="528" spans="1:3" ht="15.75">
      <c r="A528" s="22" t="s">
        <v>126</v>
      </c>
      <c r="B528" s="58"/>
      <c r="C528" s="15">
        <v>25000</v>
      </c>
    </row>
    <row r="529" spans="1:3" ht="15.75">
      <c r="A529" s="22" t="s">
        <v>127</v>
      </c>
      <c r="B529" s="9"/>
      <c r="C529" s="10">
        <v>2875</v>
      </c>
    </row>
    <row r="530" spans="1:3" ht="15.75">
      <c r="A530" s="22" t="s">
        <v>15</v>
      </c>
      <c r="B530" s="9"/>
      <c r="C530" s="10">
        <v>20000</v>
      </c>
    </row>
    <row r="531" spans="1:3" ht="15.75">
      <c r="A531" s="60" t="s">
        <v>16</v>
      </c>
      <c r="B531" s="17"/>
      <c r="C531" s="18">
        <f>SUM(C518:C530)</f>
        <v>312525</v>
      </c>
    </row>
    <row r="532" spans="1:3" ht="15.75">
      <c r="A532" s="58"/>
      <c r="B532" s="58"/>
      <c r="C532" s="20"/>
    </row>
    <row r="533" spans="1:3" ht="15.75">
      <c r="A533" s="61" t="s">
        <v>17</v>
      </c>
      <c r="B533" s="58"/>
      <c r="C533" s="20"/>
    </row>
    <row r="534" spans="1:3" ht="15.75">
      <c r="A534" s="22" t="s">
        <v>19</v>
      </c>
      <c r="B534" s="24">
        <v>15378.25</v>
      </c>
      <c r="C534" s="49"/>
    </row>
    <row r="535" spans="1:3" ht="15.75">
      <c r="A535" s="22" t="s">
        <v>18</v>
      </c>
      <c r="B535" s="14"/>
      <c r="C535" s="62"/>
    </row>
    <row r="536" spans="1:3" ht="15.75">
      <c r="A536" s="22" t="s">
        <v>21</v>
      </c>
      <c r="B536" s="72"/>
      <c r="C536" s="62"/>
    </row>
    <row r="537" spans="1:3" ht="15.75">
      <c r="A537" s="22" t="s">
        <v>22</v>
      </c>
      <c r="B537" s="74"/>
      <c r="C537" s="62"/>
    </row>
    <row r="538" spans="1:3" ht="15.75">
      <c r="A538" s="22"/>
      <c r="B538" s="6"/>
      <c r="C538" s="7">
        <f>C531+B534</f>
        <v>327903.25</v>
      </c>
    </row>
    <row r="539" spans="1:3" ht="15.75">
      <c r="A539" s="61" t="s">
        <v>23</v>
      </c>
      <c r="B539" s="58"/>
      <c r="C539" s="62"/>
    </row>
    <row r="540" spans="1:3" ht="15.75">
      <c r="A540" s="22" t="s">
        <v>24</v>
      </c>
      <c r="B540" s="24">
        <v>350</v>
      </c>
      <c r="C540" s="63"/>
    </row>
    <row r="541" spans="1:3" ht="17.25">
      <c r="A541" s="36" t="s">
        <v>25</v>
      </c>
      <c r="B541" s="24">
        <v>9735</v>
      </c>
      <c r="C541" s="63"/>
    </row>
    <row r="542" spans="1:3" ht="17.25">
      <c r="A542" s="36"/>
      <c r="B542" s="42"/>
      <c r="C542" s="28">
        <f>-B540-B541-B542</f>
        <v>-10085</v>
      </c>
    </row>
    <row r="543" spans="1:3" ht="16.5" thickBot="1">
      <c r="A543" s="22" t="s">
        <v>26</v>
      </c>
      <c r="B543" s="43"/>
      <c r="C543" s="30">
        <f>C538-B540-B541</f>
        <v>317818.25</v>
      </c>
    </row>
    <row r="544" spans="1:3" ht="15.75">
      <c r="A544" s="22" t="s">
        <v>55</v>
      </c>
      <c r="B544" s="65"/>
      <c r="C544" s="48">
        <f>C543*36/100</f>
        <v>114414.57</v>
      </c>
    </row>
    <row r="545" spans="1:3" ht="15.75">
      <c r="A545" s="22" t="s">
        <v>27</v>
      </c>
      <c r="B545" s="58"/>
      <c r="C545" s="13">
        <v>-73500</v>
      </c>
    </row>
    <row r="546" spans="1:3" ht="16.5" thickBot="1">
      <c r="A546" s="31" t="s">
        <v>29</v>
      </c>
      <c r="B546" s="32"/>
      <c r="C546" s="39">
        <f>C544+C545</f>
        <v>40914.570000000007</v>
      </c>
    </row>
    <row r="547" spans="1:3" ht="16.5" thickTop="1">
      <c r="A547" s="2"/>
      <c r="B547" s="34"/>
      <c r="C547" s="35"/>
    </row>
    <row r="548" spans="1:3" ht="15.75">
      <c r="A548" s="2"/>
      <c r="B548" s="34"/>
      <c r="C548" s="35"/>
    </row>
    <row r="549" spans="1:3" ht="15.75">
      <c r="A549" s="2"/>
      <c r="B549" s="34"/>
      <c r="C549" s="35"/>
    </row>
    <row r="550" spans="1:3" ht="15.75">
      <c r="A550" s="2"/>
      <c r="B550" s="34"/>
      <c r="C550" s="35"/>
    </row>
    <row r="551" spans="1:3" ht="15.75">
      <c r="A551" s="2"/>
      <c r="B551" s="34"/>
      <c r="C551" s="35"/>
    </row>
    <row r="552" spans="1:3" ht="15.75">
      <c r="A552" s="2"/>
      <c r="B552" s="34"/>
      <c r="C552" s="35"/>
    </row>
    <row r="553" spans="1:3" ht="15.75">
      <c r="A553" s="2"/>
      <c r="B553" s="34"/>
      <c r="C553" s="35"/>
    </row>
    <row r="554" spans="1:3" ht="15.75">
      <c r="A554" s="2"/>
      <c r="B554" s="34"/>
      <c r="C554" s="35"/>
    </row>
    <row r="555" spans="1:3" ht="15.75">
      <c r="A555" s="2"/>
      <c r="B555" s="34"/>
      <c r="C555" s="35"/>
    </row>
    <row r="556" spans="1:3" ht="15.75">
      <c r="A556" s="2"/>
      <c r="B556" s="34"/>
      <c r="C556" s="35"/>
    </row>
    <row r="557" spans="1:3" ht="15.75">
      <c r="A557" s="2"/>
      <c r="B557" s="34"/>
      <c r="C557" s="35"/>
    </row>
    <row r="558" spans="1:3" ht="15.75">
      <c r="A558" s="2"/>
      <c r="B558" s="34"/>
      <c r="C558" s="35"/>
    </row>
    <row r="559" spans="1:3" ht="15.75">
      <c r="A559" s="2"/>
      <c r="B559" s="34"/>
      <c r="C559" s="35"/>
    </row>
    <row r="560" spans="1:3" ht="17.25">
      <c r="A560" s="1" t="s">
        <v>57</v>
      </c>
      <c r="B560" s="1"/>
      <c r="C560" s="3"/>
    </row>
    <row r="561" spans="1:3" ht="17.25">
      <c r="A561" s="1" t="s">
        <v>58</v>
      </c>
      <c r="B561" s="1"/>
      <c r="C561" s="3"/>
    </row>
    <row r="562" spans="1:3" ht="15.75">
      <c r="A562" s="54"/>
      <c r="B562" s="54"/>
      <c r="C562" s="66"/>
    </row>
    <row r="563" spans="1:3" ht="15.75">
      <c r="A563" s="55" t="s">
        <v>59</v>
      </c>
      <c r="B563" s="54"/>
      <c r="C563" s="66"/>
    </row>
    <row r="564" spans="1:3" ht="15.75">
      <c r="A564" s="56"/>
      <c r="B564" s="275" t="s">
        <v>129</v>
      </c>
      <c r="C564" s="275"/>
    </row>
    <row r="565" spans="1:3" ht="15.75">
      <c r="A565" s="57" t="s">
        <v>61</v>
      </c>
      <c r="B565" s="6"/>
      <c r="C565" s="7">
        <v>97350</v>
      </c>
    </row>
    <row r="566" spans="1:3" ht="15.75">
      <c r="A566" s="22" t="s">
        <v>62</v>
      </c>
      <c r="B566" s="58"/>
      <c r="C566" s="49"/>
    </row>
    <row r="567" spans="1:3" ht="15.75">
      <c r="A567" s="22" t="s">
        <v>63</v>
      </c>
      <c r="B567" s="9"/>
      <c r="C567" s="10">
        <v>7800</v>
      </c>
    </row>
    <row r="568" spans="1:3" ht="16.5">
      <c r="A568" s="11" t="s">
        <v>64</v>
      </c>
      <c r="B568" s="59"/>
      <c r="C568" s="10"/>
    </row>
    <row r="569" spans="1:3" ht="15.75">
      <c r="A569" s="22" t="s">
        <v>130</v>
      </c>
      <c r="B569" s="9"/>
      <c r="C569" s="10">
        <v>19575</v>
      </c>
    </row>
    <row r="570" spans="1:3" ht="15.75">
      <c r="A570" s="22" t="s">
        <v>66</v>
      </c>
      <c r="B570" s="9"/>
      <c r="C570" s="10"/>
    </row>
    <row r="571" spans="1:3" ht="15.75">
      <c r="A571" s="22" t="s">
        <v>67</v>
      </c>
      <c r="B571" s="9"/>
      <c r="C571" s="10">
        <f>C565/2</f>
        <v>48675</v>
      </c>
    </row>
    <row r="572" spans="1:3" ht="15.75">
      <c r="A572" s="22" t="s">
        <v>131</v>
      </c>
      <c r="B572" s="9"/>
      <c r="C572" s="10">
        <v>6250</v>
      </c>
    </row>
    <row r="573" spans="1:3" ht="15.75">
      <c r="A573" s="22" t="s">
        <v>69</v>
      </c>
      <c r="B573" s="9"/>
      <c r="C573" s="10">
        <v>55000</v>
      </c>
    </row>
    <row r="574" spans="1:3" ht="15.75">
      <c r="A574" s="22" t="s">
        <v>132</v>
      </c>
      <c r="B574" s="58"/>
      <c r="C574" s="13">
        <v>25000</v>
      </c>
    </row>
    <row r="575" spans="1:3" ht="15.75">
      <c r="A575" s="22" t="s">
        <v>133</v>
      </c>
      <c r="B575" s="9"/>
      <c r="C575" s="10">
        <v>2875</v>
      </c>
    </row>
    <row r="576" spans="1:3" ht="15.75">
      <c r="A576" s="22" t="s">
        <v>72</v>
      </c>
      <c r="B576" s="9"/>
      <c r="C576" s="10">
        <v>20000</v>
      </c>
    </row>
    <row r="577" spans="1:3" ht="15.75">
      <c r="A577" s="22" t="s">
        <v>66</v>
      </c>
      <c r="B577" s="9"/>
      <c r="C577" s="10">
        <v>30000</v>
      </c>
    </row>
    <row r="578" spans="1:3" ht="15.75">
      <c r="A578" s="60" t="s">
        <v>73</v>
      </c>
      <c r="B578" s="17"/>
      <c r="C578" s="18">
        <f>SUM(C565:C577)</f>
        <v>312525</v>
      </c>
    </row>
    <row r="579" spans="1:3" ht="15.75">
      <c r="A579" s="58"/>
      <c r="B579" s="58"/>
      <c r="C579" s="20"/>
    </row>
    <row r="580" spans="1:3" ht="15.75">
      <c r="A580" s="61" t="s">
        <v>74</v>
      </c>
      <c r="B580" s="58"/>
      <c r="C580" s="20"/>
    </row>
    <row r="581" spans="1:3" ht="15.75">
      <c r="A581" s="22" t="s">
        <v>134</v>
      </c>
      <c r="B581" s="24">
        <v>15378.25</v>
      </c>
      <c r="C581" s="49"/>
    </row>
    <row r="582" spans="1:3" ht="15.75">
      <c r="A582" s="22"/>
      <c r="B582" s="14"/>
      <c r="C582" s="62"/>
    </row>
    <row r="583" spans="1:3" ht="15.75">
      <c r="A583" s="22"/>
      <c r="B583" s="72"/>
      <c r="C583" s="62"/>
    </row>
    <row r="584" spans="1:3" ht="15.75">
      <c r="A584" s="22"/>
      <c r="B584" s="74"/>
      <c r="C584" s="62"/>
    </row>
    <row r="585" spans="1:3" ht="15.75">
      <c r="A585" s="22"/>
      <c r="B585" s="6"/>
      <c r="C585" s="7">
        <f>C578+B581</f>
        <v>327903.25</v>
      </c>
    </row>
    <row r="586" spans="1:3" ht="15.75">
      <c r="A586" s="61" t="s">
        <v>75</v>
      </c>
      <c r="B586" s="58"/>
      <c r="C586" s="62"/>
    </row>
    <row r="587" spans="1:3" ht="15.75">
      <c r="A587" s="22" t="s">
        <v>76</v>
      </c>
      <c r="B587" s="24">
        <v>350</v>
      </c>
      <c r="C587" s="63"/>
    </row>
    <row r="588" spans="1:3" ht="17.25">
      <c r="A588" s="36" t="s">
        <v>135</v>
      </c>
      <c r="B588" s="24">
        <v>9735</v>
      </c>
      <c r="C588" s="63"/>
    </row>
    <row r="589" spans="1:3" ht="17.25">
      <c r="A589" s="36"/>
      <c r="B589" s="42"/>
      <c r="C589" s="28">
        <f>-B587-B588-B589</f>
        <v>-10085</v>
      </c>
    </row>
    <row r="590" spans="1:3" ht="16.5" thickBot="1">
      <c r="A590" s="22" t="s">
        <v>77</v>
      </c>
      <c r="B590" s="43"/>
      <c r="C590" s="30">
        <f>C585-B587-B588</f>
        <v>317818.25</v>
      </c>
    </row>
    <row r="591" spans="1:3" ht="15.75">
      <c r="A591" s="22" t="s">
        <v>78</v>
      </c>
      <c r="B591" s="65"/>
      <c r="C591" s="48">
        <f>C590*36/100</f>
        <v>114414.57</v>
      </c>
    </row>
    <row r="592" spans="1:3" ht="15.75">
      <c r="A592" s="22"/>
      <c r="B592" s="58"/>
      <c r="C592" s="13">
        <v>-73500</v>
      </c>
    </row>
    <row r="593" spans="1:3" ht="16.5" thickBot="1">
      <c r="A593" s="31" t="s">
        <v>29</v>
      </c>
      <c r="B593" s="32"/>
      <c r="C593" s="39">
        <f>C591+C592</f>
        <v>40914.570000000007</v>
      </c>
    </row>
    <row r="594" spans="1:3" ht="16.5" thickTop="1">
      <c r="A594" s="2"/>
      <c r="B594" s="34"/>
      <c r="C594" s="35"/>
    </row>
    <row r="595" spans="1:3" ht="15.75">
      <c r="A595" s="2"/>
      <c r="B595" s="34"/>
      <c r="C595" s="35"/>
    </row>
    <row r="596" spans="1:3" ht="15.75">
      <c r="A596" s="2"/>
      <c r="B596" s="34"/>
      <c r="C596" s="35"/>
    </row>
    <row r="597" spans="1:3" ht="15.75">
      <c r="A597" s="2"/>
      <c r="B597" s="34"/>
      <c r="C597" s="35"/>
    </row>
    <row r="598" spans="1:3" ht="15.75">
      <c r="A598" s="2"/>
      <c r="B598" s="34"/>
      <c r="C598" s="35"/>
    </row>
    <row r="599" spans="1:3" ht="15.75">
      <c r="A599" s="2"/>
      <c r="B599" s="34"/>
      <c r="C599" s="35"/>
    </row>
    <row r="600" spans="1:3" ht="15.75">
      <c r="A600" s="2"/>
      <c r="B600" s="34"/>
      <c r="C600" s="35"/>
    </row>
    <row r="601" spans="1:3" ht="15.75">
      <c r="A601" s="2"/>
      <c r="B601" s="34"/>
      <c r="C601" s="35"/>
    </row>
    <row r="602" spans="1:3" ht="15.75">
      <c r="A602" s="2"/>
      <c r="B602" s="34"/>
      <c r="C602" s="35"/>
    </row>
    <row r="603" spans="1:3" ht="15.75">
      <c r="A603" s="2"/>
      <c r="B603" s="34"/>
      <c r="C603" s="35"/>
    </row>
    <row r="604" spans="1:3" ht="15.75">
      <c r="A604" s="2"/>
      <c r="B604" s="34"/>
      <c r="C604" s="35"/>
    </row>
    <row r="605" spans="1:3" ht="15.75">
      <c r="A605" s="2"/>
      <c r="B605" s="34"/>
      <c r="C605" s="35"/>
    </row>
    <row r="606" spans="1:3" ht="15.75">
      <c r="A606" s="2"/>
      <c r="B606" s="34"/>
      <c r="C606" s="35"/>
    </row>
    <row r="607" spans="1:3" ht="17.25">
      <c r="A607" s="1" t="s">
        <v>80</v>
      </c>
      <c r="B607" s="1"/>
      <c r="C607" s="3"/>
    </row>
    <row r="608" spans="1:3" ht="17.25">
      <c r="A608" s="1" t="s">
        <v>34</v>
      </c>
      <c r="B608" s="1"/>
      <c r="C608" s="3"/>
    </row>
    <row r="609" spans="1:3" ht="15.75">
      <c r="A609" s="54"/>
      <c r="B609" s="54"/>
      <c r="C609" s="66"/>
    </row>
    <row r="610" spans="1:3" ht="15.75">
      <c r="A610" s="55" t="s">
        <v>1</v>
      </c>
      <c r="B610" s="54"/>
      <c r="C610" s="66"/>
    </row>
    <row r="611" spans="1:3" ht="15.75">
      <c r="A611" s="56"/>
      <c r="B611" s="275" t="s">
        <v>122</v>
      </c>
      <c r="C611" s="275"/>
    </row>
    <row r="612" spans="1:3" ht="15.75">
      <c r="A612" s="57" t="s">
        <v>2</v>
      </c>
      <c r="B612" s="6"/>
      <c r="C612" s="7">
        <v>95180</v>
      </c>
    </row>
    <row r="613" spans="1:3" ht="15.75">
      <c r="A613" s="22" t="s">
        <v>3</v>
      </c>
      <c r="B613" s="58"/>
      <c r="C613" s="49"/>
    </row>
    <row r="614" spans="1:3" ht="15.75">
      <c r="A614" s="22" t="s">
        <v>5</v>
      </c>
      <c r="B614" s="9"/>
      <c r="C614" s="10">
        <v>7800</v>
      </c>
    </row>
    <row r="615" spans="1:3" ht="16.5">
      <c r="A615" s="11" t="s">
        <v>4</v>
      </c>
      <c r="B615" s="59"/>
      <c r="C615" s="10"/>
    </row>
    <row r="616" spans="1:3" ht="15.75">
      <c r="A616" s="22" t="s">
        <v>124</v>
      </c>
      <c r="B616" s="9"/>
      <c r="C616" s="10">
        <v>19575</v>
      </c>
    </row>
    <row r="617" spans="1:3" ht="15.75">
      <c r="A617" s="22" t="s">
        <v>36</v>
      </c>
      <c r="B617" s="9"/>
      <c r="C617" s="10">
        <v>30000</v>
      </c>
    </row>
    <row r="618" spans="1:3" ht="15.75">
      <c r="A618" s="22" t="s">
        <v>9</v>
      </c>
      <c r="B618" s="9"/>
      <c r="C618" s="10">
        <f>C612/2</f>
        <v>47590</v>
      </c>
    </row>
    <row r="619" spans="1:3" ht="15.75">
      <c r="A619" s="22" t="s">
        <v>10</v>
      </c>
      <c r="B619" s="58"/>
      <c r="C619" s="13"/>
    </row>
    <row r="620" spans="1:3" ht="15.75">
      <c r="A620" s="22" t="s">
        <v>125</v>
      </c>
      <c r="B620" s="9"/>
      <c r="C620" s="10">
        <v>6250</v>
      </c>
    </row>
    <row r="621" spans="1:3" ht="15.75">
      <c r="A621" s="22" t="s">
        <v>13</v>
      </c>
      <c r="B621" s="9"/>
      <c r="C621" s="10">
        <v>55000</v>
      </c>
    </row>
    <row r="622" spans="1:3" ht="15.75">
      <c r="A622" s="22" t="s">
        <v>126</v>
      </c>
      <c r="B622" s="58"/>
      <c r="C622" s="15">
        <v>25000</v>
      </c>
    </row>
    <row r="623" spans="1:3" ht="15.75">
      <c r="A623" s="22" t="s">
        <v>127</v>
      </c>
      <c r="B623" s="9"/>
      <c r="C623" s="10">
        <v>2875</v>
      </c>
    </row>
    <row r="624" spans="1:3" ht="15.75">
      <c r="A624" s="22" t="s">
        <v>15</v>
      </c>
      <c r="B624" s="9"/>
      <c r="C624" s="10">
        <v>20000</v>
      </c>
    </row>
    <row r="625" spans="1:3" ht="15.75">
      <c r="A625" s="60" t="s">
        <v>16</v>
      </c>
      <c r="B625" s="17"/>
      <c r="C625" s="18">
        <f>SUM(C612:C624)</f>
        <v>309270</v>
      </c>
    </row>
    <row r="626" spans="1:3" ht="15.75">
      <c r="A626" s="58"/>
      <c r="B626" s="58"/>
      <c r="C626" s="20"/>
    </row>
    <row r="627" spans="1:3" ht="15.75">
      <c r="A627" s="61" t="s">
        <v>17</v>
      </c>
      <c r="B627" s="58"/>
      <c r="C627" s="20"/>
    </row>
    <row r="628" spans="1:3" ht="15.75">
      <c r="A628" s="22" t="s">
        <v>19</v>
      </c>
      <c r="B628" s="24">
        <v>15378.25</v>
      </c>
      <c r="C628" s="49"/>
    </row>
    <row r="629" spans="1:3" ht="15.75">
      <c r="A629" s="22" t="s">
        <v>18</v>
      </c>
      <c r="B629" s="14"/>
      <c r="C629" s="62"/>
    </row>
    <row r="630" spans="1:3" ht="15.75">
      <c r="A630" s="22" t="s">
        <v>21</v>
      </c>
      <c r="B630" s="72"/>
      <c r="C630" s="62"/>
    </row>
    <row r="631" spans="1:3" ht="15.75">
      <c r="A631" s="22" t="s">
        <v>22</v>
      </c>
      <c r="B631" s="74"/>
      <c r="C631" s="62"/>
    </row>
    <row r="632" spans="1:3" ht="15.75">
      <c r="A632" s="22"/>
      <c r="B632" s="6"/>
      <c r="C632" s="7">
        <f>C625+B628</f>
        <v>324648.25</v>
      </c>
    </row>
    <row r="633" spans="1:3" ht="15.75">
      <c r="A633" s="61" t="s">
        <v>23</v>
      </c>
      <c r="B633" s="58"/>
      <c r="C633" s="62"/>
    </row>
    <row r="634" spans="1:3" ht="15.75">
      <c r="A634" s="22" t="s">
        <v>24</v>
      </c>
      <c r="B634" s="24">
        <v>350</v>
      </c>
      <c r="C634" s="63"/>
    </row>
    <row r="635" spans="1:3" ht="17.25">
      <c r="A635" s="36" t="s">
        <v>136</v>
      </c>
      <c r="B635" s="24">
        <f>C612*5/100</f>
        <v>4759</v>
      </c>
      <c r="C635" s="63"/>
    </row>
    <row r="636" spans="1:3" ht="17.25">
      <c r="A636" s="36"/>
      <c r="B636" s="42"/>
      <c r="C636" s="28">
        <f>-B634-B635-B636</f>
        <v>-5109</v>
      </c>
    </row>
    <row r="637" spans="1:3" ht="16.5" thickBot="1">
      <c r="A637" s="22" t="s">
        <v>26</v>
      </c>
      <c r="B637" s="43"/>
      <c r="C637" s="30">
        <f>C632-B634-B635</f>
        <v>319539.25</v>
      </c>
    </row>
    <row r="638" spans="1:3" ht="15.75">
      <c r="A638" s="22" t="s">
        <v>55</v>
      </c>
      <c r="B638" s="65"/>
      <c r="C638" s="48">
        <f>C637*36/100</f>
        <v>115034.13</v>
      </c>
    </row>
    <row r="639" spans="1:3" ht="15.75">
      <c r="A639" s="22" t="s">
        <v>27</v>
      </c>
      <c r="B639" s="58"/>
      <c r="C639" s="13">
        <v>-73500</v>
      </c>
    </row>
    <row r="640" spans="1:3" ht="16.5" thickBot="1">
      <c r="A640" s="31" t="s">
        <v>29</v>
      </c>
      <c r="B640" s="32"/>
      <c r="C640" s="39">
        <f>C638+C639</f>
        <v>41534.130000000005</v>
      </c>
    </row>
    <row r="641" spans="1:3" ht="16.5" thickTop="1">
      <c r="A641" s="2"/>
      <c r="B641" s="34"/>
      <c r="C641" s="35"/>
    </row>
    <row r="642" spans="1:3" ht="15.75">
      <c r="A642" s="2"/>
      <c r="B642" s="34"/>
      <c r="C642" s="35"/>
    </row>
    <row r="643" spans="1:3" ht="15.75">
      <c r="A643" s="2"/>
      <c r="B643" s="34"/>
      <c r="C643" s="35"/>
    </row>
    <row r="644" spans="1:3" ht="15.75">
      <c r="A644" s="2"/>
      <c r="B644" s="34"/>
      <c r="C644" s="35"/>
    </row>
    <row r="645" spans="1:3" ht="15.75">
      <c r="A645" s="2"/>
      <c r="B645" s="34"/>
      <c r="C645" s="35"/>
    </row>
    <row r="646" spans="1:3" ht="15.75">
      <c r="A646" s="2"/>
      <c r="B646" s="34"/>
      <c r="C646" s="35"/>
    </row>
    <row r="647" spans="1:3" ht="15.75">
      <c r="A647" s="2"/>
      <c r="B647" s="34"/>
      <c r="C647" s="35"/>
    </row>
    <row r="648" spans="1:3" ht="15.75">
      <c r="A648" s="2"/>
      <c r="B648" s="34"/>
      <c r="C648" s="35"/>
    </row>
    <row r="649" spans="1:3" ht="15.75">
      <c r="A649" s="2"/>
      <c r="B649" s="34"/>
      <c r="C649" s="35"/>
    </row>
    <row r="650" spans="1:3" ht="15.75">
      <c r="A650" s="2"/>
      <c r="B650" s="34"/>
      <c r="C650" s="35"/>
    </row>
    <row r="651" spans="1:3" ht="15.75">
      <c r="A651" s="2"/>
      <c r="B651" s="34"/>
      <c r="C651" s="35"/>
    </row>
    <row r="652" spans="1:3" ht="15.75">
      <c r="A652" s="2"/>
      <c r="B652" s="34"/>
      <c r="C652" s="35"/>
    </row>
    <row r="653" spans="1:3" ht="15.75">
      <c r="A653" s="2"/>
      <c r="B653" s="34"/>
      <c r="C653" s="35"/>
    </row>
    <row r="654" spans="1:3" ht="17.25">
      <c r="A654" s="1" t="s">
        <v>137</v>
      </c>
      <c r="B654" s="1"/>
      <c r="C654" s="3"/>
    </row>
    <row r="655" spans="1:3" ht="17.25">
      <c r="A655" s="1" t="s">
        <v>138</v>
      </c>
      <c r="B655" s="1"/>
      <c r="C655" s="3"/>
    </row>
    <row r="656" spans="1:3" ht="15.75">
      <c r="A656" s="54"/>
      <c r="B656" s="54"/>
      <c r="C656" s="66"/>
    </row>
    <row r="657" spans="1:3" ht="15.75">
      <c r="A657" s="55" t="s">
        <v>1</v>
      </c>
      <c r="B657" s="54"/>
      <c r="C657" s="66"/>
    </row>
    <row r="658" spans="1:3" ht="15.75">
      <c r="A658" s="56"/>
      <c r="B658" s="275" t="s">
        <v>122</v>
      </c>
      <c r="C658" s="275"/>
    </row>
    <row r="659" spans="1:3" ht="15.75">
      <c r="A659" s="57" t="s">
        <v>2</v>
      </c>
      <c r="B659" s="6"/>
      <c r="C659" s="7">
        <v>76630</v>
      </c>
    </row>
    <row r="660" spans="1:3" ht="15.75">
      <c r="A660" s="22" t="s">
        <v>3</v>
      </c>
      <c r="B660" s="58"/>
      <c r="C660" s="49"/>
    </row>
    <row r="661" spans="1:3" ht="15.75">
      <c r="A661" s="22" t="s">
        <v>5</v>
      </c>
      <c r="B661" s="9"/>
      <c r="C661" s="10">
        <v>7800</v>
      </c>
    </row>
    <row r="662" spans="1:3" ht="16.5">
      <c r="A662" s="11" t="s">
        <v>4</v>
      </c>
      <c r="B662" s="59"/>
      <c r="C662" s="10"/>
    </row>
    <row r="663" spans="1:3" ht="15.75">
      <c r="A663" s="22" t="s">
        <v>124</v>
      </c>
      <c r="B663" s="9"/>
      <c r="C663" s="10">
        <v>19575</v>
      </c>
    </row>
    <row r="664" spans="1:3" ht="15.75">
      <c r="A664" s="22" t="s">
        <v>36</v>
      </c>
      <c r="B664" s="9"/>
      <c r="C664" s="10" t="s">
        <v>20</v>
      </c>
    </row>
    <row r="665" spans="1:3" ht="15.75">
      <c r="A665" s="22" t="s">
        <v>9</v>
      </c>
      <c r="B665" s="9"/>
      <c r="C665" s="10">
        <f>C659/2</f>
        <v>38315</v>
      </c>
    </row>
    <row r="666" spans="1:3" ht="15.75">
      <c r="A666" s="22" t="s">
        <v>10</v>
      </c>
      <c r="B666" s="58"/>
      <c r="C666" s="13"/>
    </row>
    <row r="667" spans="1:3" ht="15.75">
      <c r="A667" s="22" t="s">
        <v>125</v>
      </c>
      <c r="B667" s="9"/>
      <c r="C667" s="10">
        <v>6250</v>
      </c>
    </row>
    <row r="668" spans="1:3" ht="15.75">
      <c r="A668" s="22" t="s">
        <v>13</v>
      </c>
      <c r="B668" s="9"/>
      <c r="C668" s="10">
        <v>55000</v>
      </c>
    </row>
    <row r="669" spans="1:3" ht="15.75">
      <c r="A669" s="22" t="s">
        <v>126</v>
      </c>
      <c r="B669" s="58"/>
      <c r="C669" s="15">
        <v>25000</v>
      </c>
    </row>
    <row r="670" spans="1:3" ht="15.75">
      <c r="A670" s="22" t="s">
        <v>127</v>
      </c>
      <c r="B670" s="9"/>
      <c r="C670" s="10">
        <v>2875</v>
      </c>
    </row>
    <row r="671" spans="1:3" ht="15.75">
      <c r="A671" s="22" t="s">
        <v>15</v>
      </c>
      <c r="B671" s="9"/>
      <c r="C671" s="10">
        <v>20000</v>
      </c>
    </row>
    <row r="672" spans="1:3" ht="15.75">
      <c r="A672" s="60" t="s">
        <v>16</v>
      </c>
      <c r="B672" s="17"/>
      <c r="C672" s="18">
        <f>SUM(C659:C671)</f>
        <v>251445</v>
      </c>
    </row>
    <row r="673" spans="1:3" ht="15.75">
      <c r="A673" s="58"/>
      <c r="B673" s="58"/>
      <c r="C673" s="20"/>
    </row>
    <row r="674" spans="1:3" ht="15.75">
      <c r="A674" s="61" t="s">
        <v>17</v>
      </c>
      <c r="B674" s="58"/>
      <c r="C674" s="20"/>
    </row>
    <row r="675" spans="1:3" ht="15.75">
      <c r="A675" s="22" t="s">
        <v>19</v>
      </c>
      <c r="B675" s="24"/>
      <c r="C675" s="49"/>
    </row>
    <row r="676" spans="1:3" ht="15.75">
      <c r="A676" s="22" t="s">
        <v>18</v>
      </c>
      <c r="B676" s="14"/>
      <c r="C676" s="62"/>
    </row>
    <row r="677" spans="1:3" ht="15.75">
      <c r="A677" s="22" t="s">
        <v>21</v>
      </c>
      <c r="B677" s="72"/>
      <c r="C677" s="62"/>
    </row>
    <row r="678" spans="1:3" ht="15.75">
      <c r="A678" s="22" t="s">
        <v>22</v>
      </c>
      <c r="B678" s="74"/>
      <c r="C678" s="62"/>
    </row>
    <row r="679" spans="1:3" ht="15.75">
      <c r="A679" s="22"/>
      <c r="B679" s="6"/>
      <c r="C679" s="7">
        <f>C672+B675</f>
        <v>251445</v>
      </c>
    </row>
    <row r="680" spans="1:3" ht="15.75">
      <c r="A680" s="61" t="s">
        <v>23</v>
      </c>
      <c r="B680" s="58"/>
      <c r="C680" s="62"/>
    </row>
    <row r="681" spans="1:3" ht="15.75">
      <c r="A681" s="22" t="s">
        <v>24</v>
      </c>
      <c r="B681" s="24">
        <v>350</v>
      </c>
      <c r="C681" s="63"/>
    </row>
    <row r="682" spans="1:3" ht="17.25">
      <c r="A682" s="36" t="s">
        <v>139</v>
      </c>
      <c r="B682" s="24"/>
      <c r="C682" s="63"/>
    </row>
    <row r="683" spans="1:3" ht="17.25">
      <c r="A683" s="36"/>
      <c r="B683" s="42"/>
      <c r="C683" s="28">
        <f>-B681-B682-B683</f>
        <v>-350</v>
      </c>
    </row>
    <row r="684" spans="1:3" ht="16.5" thickBot="1">
      <c r="A684" s="22" t="s">
        <v>26</v>
      </c>
      <c r="B684" s="43"/>
      <c r="C684" s="30">
        <f>C679-B681-B682</f>
        <v>251095</v>
      </c>
    </row>
    <row r="685" spans="1:3" ht="15.75">
      <c r="A685" s="22" t="s">
        <v>140</v>
      </c>
      <c r="B685" s="65"/>
      <c r="C685" s="48">
        <f>C684*24/100</f>
        <v>60262.8</v>
      </c>
    </row>
    <row r="686" spans="1:3" ht="15.75">
      <c r="A686" s="22" t="s">
        <v>27</v>
      </c>
      <c r="B686" s="58"/>
      <c r="C686" s="13">
        <v>-39000</v>
      </c>
    </row>
    <row r="687" spans="1:3" ht="16.5" thickBot="1">
      <c r="A687" s="31" t="s">
        <v>29</v>
      </c>
      <c r="B687" s="32"/>
      <c r="C687" s="39">
        <f>C685+C686</f>
        <v>21262.800000000003</v>
      </c>
    </row>
    <row r="688" spans="1:3" ht="16.5" thickTop="1">
      <c r="A688" s="2"/>
      <c r="B688" s="34"/>
      <c r="C688" s="35"/>
    </row>
    <row r="689" spans="1:3" ht="15.75">
      <c r="A689" s="2"/>
      <c r="B689" s="34"/>
      <c r="C689" s="35"/>
    </row>
    <row r="690" spans="1:3" ht="15.75">
      <c r="A690" s="2"/>
      <c r="B690" s="34"/>
      <c r="C690" s="35"/>
    </row>
    <row r="691" spans="1:3" ht="15.75">
      <c r="A691" s="2"/>
      <c r="B691" s="34"/>
      <c r="C691" s="35"/>
    </row>
    <row r="692" spans="1:3" ht="15.75">
      <c r="A692" s="2"/>
      <c r="B692" s="34"/>
      <c r="C692" s="35"/>
    </row>
    <row r="693" spans="1:3" ht="15.75">
      <c r="A693" s="2"/>
      <c r="B693" s="34"/>
      <c r="C693" s="35"/>
    </row>
    <row r="694" spans="1:3" ht="15.75">
      <c r="A694" s="2"/>
      <c r="B694" s="34"/>
      <c r="C694" s="35"/>
    </row>
    <row r="695" spans="1:3" ht="15.75">
      <c r="A695" s="2"/>
      <c r="B695" s="34"/>
      <c r="C695" s="35"/>
    </row>
    <row r="696" spans="1:3" ht="15.75">
      <c r="A696" s="2"/>
      <c r="B696" s="34"/>
      <c r="C696" s="35"/>
    </row>
    <row r="697" spans="1:3" ht="15.75">
      <c r="A697" s="2"/>
      <c r="B697" s="34"/>
      <c r="C697" s="35"/>
    </row>
    <row r="698" spans="1:3" ht="15.75">
      <c r="A698" s="2"/>
      <c r="B698" s="34"/>
      <c r="C698" s="35"/>
    </row>
    <row r="699" spans="1:3" ht="15.75">
      <c r="A699" s="2"/>
      <c r="B699" s="34"/>
      <c r="C699" s="35"/>
    </row>
    <row r="700" spans="1:3" ht="15.75">
      <c r="A700" s="2"/>
      <c r="B700" s="34"/>
      <c r="C700" s="35"/>
    </row>
    <row r="701" spans="1:3" ht="15.75">
      <c r="A701" s="53" t="s">
        <v>141</v>
      </c>
      <c r="C701" s="75"/>
    </row>
    <row r="702" spans="1:3" ht="15.75">
      <c r="A702" s="53" t="s">
        <v>48</v>
      </c>
      <c r="B702" s="53"/>
      <c r="C702" s="66"/>
    </row>
    <row r="703" spans="1:3" ht="15.75">
      <c r="A703" s="54"/>
      <c r="B703" s="54"/>
      <c r="C703" s="66"/>
    </row>
    <row r="704" spans="1:3" ht="15.75">
      <c r="A704" s="55" t="s">
        <v>1</v>
      </c>
      <c r="B704" s="54"/>
      <c r="C704" s="66"/>
    </row>
    <row r="705" spans="1:3" ht="15.75">
      <c r="A705" s="56"/>
      <c r="B705" s="275" t="s">
        <v>122</v>
      </c>
      <c r="C705" s="275"/>
    </row>
    <row r="706" spans="1:3" ht="15.75">
      <c r="A706" s="57" t="s">
        <v>2</v>
      </c>
      <c r="B706" s="6"/>
      <c r="C706" s="7">
        <v>144750</v>
      </c>
    </row>
    <row r="707" spans="1:3" ht="15.75">
      <c r="A707" s="22" t="s">
        <v>3</v>
      </c>
      <c r="B707" s="58"/>
      <c r="C707" s="13" t="s">
        <v>20</v>
      </c>
    </row>
    <row r="708" spans="1:3" ht="15.75">
      <c r="A708" s="22" t="s">
        <v>5</v>
      </c>
      <c r="B708" s="9"/>
      <c r="C708" s="10">
        <v>7800</v>
      </c>
    </row>
    <row r="709" spans="1:3" ht="16.5">
      <c r="A709" s="11" t="s">
        <v>4</v>
      </c>
      <c r="B709" s="59"/>
      <c r="C709" s="10"/>
    </row>
    <row r="710" spans="1:3" ht="15.75">
      <c r="A710" s="22" t="s">
        <v>49</v>
      </c>
      <c r="B710" s="9"/>
      <c r="C710" s="10">
        <v>7500</v>
      </c>
    </row>
    <row r="711" spans="1:3" ht="15.75">
      <c r="A711" s="22" t="s">
        <v>124</v>
      </c>
      <c r="B711" s="9"/>
      <c r="C711" s="10">
        <v>19575</v>
      </c>
    </row>
    <row r="712" spans="1:3" ht="15.75">
      <c r="A712" s="22" t="s">
        <v>36</v>
      </c>
      <c r="B712" s="9"/>
      <c r="C712" s="10"/>
    </row>
    <row r="713" spans="1:3" ht="15.75">
      <c r="A713" s="22" t="s">
        <v>9</v>
      </c>
      <c r="B713" s="9"/>
      <c r="C713" s="10">
        <v>72375</v>
      </c>
    </row>
    <row r="714" spans="1:3" ht="15.75">
      <c r="A714" s="22" t="s">
        <v>10</v>
      </c>
      <c r="B714" s="58"/>
      <c r="C714" s="13"/>
    </row>
    <row r="715" spans="1:3" ht="15.75">
      <c r="A715" s="22" t="s">
        <v>125</v>
      </c>
      <c r="B715" s="9"/>
      <c r="C715" s="10">
        <v>6250</v>
      </c>
    </row>
    <row r="716" spans="1:3" ht="15.75">
      <c r="A716" s="22" t="s">
        <v>13</v>
      </c>
      <c r="B716" s="9"/>
      <c r="C716" s="10">
        <v>75000</v>
      </c>
    </row>
    <row r="717" spans="1:3" ht="15.75">
      <c r="A717" s="22" t="s">
        <v>126</v>
      </c>
      <c r="B717" s="58"/>
      <c r="C717" s="15">
        <v>31250</v>
      </c>
    </row>
    <row r="718" spans="1:3" ht="15.75">
      <c r="A718" s="22" t="s">
        <v>127</v>
      </c>
      <c r="B718" s="9"/>
      <c r="C718" s="10">
        <v>3475</v>
      </c>
    </row>
    <row r="719" spans="1:3" ht="15.75">
      <c r="A719" s="22" t="s">
        <v>15</v>
      </c>
      <c r="B719" s="9"/>
      <c r="C719" s="10">
        <v>20000</v>
      </c>
    </row>
    <row r="720" spans="1:3" ht="15.75">
      <c r="A720" s="60" t="s">
        <v>16</v>
      </c>
      <c r="B720" s="17"/>
      <c r="C720" s="18">
        <f>SUM(C706:C719)</f>
        <v>387975</v>
      </c>
    </row>
    <row r="721" spans="1:3" ht="15.75">
      <c r="A721" s="58"/>
      <c r="B721" s="58"/>
      <c r="C721" s="20"/>
    </row>
    <row r="722" spans="1:3" ht="15.75">
      <c r="A722" s="61" t="s">
        <v>17</v>
      </c>
      <c r="B722" s="58"/>
      <c r="C722" s="20"/>
    </row>
    <row r="723" spans="1:3" ht="15.75">
      <c r="A723" s="22" t="s">
        <v>19</v>
      </c>
      <c r="B723" s="24">
        <v>15378.25</v>
      </c>
      <c r="C723" s="49"/>
    </row>
    <row r="724" spans="1:3" ht="15.75">
      <c r="A724" s="22" t="s">
        <v>18</v>
      </c>
      <c r="B724" s="12"/>
      <c r="C724" s="62"/>
    </row>
    <row r="725" spans="1:3" ht="15.75">
      <c r="A725" s="22" t="s">
        <v>21</v>
      </c>
      <c r="B725" s="58"/>
      <c r="C725" s="62"/>
    </row>
    <row r="726" spans="1:3" ht="15.75">
      <c r="A726" s="22" t="s">
        <v>22</v>
      </c>
      <c r="B726" s="58"/>
      <c r="C726" s="62"/>
    </row>
    <row r="727" spans="1:3" ht="15.75">
      <c r="A727" s="22"/>
      <c r="B727" s="6"/>
      <c r="C727" s="7">
        <f>C720+B723+B724</f>
        <v>403353.25</v>
      </c>
    </row>
    <row r="728" spans="1:3" ht="15.75">
      <c r="A728" s="61" t="s">
        <v>23</v>
      </c>
      <c r="B728" s="58"/>
      <c r="C728" s="62"/>
    </row>
    <row r="729" spans="1:3" ht="15.75">
      <c r="A729" s="22" t="s">
        <v>24</v>
      </c>
      <c r="B729" s="24">
        <v>350</v>
      </c>
      <c r="C729" s="63"/>
    </row>
    <row r="730" spans="1:3" ht="17.25">
      <c r="A730" s="36" t="s">
        <v>25</v>
      </c>
      <c r="B730" s="24"/>
      <c r="C730" s="63"/>
    </row>
    <row r="731" spans="1:3" ht="17.25">
      <c r="A731" s="36"/>
      <c r="B731" s="42"/>
      <c r="C731" s="28">
        <f>-B729-B730-B731</f>
        <v>-350</v>
      </c>
    </row>
    <row r="732" spans="1:3" ht="16.5" thickBot="1">
      <c r="A732" s="22" t="s">
        <v>26</v>
      </c>
      <c r="B732" s="43"/>
      <c r="C732" s="64">
        <f>+C727+C731</f>
        <v>403003.25</v>
      </c>
    </row>
    <row r="733" spans="1:3" ht="15.75">
      <c r="A733" s="22" t="s">
        <v>55</v>
      </c>
      <c r="B733" s="65"/>
      <c r="C733" s="48">
        <f>C732*36/100</f>
        <v>145081.17000000001</v>
      </c>
    </row>
    <row r="734" spans="1:3" ht="15.75">
      <c r="A734" s="22" t="s">
        <v>27</v>
      </c>
      <c r="B734" s="58"/>
      <c r="C734" s="49">
        <v>-73500</v>
      </c>
    </row>
    <row r="735" spans="1:3" ht="16.5" thickBot="1">
      <c r="A735" s="76" t="s">
        <v>50</v>
      </c>
      <c r="B735" s="77"/>
      <c r="C735" s="78">
        <f>C733+C734</f>
        <v>71581.170000000013</v>
      </c>
    </row>
    <row r="736" spans="1:3" ht="16.5" thickTop="1">
      <c r="A736" s="53"/>
      <c r="C736" s="68"/>
    </row>
    <row r="737" spans="1:3" ht="15.75">
      <c r="A737" s="53"/>
      <c r="C737" s="68"/>
    </row>
    <row r="738" spans="1:3" ht="15.75">
      <c r="A738" s="53"/>
      <c r="C738" s="68"/>
    </row>
    <row r="739" spans="1:3" ht="15.75">
      <c r="A739" s="53"/>
      <c r="C739" s="68"/>
    </row>
    <row r="740" spans="1:3" ht="15.75">
      <c r="A740" s="53"/>
      <c r="C740" s="68"/>
    </row>
    <row r="741" spans="1:3" ht="15.75">
      <c r="A741" s="53"/>
      <c r="C741" s="68"/>
    </row>
    <row r="742" spans="1:3" ht="15.75">
      <c r="A742" s="53"/>
      <c r="C742" s="68"/>
    </row>
    <row r="743" spans="1:3" ht="15.75">
      <c r="A743" s="53"/>
      <c r="C743" s="68"/>
    </row>
    <row r="744" spans="1:3" ht="15.75">
      <c r="A744" s="53"/>
      <c r="C744" s="68"/>
    </row>
    <row r="745" spans="1:3" ht="15.75">
      <c r="A745" s="53"/>
      <c r="C745" s="68"/>
    </row>
    <row r="746" spans="1:3" ht="15.75">
      <c r="A746" s="2"/>
      <c r="B746" s="34"/>
      <c r="C746" s="35"/>
    </row>
    <row r="748" spans="1:3" ht="15.75">
      <c r="A748" s="53" t="s">
        <v>51</v>
      </c>
      <c r="C748" s="75"/>
    </row>
    <row r="749" spans="1:3" ht="15.75">
      <c r="A749" s="53" t="s">
        <v>48</v>
      </c>
      <c r="B749" s="53"/>
      <c r="C749" s="66"/>
    </row>
    <row r="750" spans="1:3" ht="15.75">
      <c r="A750" s="54"/>
      <c r="B750" s="54"/>
      <c r="C750" s="66"/>
    </row>
    <row r="751" spans="1:3" ht="15.75">
      <c r="A751" s="55" t="s">
        <v>1</v>
      </c>
      <c r="B751" s="54"/>
      <c r="C751" s="66"/>
    </row>
    <row r="752" spans="1:3" ht="15.75">
      <c r="A752" s="56"/>
      <c r="B752" s="275" t="s">
        <v>54</v>
      </c>
      <c r="C752" s="275"/>
    </row>
    <row r="753" spans="1:3" ht="15.75">
      <c r="A753" s="57" t="s">
        <v>2</v>
      </c>
      <c r="B753" s="6"/>
      <c r="C753" s="7">
        <v>136500</v>
      </c>
    </row>
    <row r="754" spans="1:3" ht="15.75">
      <c r="A754" s="22" t="s">
        <v>3</v>
      </c>
      <c r="B754" s="58"/>
      <c r="C754" s="49" t="s">
        <v>20</v>
      </c>
    </row>
    <row r="755" spans="1:3" ht="15.75">
      <c r="A755" s="22" t="s">
        <v>5</v>
      </c>
      <c r="B755" s="9"/>
      <c r="C755" s="10">
        <v>7800</v>
      </c>
    </row>
    <row r="756" spans="1:3" ht="17.25">
      <c r="A756" s="36" t="s">
        <v>6</v>
      </c>
      <c r="B756" s="59"/>
      <c r="C756" s="10" t="s">
        <v>20</v>
      </c>
    </row>
    <row r="757" spans="1:3" ht="15.75">
      <c r="A757" s="22" t="s">
        <v>49</v>
      </c>
      <c r="B757" s="9"/>
      <c r="C757" s="10">
        <v>7500</v>
      </c>
    </row>
    <row r="758" spans="1:3" ht="15.75">
      <c r="A758" s="22" t="s">
        <v>124</v>
      </c>
      <c r="B758" s="9"/>
      <c r="C758" s="10">
        <v>19575</v>
      </c>
    </row>
    <row r="759" spans="1:3" ht="15.75">
      <c r="A759" s="22" t="s">
        <v>36</v>
      </c>
      <c r="B759" s="9"/>
      <c r="C759" s="10">
        <v>50000</v>
      </c>
    </row>
    <row r="760" spans="1:3" ht="15.75">
      <c r="A760" s="22" t="s">
        <v>9</v>
      </c>
      <c r="B760" s="9"/>
      <c r="C760" s="10">
        <v>68250</v>
      </c>
    </row>
    <row r="761" spans="1:3" ht="15.75">
      <c r="A761" s="22" t="s">
        <v>10</v>
      </c>
      <c r="B761" s="58"/>
      <c r="C761" s="13"/>
    </row>
    <row r="762" spans="1:3" ht="15.75">
      <c r="A762" s="22" t="s">
        <v>125</v>
      </c>
      <c r="B762" s="9"/>
      <c r="C762" s="10">
        <v>6250</v>
      </c>
    </row>
    <row r="763" spans="1:3" ht="15.75">
      <c r="A763" s="22" t="s">
        <v>13</v>
      </c>
      <c r="B763" s="9"/>
      <c r="C763" s="10">
        <v>75000</v>
      </c>
    </row>
    <row r="764" spans="1:3" ht="15.75">
      <c r="A764" s="22" t="s">
        <v>126</v>
      </c>
      <c r="B764" s="58"/>
      <c r="C764" s="15">
        <v>31250</v>
      </c>
    </row>
    <row r="765" spans="1:3" ht="15.75">
      <c r="A765" s="22" t="s">
        <v>127</v>
      </c>
      <c r="B765" s="9"/>
      <c r="C765" s="10">
        <v>3475</v>
      </c>
    </row>
    <row r="766" spans="1:3" ht="15.75">
      <c r="A766" s="22" t="s">
        <v>15</v>
      </c>
      <c r="B766" s="9"/>
      <c r="C766" s="10">
        <v>20000</v>
      </c>
    </row>
    <row r="767" spans="1:3" ht="15.75">
      <c r="A767" s="60" t="s">
        <v>16</v>
      </c>
      <c r="B767" s="17"/>
      <c r="C767" s="18">
        <f>SUM(C753:C766)</f>
        <v>425600</v>
      </c>
    </row>
    <row r="768" spans="1:3" ht="15.75">
      <c r="A768" s="58"/>
      <c r="B768" s="58"/>
      <c r="C768" s="20"/>
    </row>
    <row r="769" spans="1:3" ht="15.75">
      <c r="A769" s="61" t="s">
        <v>17</v>
      </c>
      <c r="B769" s="58"/>
      <c r="C769" s="20"/>
    </row>
    <row r="770" spans="1:3" ht="15.75">
      <c r="A770" s="22" t="s">
        <v>19</v>
      </c>
      <c r="B770" s="24">
        <v>15378.25</v>
      </c>
      <c r="C770" s="49"/>
    </row>
    <row r="771" spans="1:3" ht="15.75">
      <c r="A771" s="22" t="s">
        <v>18</v>
      </c>
      <c r="B771" s="58"/>
      <c r="C771" s="62"/>
    </row>
    <row r="772" spans="1:3" ht="15.75">
      <c r="A772" s="22" t="s">
        <v>21</v>
      </c>
      <c r="B772" s="58"/>
      <c r="C772" s="62"/>
    </row>
    <row r="773" spans="1:3" ht="15.75">
      <c r="A773" s="22" t="s">
        <v>22</v>
      </c>
      <c r="B773" s="58"/>
      <c r="C773" s="62"/>
    </row>
    <row r="774" spans="1:3" ht="15.75">
      <c r="A774" s="22"/>
      <c r="B774" s="6"/>
      <c r="C774" s="7">
        <f>C767+B770</f>
        <v>440978.25</v>
      </c>
    </row>
    <row r="775" spans="1:3" ht="15.75">
      <c r="A775" s="61" t="s">
        <v>23</v>
      </c>
      <c r="B775" s="58"/>
      <c r="C775" s="62"/>
    </row>
    <row r="776" spans="1:3" ht="15.75">
      <c r="A776" s="22" t="s">
        <v>24</v>
      </c>
      <c r="B776" s="9">
        <v>350</v>
      </c>
      <c r="C776" s="63"/>
    </row>
    <row r="777" spans="1:3" ht="17.25">
      <c r="A777" s="36" t="s">
        <v>25</v>
      </c>
      <c r="B777" s="9">
        <v>13650</v>
      </c>
      <c r="C777" s="63"/>
    </row>
    <row r="778" spans="1:3" ht="17.25">
      <c r="A778" s="36"/>
      <c r="B778" s="42"/>
      <c r="C778" s="28">
        <f>-B776-B777-B778</f>
        <v>-14000</v>
      </c>
    </row>
    <row r="779" spans="1:3" ht="16.5" thickBot="1">
      <c r="A779" s="22" t="s">
        <v>26</v>
      </c>
      <c r="B779" s="43"/>
      <c r="C779" s="64">
        <f>+C774+C778</f>
        <v>426978.25</v>
      </c>
    </row>
    <row r="780" spans="1:3" ht="15.75">
      <c r="A780" s="22" t="s">
        <v>55</v>
      </c>
      <c r="B780" s="65"/>
      <c r="C780" s="48">
        <f>C779*36/100</f>
        <v>153712.17000000001</v>
      </c>
    </row>
    <row r="781" spans="1:3" ht="15.75">
      <c r="A781" s="22" t="s">
        <v>27</v>
      </c>
      <c r="B781" s="58"/>
      <c r="C781" s="49">
        <v>-73500</v>
      </c>
    </row>
    <row r="782" spans="1:3" ht="16.5" thickBot="1">
      <c r="A782" s="76" t="s">
        <v>50</v>
      </c>
      <c r="B782" s="77"/>
      <c r="C782" s="78">
        <f>C780+C781</f>
        <v>80212.170000000013</v>
      </c>
    </row>
    <row r="783" spans="1:3" ht="16.5" thickTop="1">
      <c r="A783" s="53"/>
      <c r="C783" s="68"/>
    </row>
    <row r="784" spans="1:3" ht="15.75">
      <c r="A784" s="53"/>
      <c r="C784" s="68"/>
    </row>
    <row r="785" spans="1:3" ht="15.75">
      <c r="A785" s="53"/>
      <c r="C785" s="68"/>
    </row>
    <row r="786" spans="1:3" ht="15.75">
      <c r="A786" s="53"/>
      <c r="C786" s="68"/>
    </row>
    <row r="787" spans="1:3" ht="15.75">
      <c r="A787" s="53"/>
      <c r="C787" s="68"/>
    </row>
    <row r="788" spans="1:3" ht="15.75">
      <c r="A788" s="53"/>
      <c r="C788" s="68"/>
    </row>
    <row r="789" spans="1:3" ht="15.75">
      <c r="A789" s="53"/>
      <c r="C789" s="68"/>
    </row>
    <row r="790" spans="1:3" ht="15.75">
      <c r="A790" s="53"/>
      <c r="C790" s="68"/>
    </row>
    <row r="791" spans="1:3" ht="15.75">
      <c r="A791" s="53"/>
      <c r="C791" s="68"/>
    </row>
    <row r="792" spans="1:3" ht="15.75">
      <c r="A792" s="53"/>
      <c r="C792" s="68"/>
    </row>
    <row r="793" spans="1:3" ht="15.75">
      <c r="A793" s="53"/>
      <c r="C793" s="68"/>
    </row>
    <row r="795" spans="1:3" ht="17.25">
      <c r="A795" s="1" t="s">
        <v>52</v>
      </c>
      <c r="B795" s="2"/>
      <c r="C795" s="2"/>
    </row>
    <row r="796" spans="1:3" ht="17.25">
      <c r="A796" s="1" t="s">
        <v>82</v>
      </c>
      <c r="B796" s="2"/>
      <c r="C796" s="2"/>
    </row>
    <row r="797" spans="1:3" ht="17.25">
      <c r="A797" s="3"/>
      <c r="B797" s="2"/>
      <c r="C797" s="2"/>
    </row>
    <row r="798" spans="1:3" ht="17.25">
      <c r="A798" s="4" t="s">
        <v>1</v>
      </c>
      <c r="B798" s="2"/>
      <c r="C798" s="2"/>
    </row>
    <row r="799" spans="1:3" ht="17.25">
      <c r="A799" s="3"/>
      <c r="B799" s="275" t="s">
        <v>122</v>
      </c>
      <c r="C799" s="275"/>
    </row>
    <row r="800" spans="1:3" ht="17.25">
      <c r="A800" s="5" t="s">
        <v>2</v>
      </c>
      <c r="B800" s="6"/>
      <c r="C800" s="7">
        <v>88670</v>
      </c>
    </row>
    <row r="801" spans="1:3" ht="17.25">
      <c r="A801" s="8" t="s">
        <v>3</v>
      </c>
      <c r="B801" s="9"/>
      <c r="C801" s="10"/>
    </row>
    <row r="802" spans="1:3" ht="15.75">
      <c r="A802" s="11" t="s">
        <v>4</v>
      </c>
      <c r="B802" s="12"/>
      <c r="C802" s="13"/>
    </row>
    <row r="803" spans="1:3" ht="17.25">
      <c r="A803" s="8" t="s">
        <v>5</v>
      </c>
      <c r="B803" s="9"/>
      <c r="C803" s="10">
        <v>7800</v>
      </c>
    </row>
    <row r="804" spans="1:3" ht="17.25">
      <c r="A804" s="8" t="s">
        <v>6</v>
      </c>
      <c r="B804" s="9"/>
      <c r="C804" s="10"/>
    </row>
    <row r="805" spans="1:3" ht="15.75">
      <c r="A805" s="22" t="s">
        <v>124</v>
      </c>
      <c r="B805" s="9"/>
      <c r="C805" s="10">
        <v>19575</v>
      </c>
    </row>
    <row r="806" spans="1:3" ht="15.75">
      <c r="A806" s="22" t="s">
        <v>36</v>
      </c>
      <c r="B806" s="9"/>
      <c r="C806" s="10"/>
    </row>
    <row r="807" spans="1:3" ht="15.75">
      <c r="A807" s="22" t="s">
        <v>9</v>
      </c>
      <c r="B807" s="9"/>
      <c r="C807" s="10">
        <v>44335</v>
      </c>
    </row>
    <row r="808" spans="1:3" ht="15.75">
      <c r="A808" s="22" t="s">
        <v>10</v>
      </c>
      <c r="B808" s="58"/>
      <c r="C808" s="13"/>
    </row>
    <row r="809" spans="1:3" ht="15.75">
      <c r="A809" s="22" t="s">
        <v>125</v>
      </c>
      <c r="B809" s="9"/>
      <c r="C809" s="10">
        <v>6250</v>
      </c>
    </row>
    <row r="810" spans="1:3" ht="15.75">
      <c r="A810" s="22" t="s">
        <v>13</v>
      </c>
      <c r="B810" s="9"/>
      <c r="C810" s="10">
        <v>55000</v>
      </c>
    </row>
    <row r="811" spans="1:3" ht="15.75">
      <c r="A811" s="22" t="s">
        <v>126</v>
      </c>
      <c r="B811" s="58"/>
      <c r="C811" s="15">
        <v>25000</v>
      </c>
    </row>
    <row r="812" spans="1:3" ht="15.75">
      <c r="A812" s="22" t="s">
        <v>127</v>
      </c>
      <c r="B812" s="9"/>
      <c r="C812" s="10">
        <v>2875</v>
      </c>
    </row>
    <row r="813" spans="1:3" ht="15.75">
      <c r="A813" s="22" t="s">
        <v>15</v>
      </c>
      <c r="B813" s="9"/>
      <c r="C813" s="10">
        <v>20000</v>
      </c>
    </row>
    <row r="814" spans="1:3" ht="17.25">
      <c r="A814" s="16" t="s">
        <v>16</v>
      </c>
      <c r="B814" s="17"/>
      <c r="C814" s="18">
        <f>SUM(C800:C813)</f>
        <v>269505</v>
      </c>
    </row>
    <row r="815" spans="1:3" ht="17.25">
      <c r="A815" s="8"/>
      <c r="B815" s="19"/>
      <c r="C815" s="20"/>
    </row>
    <row r="816" spans="1:3" ht="17.25">
      <c r="A816" s="21" t="s">
        <v>17</v>
      </c>
      <c r="B816" s="19"/>
      <c r="C816" s="20"/>
    </row>
    <row r="817" spans="1:3" ht="17.25">
      <c r="A817" s="8" t="s">
        <v>18</v>
      </c>
      <c r="B817" s="19"/>
      <c r="C817" s="20"/>
    </row>
    <row r="818" spans="1:3" ht="15.75">
      <c r="A818" s="22" t="s">
        <v>19</v>
      </c>
      <c r="B818" s="24"/>
      <c r="C818" s="15"/>
    </row>
    <row r="819" spans="1:3" ht="17.25">
      <c r="A819" s="8" t="s">
        <v>21</v>
      </c>
      <c r="B819" s="19"/>
      <c r="C819" s="25"/>
    </row>
    <row r="820" spans="1:3" ht="17.25">
      <c r="A820" s="8" t="s">
        <v>22</v>
      </c>
      <c r="B820" s="19"/>
      <c r="C820" s="49"/>
    </row>
    <row r="821" spans="1:3" ht="17.25">
      <c r="A821" s="8"/>
      <c r="B821" s="19"/>
      <c r="C821" s="20"/>
    </row>
    <row r="822" spans="1:3" ht="15.75">
      <c r="A822" s="11"/>
      <c r="B822" s="6"/>
      <c r="C822" s="7">
        <f>C814+C818+C819+C820</f>
        <v>269505</v>
      </c>
    </row>
    <row r="823" spans="1:3" ht="17.25">
      <c r="A823" s="21" t="s">
        <v>23</v>
      </c>
      <c r="B823" s="9"/>
      <c r="C823" s="10"/>
    </row>
    <row r="824" spans="1:3" ht="17.25">
      <c r="A824" s="8" t="s">
        <v>24</v>
      </c>
      <c r="B824" s="41">
        <v>350</v>
      </c>
      <c r="C824" s="25"/>
    </row>
    <row r="825" spans="1:3" ht="17.25">
      <c r="A825" s="8" t="s">
        <v>139</v>
      </c>
      <c r="B825" s="79"/>
      <c r="C825" s="27"/>
    </row>
    <row r="826" spans="1:3" ht="16.5" thickBot="1">
      <c r="A826" s="11"/>
      <c r="B826" s="50"/>
      <c r="C826" s="47">
        <f t="shared" ref="C826" si="4">-B824-B825</f>
        <v>-350</v>
      </c>
    </row>
    <row r="827" spans="1:3" ht="17.25">
      <c r="A827" s="8" t="s">
        <v>26</v>
      </c>
      <c r="B827" s="9"/>
      <c r="C827" s="51">
        <f>+C822+C826</f>
        <v>269155</v>
      </c>
    </row>
    <row r="828" spans="1:3" ht="17.25">
      <c r="A828" s="8" t="s">
        <v>128</v>
      </c>
      <c r="B828" s="34"/>
      <c r="C828" s="48">
        <f>C827*30/100</f>
        <v>80746.5</v>
      </c>
    </row>
    <row r="829" spans="1:3" ht="17.25">
      <c r="A829" s="8" t="s">
        <v>27</v>
      </c>
      <c r="B829" s="19"/>
      <c r="C829" s="13">
        <v>-55000</v>
      </c>
    </row>
    <row r="830" spans="1:3" ht="15.75">
      <c r="A830" s="11" t="s">
        <v>29</v>
      </c>
      <c r="B830" s="32"/>
      <c r="C830" s="38">
        <f>C828+C829</f>
        <v>25746.5</v>
      </c>
    </row>
    <row r="831" spans="1:3" ht="16.5" thickBot="1">
      <c r="A831" s="31"/>
      <c r="B831" s="52"/>
      <c r="C831" s="39">
        <v>25747</v>
      </c>
    </row>
    <row r="832" spans="1:3" ht="16.5" thickTop="1">
      <c r="A832" s="2"/>
      <c r="B832" s="34"/>
      <c r="C832" s="35"/>
    </row>
    <row r="833" spans="1:3" ht="15.75">
      <c r="A833" s="2"/>
      <c r="B833" s="34"/>
      <c r="C833" s="35"/>
    </row>
    <row r="834" spans="1:3" ht="15.75">
      <c r="A834" s="2"/>
      <c r="B834" s="34"/>
      <c r="C834" s="35"/>
    </row>
    <row r="835" spans="1:3" ht="15.75">
      <c r="A835" s="2"/>
      <c r="B835" s="34"/>
      <c r="C835" s="35"/>
    </row>
    <row r="836" spans="1:3" ht="15.75">
      <c r="A836" s="2"/>
      <c r="B836" s="34"/>
      <c r="C836" s="35"/>
    </row>
    <row r="837" spans="1:3" ht="15.75">
      <c r="A837" s="2"/>
      <c r="B837" s="34"/>
      <c r="C837" s="35"/>
    </row>
    <row r="838" spans="1:3" ht="15.75">
      <c r="A838" s="2"/>
      <c r="B838" s="34"/>
      <c r="C838" s="35"/>
    </row>
    <row r="839" spans="1:3" ht="15.75">
      <c r="A839" s="2"/>
      <c r="B839" s="34"/>
      <c r="C839" s="35"/>
    </row>
    <row r="840" spans="1:3" ht="17.25">
      <c r="A840" s="1" t="s">
        <v>81</v>
      </c>
      <c r="B840" s="1"/>
      <c r="C840" s="3"/>
    </row>
    <row r="841" spans="1:3" ht="15.75">
      <c r="A841" s="53" t="s">
        <v>53</v>
      </c>
      <c r="B841" s="53"/>
      <c r="C841" s="66"/>
    </row>
    <row r="842" spans="1:3" ht="17.25">
      <c r="A842" s="3"/>
      <c r="B842" s="3"/>
      <c r="C842" s="3"/>
    </row>
    <row r="843" spans="1:3" ht="17.25">
      <c r="A843" s="4" t="s">
        <v>1</v>
      </c>
      <c r="B843" s="3"/>
      <c r="C843" s="3"/>
    </row>
    <row r="844" spans="1:3" ht="17.25">
      <c r="A844" s="80"/>
      <c r="B844" s="81"/>
      <c r="C844" s="80"/>
    </row>
    <row r="845" spans="1:3" ht="17.25">
      <c r="A845" s="3"/>
      <c r="B845" s="275" t="s">
        <v>122</v>
      </c>
      <c r="C845" s="275"/>
    </row>
    <row r="846" spans="1:3" ht="17.25">
      <c r="A846" s="82" t="s">
        <v>2</v>
      </c>
      <c r="B846" s="6"/>
      <c r="C846" s="7">
        <v>90840</v>
      </c>
    </row>
    <row r="847" spans="1:3" ht="17.25">
      <c r="A847" s="16" t="s">
        <v>3</v>
      </c>
      <c r="B847" s="9"/>
      <c r="C847" s="10" t="s">
        <v>20</v>
      </c>
    </row>
    <row r="848" spans="1:3" ht="17.25">
      <c r="A848" s="8" t="s">
        <v>5</v>
      </c>
      <c r="B848" s="9"/>
      <c r="C848" s="10">
        <v>7800</v>
      </c>
    </row>
    <row r="849" spans="1:3" ht="15.75">
      <c r="A849" s="22" t="s">
        <v>124</v>
      </c>
      <c r="B849" s="9"/>
      <c r="C849" s="10">
        <v>19575</v>
      </c>
    </row>
    <row r="850" spans="1:3" ht="15.75">
      <c r="A850" s="22" t="s">
        <v>36</v>
      </c>
      <c r="B850" s="9"/>
      <c r="C850" s="10">
        <v>30000</v>
      </c>
    </row>
    <row r="851" spans="1:3" ht="15.75">
      <c r="A851" s="22" t="s">
        <v>9</v>
      </c>
      <c r="B851" s="9"/>
      <c r="C851" s="10">
        <v>45420</v>
      </c>
    </row>
    <row r="852" spans="1:3" ht="15.75">
      <c r="A852" s="22" t="s">
        <v>10</v>
      </c>
      <c r="B852" s="58"/>
      <c r="C852" s="13"/>
    </row>
    <row r="853" spans="1:3" ht="15.75">
      <c r="A853" s="22" t="s">
        <v>125</v>
      </c>
      <c r="B853" s="9"/>
      <c r="C853" s="10">
        <v>6250</v>
      </c>
    </row>
    <row r="854" spans="1:3" ht="15.75">
      <c r="A854" s="22" t="s">
        <v>13</v>
      </c>
      <c r="B854" s="9"/>
      <c r="C854" s="10">
        <v>55000</v>
      </c>
    </row>
    <row r="855" spans="1:3" ht="15.75">
      <c r="A855" s="22" t="s">
        <v>126</v>
      </c>
      <c r="B855" s="58"/>
      <c r="C855" s="15">
        <v>25000</v>
      </c>
    </row>
    <row r="856" spans="1:3" ht="15.75">
      <c r="A856" s="22" t="s">
        <v>127</v>
      </c>
      <c r="B856" s="9"/>
      <c r="C856" s="10">
        <v>2875</v>
      </c>
    </row>
    <row r="857" spans="1:3" ht="15.75">
      <c r="A857" s="22" t="s">
        <v>15</v>
      </c>
      <c r="B857" s="9"/>
      <c r="C857" s="10">
        <v>20000</v>
      </c>
    </row>
    <row r="858" spans="1:3" ht="17.25">
      <c r="A858" s="8"/>
      <c r="B858" s="2"/>
      <c r="C858" s="38">
        <f>SUM(C846:C857)</f>
        <v>302760</v>
      </c>
    </row>
    <row r="859" spans="1:3" ht="17.25">
      <c r="A859" s="21" t="s">
        <v>17</v>
      </c>
      <c r="B859" s="2"/>
      <c r="C859" s="20"/>
    </row>
    <row r="860" spans="1:3" ht="15.75">
      <c r="A860" s="83" t="s">
        <v>42</v>
      </c>
      <c r="B860" s="2"/>
      <c r="C860" s="15"/>
    </row>
    <row r="861" spans="1:3" ht="17.25">
      <c r="A861" s="8" t="s">
        <v>18</v>
      </c>
      <c r="B861" s="2"/>
      <c r="C861" s="15"/>
    </row>
    <row r="862" spans="1:3" ht="17.25">
      <c r="A862" s="8" t="s">
        <v>21</v>
      </c>
      <c r="B862" s="2"/>
      <c r="C862" s="15"/>
    </row>
    <row r="863" spans="1:3" ht="17.25">
      <c r="A863" s="8" t="s">
        <v>22</v>
      </c>
      <c r="B863" s="2"/>
      <c r="C863" s="20"/>
    </row>
    <row r="864" spans="1:3" ht="17.25">
      <c r="A864" s="11"/>
      <c r="B864" s="84"/>
      <c r="C864" s="85"/>
    </row>
    <row r="865" spans="1:3" ht="17.25">
      <c r="A865" s="8"/>
      <c r="B865" s="6"/>
      <c r="C865" s="7">
        <f>C858</f>
        <v>302760</v>
      </c>
    </row>
    <row r="866" spans="1:3" ht="17.25">
      <c r="A866" s="21" t="s">
        <v>23</v>
      </c>
      <c r="B866" s="9"/>
      <c r="C866" s="10"/>
    </row>
    <row r="867" spans="1:3" ht="17.25">
      <c r="A867" s="8" t="s">
        <v>24</v>
      </c>
      <c r="B867" s="24">
        <v>350</v>
      </c>
      <c r="C867" s="25"/>
    </row>
    <row r="868" spans="1:3" ht="17.25">
      <c r="A868" s="8" t="s">
        <v>25</v>
      </c>
      <c r="B868" s="34">
        <v>9084</v>
      </c>
      <c r="C868" s="27"/>
    </row>
    <row r="869" spans="1:3" ht="16.5" thickBot="1">
      <c r="A869" s="11"/>
      <c r="B869" s="29"/>
      <c r="C869" s="47">
        <f>-B867-B868</f>
        <v>-9434</v>
      </c>
    </row>
    <row r="870" spans="1:3" ht="17.25">
      <c r="A870" s="8" t="s">
        <v>26</v>
      </c>
      <c r="B870" s="9"/>
      <c r="C870" s="10">
        <f>+C865+C869</f>
        <v>293326</v>
      </c>
    </row>
    <row r="871" spans="1:3" ht="17.25">
      <c r="A871" s="8" t="s">
        <v>128</v>
      </c>
      <c r="B871" s="34"/>
      <c r="C871" s="27">
        <f>C870*30/100</f>
        <v>87997.8</v>
      </c>
    </row>
    <row r="872" spans="1:3" ht="17.25">
      <c r="A872" s="8" t="s">
        <v>27</v>
      </c>
      <c r="B872" s="19"/>
      <c r="C872" s="20">
        <v>-55000</v>
      </c>
    </row>
    <row r="873" spans="1:3" ht="16.5" thickBot="1">
      <c r="A873" s="31" t="s">
        <v>29</v>
      </c>
      <c r="B873" s="46"/>
      <c r="C873" s="39">
        <f>C871+C872</f>
        <v>32997.800000000003</v>
      </c>
    </row>
    <row r="874" spans="1:3" ht="16.5" thickTop="1">
      <c r="A874" s="54"/>
      <c r="B874" s="34"/>
      <c r="C874" s="35"/>
    </row>
  </sheetData>
  <mergeCells count="19">
    <mergeCell ref="B845:C845"/>
    <mergeCell ref="B658:C658"/>
    <mergeCell ref="B282:C282"/>
    <mergeCell ref="B329:C329"/>
    <mergeCell ref="B376:C376"/>
    <mergeCell ref="B423:C423"/>
    <mergeCell ref="B470:C470"/>
    <mergeCell ref="B517:C517"/>
    <mergeCell ref="B564:C564"/>
    <mergeCell ref="B611:C611"/>
    <mergeCell ref="B705:C705"/>
    <mergeCell ref="B752:C752"/>
    <mergeCell ref="B799:C799"/>
    <mergeCell ref="B235:C235"/>
    <mergeCell ref="B7:C7"/>
    <mergeCell ref="B54:C54"/>
    <mergeCell ref="B98:C98"/>
    <mergeCell ref="B142:C142"/>
    <mergeCell ref="B188:C18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68B5-7D8A-4551-93D4-F0BBED8F3A92}">
  <dimension ref="A1:I649"/>
  <sheetViews>
    <sheetView topLeftCell="A15" workbookViewId="0">
      <selection activeCell="C35" sqref="C35"/>
    </sheetView>
  </sheetViews>
  <sheetFormatPr defaultRowHeight="15"/>
  <cols>
    <col min="1" max="1" width="46.42578125" customWidth="1"/>
    <col min="2" max="2" width="22.42578125" customWidth="1"/>
    <col min="3" max="3" width="18.42578125" customWidth="1"/>
  </cols>
  <sheetData>
    <row r="1" spans="1:9" ht="15.75">
      <c r="A1" s="230" t="s">
        <v>142</v>
      </c>
      <c r="B1" s="230"/>
      <c r="C1" s="2"/>
    </row>
    <row r="2" spans="1:9" ht="15.75">
      <c r="A2" s="230" t="s">
        <v>143</v>
      </c>
      <c r="B2" s="230"/>
      <c r="C2" s="2"/>
    </row>
    <row r="3" spans="1:9" ht="15.75">
      <c r="A3" s="54"/>
      <c r="B3" s="54"/>
      <c r="C3" s="66"/>
    </row>
    <row r="4" spans="1:9" ht="15.75">
      <c r="A4" s="55" t="s">
        <v>1</v>
      </c>
      <c r="B4" s="54"/>
      <c r="C4" s="161"/>
      <c r="D4" s="161"/>
    </row>
    <row r="5" spans="1:9" ht="16.5" thickBot="1">
      <c r="A5" s="55"/>
      <c r="B5" s="54"/>
      <c r="C5" s="161" t="s">
        <v>145</v>
      </c>
      <c r="D5" s="161"/>
    </row>
    <row r="6" spans="1:9" ht="15.75">
      <c r="A6" s="231" t="s">
        <v>2</v>
      </c>
      <c r="B6" s="178"/>
      <c r="C6" s="179">
        <v>127500</v>
      </c>
    </row>
    <row r="7" spans="1:9" ht="15.75">
      <c r="A7" s="167" t="s">
        <v>3</v>
      </c>
      <c r="B7" s="180"/>
      <c r="C7" s="181"/>
    </row>
    <row r="8" spans="1:9" ht="15.75">
      <c r="A8" s="167" t="s">
        <v>5</v>
      </c>
      <c r="B8" s="182"/>
      <c r="C8" s="190">
        <v>7800</v>
      </c>
    </row>
    <row r="9" spans="1:9" ht="15.75">
      <c r="A9" s="168" t="s">
        <v>4</v>
      </c>
      <c r="B9" s="183"/>
      <c r="C9" s="184"/>
    </row>
    <row r="10" spans="1:9" ht="15.75">
      <c r="A10" s="167" t="s">
        <v>13</v>
      </c>
      <c r="B10" s="226"/>
      <c r="C10" s="181">
        <v>65000</v>
      </c>
    </row>
    <row r="11" spans="1:9" ht="15.75">
      <c r="A11" s="167" t="s">
        <v>36</v>
      </c>
      <c r="B11" s="183"/>
      <c r="C11" s="184">
        <v>40000</v>
      </c>
    </row>
    <row r="12" spans="1:9" ht="15.75">
      <c r="A12" s="167" t="s">
        <v>9</v>
      </c>
      <c r="B12" s="183"/>
      <c r="C12" s="184">
        <v>63750</v>
      </c>
    </row>
    <row r="13" spans="1:9" ht="15.75">
      <c r="A13" s="167" t="s">
        <v>10</v>
      </c>
      <c r="B13" s="183"/>
      <c r="C13" s="184"/>
    </row>
    <row r="14" spans="1:9" ht="15.75">
      <c r="A14" s="167" t="s">
        <v>125</v>
      </c>
      <c r="B14" s="183"/>
      <c r="C14" s="184">
        <v>6250</v>
      </c>
      <c r="I14" s="176"/>
    </row>
    <row r="15" spans="1:9" ht="15.75">
      <c r="A15" s="167" t="s">
        <v>124</v>
      </c>
      <c r="B15" s="183"/>
      <c r="C15" s="184">
        <v>20306.25</v>
      </c>
    </row>
    <row r="16" spans="1:9" ht="15.75">
      <c r="A16" s="167" t="s">
        <v>126</v>
      </c>
      <c r="B16" s="226"/>
      <c r="C16" s="188">
        <v>25000</v>
      </c>
    </row>
    <row r="17" spans="1:3" ht="15.75">
      <c r="A17" s="167" t="s">
        <v>127</v>
      </c>
      <c r="B17" s="183"/>
      <c r="C17" s="184">
        <v>2875</v>
      </c>
    </row>
    <row r="18" spans="1:3" ht="16.5" thickBot="1">
      <c r="A18" s="167" t="s">
        <v>15</v>
      </c>
      <c r="B18" s="183"/>
      <c r="C18" s="184">
        <v>20000</v>
      </c>
    </row>
    <row r="19" spans="1:3" ht="15.75">
      <c r="A19" s="165" t="s">
        <v>16</v>
      </c>
      <c r="B19" s="226"/>
      <c r="C19" s="196">
        <f>SUM(C6:C18)</f>
        <v>378481.25</v>
      </c>
    </row>
    <row r="20" spans="1:3" ht="15.75">
      <c r="A20" s="167"/>
      <c r="B20" s="183"/>
      <c r="C20" s="184"/>
    </row>
    <row r="21" spans="1:3" ht="15.75">
      <c r="A21" s="172" t="s">
        <v>17</v>
      </c>
      <c r="B21" s="183"/>
      <c r="C21" s="184"/>
    </row>
    <row r="22" spans="1:3" ht="15.75">
      <c r="A22" s="167" t="s">
        <v>19</v>
      </c>
      <c r="B22" s="187"/>
      <c r="C22" s="189"/>
    </row>
    <row r="23" spans="1:3" ht="15.75">
      <c r="A23" s="167" t="s">
        <v>18</v>
      </c>
      <c r="B23" s="226"/>
      <c r="C23" s="190"/>
    </row>
    <row r="24" spans="1:3" ht="15.75">
      <c r="A24" s="167" t="s">
        <v>21</v>
      </c>
      <c r="B24" s="226"/>
      <c r="C24" s="190"/>
    </row>
    <row r="25" spans="1:3" ht="15.75">
      <c r="A25" s="167" t="s">
        <v>22</v>
      </c>
      <c r="B25" s="41"/>
      <c r="C25" s="181"/>
    </row>
    <row r="26" spans="1:3" ht="16.5" thickBot="1">
      <c r="A26" s="167"/>
      <c r="B26" s="197"/>
      <c r="C26" s="228">
        <f>SUM(B22:B25)</f>
        <v>0</v>
      </c>
    </row>
    <row r="27" spans="1:3" ht="15.75">
      <c r="A27" s="172" t="s">
        <v>23</v>
      </c>
      <c r="B27" s="191"/>
      <c r="C27" s="190"/>
    </row>
    <row r="28" spans="1:3" ht="15.75">
      <c r="A28" s="167" t="s">
        <v>24</v>
      </c>
      <c r="B28" s="41">
        <v>350</v>
      </c>
      <c r="C28" s="190"/>
    </row>
    <row r="29" spans="1:3" ht="15.75">
      <c r="A29" s="168" t="s">
        <v>25</v>
      </c>
      <c r="B29" s="183">
        <v>12750</v>
      </c>
      <c r="C29" s="184"/>
    </row>
    <row r="30" spans="1:3" ht="16.5" thickBot="1">
      <c r="A30" s="168"/>
      <c r="B30" s="227"/>
      <c r="C30" s="228">
        <f>-B28-B29</f>
        <v>-13100</v>
      </c>
    </row>
    <row r="31" spans="1:3" ht="16.5" thickBot="1">
      <c r="A31" s="167" t="s">
        <v>26</v>
      </c>
      <c r="B31" s="41"/>
      <c r="C31" s="229">
        <f>C19+C26+C30</f>
        <v>365381.25</v>
      </c>
    </row>
    <row r="32" spans="1:3" ht="15.75">
      <c r="A32" s="167" t="s">
        <v>55</v>
      </c>
      <c r="B32" s="41"/>
      <c r="C32" s="181">
        <f>C31*36/100</f>
        <v>131537.25</v>
      </c>
    </row>
    <row r="33" spans="1:3" ht="16.5" thickBot="1">
      <c r="A33" s="167" t="s">
        <v>27</v>
      </c>
      <c r="B33" s="183"/>
      <c r="C33" s="195">
        <v>-73500</v>
      </c>
    </row>
    <row r="34" spans="1:3" ht="16.5" thickBot="1">
      <c r="A34" s="210" t="s">
        <v>29</v>
      </c>
      <c r="B34" s="194"/>
      <c r="C34" s="202">
        <f>C32+C33</f>
        <v>58037.25</v>
      </c>
    </row>
    <row r="35" spans="1:3" ht="15.75">
      <c r="A35" s="54"/>
      <c r="B35" s="34"/>
      <c r="C35" s="79"/>
    </row>
    <row r="36" spans="1:3" ht="15.75">
      <c r="A36" s="54"/>
      <c r="B36" s="2"/>
      <c r="C36" s="156"/>
    </row>
    <row r="37" spans="1:3" ht="15.75">
      <c r="A37" s="2"/>
      <c r="B37" s="34"/>
      <c r="C37" s="35"/>
    </row>
    <row r="38" spans="1:3" ht="15.75">
      <c r="A38" s="2"/>
      <c r="B38" s="34"/>
      <c r="C38" s="35"/>
    </row>
    <row r="39" spans="1:3" ht="15.75">
      <c r="A39" s="2"/>
      <c r="B39" s="34"/>
      <c r="C39" s="35"/>
    </row>
    <row r="40" spans="1:3" ht="15.75">
      <c r="A40" s="230"/>
      <c r="B40" s="230"/>
      <c r="C40" s="2"/>
    </row>
    <row r="41" spans="1:3" ht="15.75">
      <c r="A41" s="230"/>
      <c r="B41" s="230"/>
      <c r="C41" s="2"/>
    </row>
    <row r="42" spans="1:3" ht="15.75">
      <c r="A42" s="54"/>
      <c r="B42" s="54"/>
      <c r="C42" s="66"/>
    </row>
    <row r="43" spans="1:3" ht="28.5" customHeight="1">
      <c r="A43" s="55"/>
      <c r="B43" s="54"/>
      <c r="C43" s="66"/>
    </row>
    <row r="44" spans="1:3" ht="15.75">
      <c r="A44" s="230" t="s">
        <v>144</v>
      </c>
      <c r="B44" s="230"/>
      <c r="C44" s="2"/>
    </row>
    <row r="45" spans="1:3" ht="15.75">
      <c r="A45" s="230" t="s">
        <v>148</v>
      </c>
      <c r="B45" s="230"/>
      <c r="C45" s="2"/>
    </row>
    <row r="46" spans="1:3" ht="15.75">
      <c r="A46" s="54"/>
      <c r="B46" s="54"/>
      <c r="C46" s="66"/>
    </row>
    <row r="47" spans="1:3" ht="15.75">
      <c r="A47" s="55" t="s">
        <v>1</v>
      </c>
      <c r="B47" s="54"/>
      <c r="C47" s="161"/>
    </row>
    <row r="48" spans="1:3" ht="15.75">
      <c r="A48" s="55"/>
      <c r="B48" s="54"/>
      <c r="C48" s="161" t="s">
        <v>145</v>
      </c>
    </row>
    <row r="49" spans="1:3" ht="15.75">
      <c r="A49" s="53" t="s">
        <v>2</v>
      </c>
      <c r="B49" s="180"/>
      <c r="C49" s="41">
        <v>137500</v>
      </c>
    </row>
    <row r="50" spans="1:3" ht="15.75">
      <c r="A50" s="54" t="s">
        <v>3</v>
      </c>
      <c r="B50" s="180"/>
      <c r="C50" s="41"/>
    </row>
    <row r="51" spans="1:3" ht="15.75">
      <c r="A51" s="54" t="s">
        <v>5</v>
      </c>
      <c r="B51" s="182"/>
      <c r="C51" s="226">
        <v>7800</v>
      </c>
    </row>
    <row r="52" spans="1:3" ht="15.75">
      <c r="A52" s="2" t="s">
        <v>4</v>
      </c>
      <c r="B52" s="183"/>
      <c r="C52" s="183"/>
    </row>
    <row r="53" spans="1:3" ht="15.75">
      <c r="A53" s="54" t="s">
        <v>13</v>
      </c>
      <c r="B53" s="226"/>
      <c r="C53" s="41">
        <v>65000</v>
      </c>
    </row>
    <row r="54" spans="1:3" ht="15.75">
      <c r="A54" s="54" t="s">
        <v>36</v>
      </c>
      <c r="B54" s="183"/>
      <c r="C54" s="183">
        <v>40000</v>
      </c>
    </row>
    <row r="55" spans="1:3" ht="15.75">
      <c r="A55" s="54" t="s">
        <v>9</v>
      </c>
      <c r="B55" s="183"/>
      <c r="C55" s="183">
        <v>68750</v>
      </c>
    </row>
    <row r="56" spans="1:3" ht="15.75">
      <c r="A56" s="54" t="s">
        <v>10</v>
      </c>
      <c r="B56" s="183"/>
      <c r="C56" s="183"/>
    </row>
    <row r="57" spans="1:3" ht="15.75">
      <c r="A57" s="54" t="s">
        <v>125</v>
      </c>
      <c r="B57" s="183"/>
      <c r="C57" s="183">
        <v>6250</v>
      </c>
    </row>
    <row r="58" spans="1:3" ht="15.75">
      <c r="A58" s="54" t="s">
        <v>124</v>
      </c>
      <c r="B58" s="183"/>
      <c r="C58" s="183">
        <v>20306.25</v>
      </c>
    </row>
    <row r="59" spans="1:3" ht="15.75">
      <c r="A59" s="54" t="s">
        <v>126</v>
      </c>
      <c r="B59" s="226"/>
      <c r="C59" s="241">
        <v>25000</v>
      </c>
    </row>
    <row r="60" spans="1:3" ht="15.75">
      <c r="A60" s="54" t="s">
        <v>127</v>
      </c>
      <c r="B60" s="183"/>
      <c r="C60" s="183">
        <v>2875</v>
      </c>
    </row>
    <row r="61" spans="1:3" ht="15.75">
      <c r="A61" s="54" t="s">
        <v>15</v>
      </c>
      <c r="B61" s="183"/>
      <c r="C61" s="183">
        <v>20000</v>
      </c>
    </row>
    <row r="62" spans="1:3" ht="15.75">
      <c r="A62" s="53" t="s">
        <v>16</v>
      </c>
      <c r="B62" s="226"/>
      <c r="C62" s="191">
        <f>SUM(C49:C61)</f>
        <v>393481.25</v>
      </c>
    </row>
    <row r="63" spans="1:3" ht="15.75">
      <c r="A63" s="54"/>
      <c r="B63" s="183"/>
      <c r="C63" s="183"/>
    </row>
    <row r="64" spans="1:3" ht="15.75">
      <c r="A64" s="160" t="s">
        <v>17</v>
      </c>
      <c r="B64" s="183"/>
      <c r="C64" s="183"/>
    </row>
    <row r="65" spans="1:3" ht="15.75">
      <c r="A65" s="54" t="s">
        <v>19</v>
      </c>
      <c r="B65" s="187">
        <v>15378.25</v>
      </c>
      <c r="C65" s="187"/>
    </row>
    <row r="66" spans="1:3" ht="15.75">
      <c r="A66" s="54" t="s">
        <v>18</v>
      </c>
      <c r="B66" s="226"/>
      <c r="C66" s="226"/>
    </row>
    <row r="67" spans="1:3" ht="15.75">
      <c r="A67" s="54" t="s">
        <v>21</v>
      </c>
      <c r="B67" s="226"/>
      <c r="C67" s="226"/>
    </row>
    <row r="68" spans="1:3" ht="15.75">
      <c r="A68" s="54" t="s">
        <v>22</v>
      </c>
      <c r="B68" s="41"/>
      <c r="C68" s="41"/>
    </row>
    <row r="69" spans="1:3" ht="15.75">
      <c r="A69" s="54"/>
      <c r="B69" s="41"/>
      <c r="C69" s="41">
        <f>SUM(B65:B68)</f>
        <v>15378.25</v>
      </c>
    </row>
    <row r="70" spans="1:3" ht="15.75">
      <c r="A70" s="54"/>
      <c r="B70" s="191"/>
      <c r="C70" s="226">
        <f>C62+C69</f>
        <v>408859.5</v>
      </c>
    </row>
    <row r="71" spans="1:3" ht="15.75">
      <c r="A71" s="160" t="s">
        <v>23</v>
      </c>
      <c r="B71" s="191"/>
      <c r="C71" s="226"/>
    </row>
    <row r="72" spans="1:3" ht="15.75">
      <c r="A72" s="54" t="s">
        <v>24</v>
      </c>
      <c r="B72" s="41">
        <v>350</v>
      </c>
      <c r="C72" s="226"/>
    </row>
    <row r="73" spans="1:3" ht="15.75">
      <c r="A73" s="2" t="s">
        <v>25</v>
      </c>
      <c r="B73" s="183">
        <v>13750</v>
      </c>
      <c r="C73" s="183"/>
    </row>
    <row r="74" spans="1:3" ht="15.75">
      <c r="A74" s="2"/>
      <c r="B74" s="226"/>
      <c r="C74" s="226">
        <f>-B72-B73</f>
        <v>-14100</v>
      </c>
    </row>
    <row r="75" spans="1:3" ht="15.75">
      <c r="A75" s="54" t="s">
        <v>26</v>
      </c>
      <c r="B75" s="41"/>
      <c r="C75" s="41">
        <f>C70+C74</f>
        <v>394759.5</v>
      </c>
    </row>
    <row r="76" spans="1:3" ht="15.75">
      <c r="A76" s="54" t="s">
        <v>55</v>
      </c>
      <c r="B76" s="41"/>
      <c r="C76" s="41">
        <f>C75*36/100</f>
        <v>142113.42000000001</v>
      </c>
    </row>
    <row r="77" spans="1:3" ht="15.75">
      <c r="A77" s="54" t="s">
        <v>27</v>
      </c>
      <c r="B77" s="183"/>
      <c r="C77" s="183">
        <v>-73500</v>
      </c>
    </row>
    <row r="78" spans="1:3" ht="15.75">
      <c r="A78" s="2" t="s">
        <v>29</v>
      </c>
      <c r="B78" s="183"/>
      <c r="C78" s="187">
        <f>C76+C77</f>
        <v>68613.420000000013</v>
      </c>
    </row>
    <row r="79" spans="1:3" ht="15.75">
      <c r="A79" s="2"/>
      <c r="B79" s="2"/>
      <c r="C79" s="2"/>
    </row>
    <row r="80" spans="1:3" ht="15.75">
      <c r="A80" s="2"/>
      <c r="B80" s="2"/>
      <c r="C80" s="2"/>
    </row>
    <row r="81" spans="1:3" ht="15.75">
      <c r="A81" s="2"/>
      <c r="B81" s="2"/>
      <c r="C81" s="2"/>
    </row>
    <row r="82" spans="1:3" ht="15.75">
      <c r="A82" s="2"/>
      <c r="B82" s="2"/>
      <c r="C82" s="2"/>
    </row>
    <row r="83" spans="1:3" ht="15.75">
      <c r="A83" s="2"/>
      <c r="B83" s="2"/>
      <c r="C83" s="2"/>
    </row>
    <row r="84" spans="1:3" ht="15.75">
      <c r="A84" s="2"/>
      <c r="B84" s="2"/>
      <c r="C84" s="2"/>
    </row>
    <row r="85" spans="1:3" ht="15.75">
      <c r="A85" s="2"/>
      <c r="B85" s="2"/>
      <c r="C85" s="2"/>
    </row>
    <row r="86" spans="1:3" ht="15.75">
      <c r="A86" s="2"/>
      <c r="B86" s="2"/>
      <c r="C86" s="2"/>
    </row>
    <row r="87" spans="1:3" ht="15.75">
      <c r="A87" s="2"/>
      <c r="B87" s="2"/>
      <c r="C87" s="2"/>
    </row>
    <row r="88" spans="1:3" ht="15.75">
      <c r="A88" s="2"/>
      <c r="B88" s="2"/>
      <c r="C88" s="2"/>
    </row>
    <row r="89" spans="1:3" ht="15.75">
      <c r="A89" s="230" t="s">
        <v>146</v>
      </c>
      <c r="B89" s="230"/>
      <c r="C89" s="2"/>
    </row>
    <row r="90" spans="1:3" ht="15.75">
      <c r="A90" s="230" t="s">
        <v>147</v>
      </c>
      <c r="B90" s="230"/>
      <c r="C90" s="2"/>
    </row>
    <row r="91" spans="1:3" ht="15.75">
      <c r="A91" s="54"/>
      <c r="B91" s="54"/>
      <c r="C91" s="66"/>
    </row>
    <row r="92" spans="1:3" ht="15.75">
      <c r="A92" s="55" t="s">
        <v>1</v>
      </c>
      <c r="B92" s="54"/>
      <c r="C92" s="161"/>
    </row>
    <row r="93" spans="1:3" ht="15.75">
      <c r="A93" s="55"/>
      <c r="B93" s="54"/>
      <c r="C93" s="161" t="s">
        <v>145</v>
      </c>
    </row>
    <row r="94" spans="1:3" ht="15.75">
      <c r="A94" s="53" t="s">
        <v>2</v>
      </c>
      <c r="B94" s="180"/>
      <c r="C94" s="41">
        <v>120000</v>
      </c>
    </row>
    <row r="95" spans="1:3" ht="15.75">
      <c r="A95" s="54" t="s">
        <v>3</v>
      </c>
      <c r="B95" s="180"/>
      <c r="C95" s="41"/>
    </row>
    <row r="96" spans="1:3" ht="15.75">
      <c r="A96" s="54" t="s">
        <v>5</v>
      </c>
      <c r="B96" s="182"/>
      <c r="C96" s="226">
        <v>7800</v>
      </c>
    </row>
    <row r="97" spans="1:3" ht="15.75">
      <c r="A97" s="2" t="s">
        <v>4</v>
      </c>
      <c r="B97" s="183"/>
      <c r="C97" s="183"/>
    </row>
    <row r="98" spans="1:3" ht="15.75">
      <c r="A98" s="54" t="s">
        <v>13</v>
      </c>
      <c r="B98" s="226"/>
      <c r="C98" s="41">
        <v>65000</v>
      </c>
    </row>
    <row r="99" spans="1:3" ht="15.75">
      <c r="A99" s="54" t="s">
        <v>36</v>
      </c>
      <c r="B99" s="183"/>
      <c r="C99" s="183">
        <v>40000</v>
      </c>
    </row>
    <row r="100" spans="1:3" ht="15.75">
      <c r="A100" s="54" t="s">
        <v>9</v>
      </c>
      <c r="B100" s="183"/>
      <c r="C100" s="183">
        <v>60000</v>
      </c>
    </row>
    <row r="101" spans="1:3" ht="15.75">
      <c r="A101" s="54" t="s">
        <v>10</v>
      </c>
      <c r="B101" s="183"/>
      <c r="C101" s="183"/>
    </row>
    <row r="102" spans="1:3" ht="15.75">
      <c r="A102" s="54" t="s">
        <v>125</v>
      </c>
      <c r="B102" s="183"/>
      <c r="C102" s="183">
        <v>6250</v>
      </c>
    </row>
    <row r="103" spans="1:3" ht="15.75">
      <c r="A103" s="54" t="s">
        <v>124</v>
      </c>
      <c r="B103" s="183"/>
      <c r="C103" s="183">
        <v>20306.25</v>
      </c>
    </row>
    <row r="104" spans="1:3" ht="15.75">
      <c r="A104" s="54" t="s">
        <v>126</v>
      </c>
      <c r="B104" s="226"/>
      <c r="C104" s="241">
        <v>25000</v>
      </c>
    </row>
    <row r="105" spans="1:3" ht="15.75">
      <c r="A105" s="54" t="s">
        <v>127</v>
      </c>
      <c r="B105" s="183"/>
      <c r="C105" s="183">
        <v>2875</v>
      </c>
    </row>
    <row r="106" spans="1:3" ht="15.75">
      <c r="A106" s="54" t="s">
        <v>15</v>
      </c>
      <c r="B106" s="183"/>
      <c r="C106" s="183">
        <v>20000</v>
      </c>
    </row>
    <row r="107" spans="1:3" ht="15.75">
      <c r="A107" s="53" t="s">
        <v>16</v>
      </c>
      <c r="B107" s="226"/>
      <c r="C107" s="191">
        <f>SUM(C94:C106)</f>
        <v>367231.25</v>
      </c>
    </row>
    <row r="108" spans="1:3" ht="15.75">
      <c r="A108" s="54"/>
      <c r="B108" s="183"/>
      <c r="C108" s="183"/>
    </row>
    <row r="109" spans="1:3" ht="15.75">
      <c r="A109" s="160" t="s">
        <v>17</v>
      </c>
      <c r="B109" s="183"/>
      <c r="C109" s="183"/>
    </row>
    <row r="110" spans="1:3" ht="15.75">
      <c r="A110" s="54" t="s">
        <v>19</v>
      </c>
      <c r="B110" s="187">
        <v>15378.25</v>
      </c>
      <c r="C110" s="187"/>
    </row>
    <row r="111" spans="1:3" ht="15.75">
      <c r="A111" s="54" t="s">
        <v>18</v>
      </c>
      <c r="B111" s="226"/>
      <c r="C111" s="226"/>
    </row>
    <row r="112" spans="1:3" ht="15.75">
      <c r="A112" s="54" t="s">
        <v>21</v>
      </c>
      <c r="B112" s="226"/>
      <c r="C112" s="226"/>
    </row>
    <row r="113" spans="1:3" ht="15.75">
      <c r="A113" s="54" t="s">
        <v>22</v>
      </c>
      <c r="B113" s="41"/>
      <c r="C113" s="41"/>
    </row>
    <row r="114" spans="1:3" ht="15.75">
      <c r="A114" s="54"/>
      <c r="B114" s="41"/>
      <c r="C114" s="41">
        <f>SUM(B110:B113)</f>
        <v>15378.25</v>
      </c>
    </row>
    <row r="115" spans="1:3" ht="15.75">
      <c r="A115" s="54"/>
      <c r="B115" s="191"/>
      <c r="C115" s="226">
        <f>C107+C114</f>
        <v>382609.5</v>
      </c>
    </row>
    <row r="116" spans="1:3" ht="15.75">
      <c r="A116" s="160" t="s">
        <v>23</v>
      </c>
      <c r="B116" s="191"/>
      <c r="C116" s="226"/>
    </row>
    <row r="117" spans="1:3" ht="15.75">
      <c r="A117" s="54" t="s">
        <v>24</v>
      </c>
      <c r="B117" s="41">
        <v>350</v>
      </c>
      <c r="C117" s="226"/>
    </row>
    <row r="118" spans="1:3" ht="15.75">
      <c r="A118" s="2" t="s">
        <v>25</v>
      </c>
      <c r="B118" s="183">
        <v>12000</v>
      </c>
      <c r="C118" s="183"/>
    </row>
    <row r="119" spans="1:3" ht="15.75">
      <c r="A119" s="2"/>
      <c r="B119" s="226"/>
      <c r="C119" s="226">
        <f>-B117-B118</f>
        <v>-12350</v>
      </c>
    </row>
    <row r="120" spans="1:3" ht="15.75">
      <c r="A120" s="54" t="s">
        <v>26</v>
      </c>
      <c r="B120" s="41"/>
      <c r="C120" s="41">
        <f>C115+C119</f>
        <v>370259.5</v>
      </c>
    </row>
    <row r="121" spans="1:3" ht="15.75">
      <c r="A121" s="54" t="s">
        <v>55</v>
      </c>
      <c r="B121" s="41"/>
      <c r="C121" s="41">
        <f>C120*36/100</f>
        <v>133293.42000000001</v>
      </c>
    </row>
    <row r="122" spans="1:3" ht="15.75">
      <c r="A122" s="54" t="s">
        <v>27</v>
      </c>
      <c r="B122" s="183"/>
      <c r="C122" s="183">
        <v>-73500</v>
      </c>
    </row>
    <row r="123" spans="1:3" ht="15.75">
      <c r="A123" s="2" t="s">
        <v>29</v>
      </c>
      <c r="B123" s="183"/>
      <c r="C123" s="187">
        <f>C121+C122</f>
        <v>59793.420000000013</v>
      </c>
    </row>
    <row r="134" spans="1:3" ht="17.25">
      <c r="A134" s="1" t="s">
        <v>149</v>
      </c>
      <c r="B134" s="1"/>
      <c r="C134" s="3"/>
    </row>
    <row r="135" spans="1:3" ht="17.25">
      <c r="A135" s="1" t="s">
        <v>150</v>
      </c>
      <c r="B135" s="1"/>
      <c r="C135" s="3"/>
    </row>
    <row r="136" spans="1:3" ht="15.75">
      <c r="A136" s="54"/>
      <c r="B136" s="54"/>
      <c r="C136" s="66"/>
    </row>
    <row r="137" spans="1:3" ht="15.75">
      <c r="A137" s="55" t="s">
        <v>1</v>
      </c>
      <c r="B137" s="54"/>
      <c r="C137" s="161"/>
    </row>
    <row r="138" spans="1:3" ht="16.5" thickBot="1">
      <c r="A138" s="55"/>
      <c r="B138" s="54"/>
      <c r="C138" s="161" t="s">
        <v>145</v>
      </c>
    </row>
    <row r="139" spans="1:3" ht="15.75">
      <c r="A139" s="57" t="s">
        <v>2</v>
      </c>
      <c r="B139" s="178"/>
      <c r="C139" s="179">
        <v>130000</v>
      </c>
    </row>
    <row r="140" spans="1:3" ht="15.75">
      <c r="A140" s="22" t="s">
        <v>3</v>
      </c>
      <c r="B140" s="180"/>
      <c r="C140" s="181"/>
    </row>
    <row r="141" spans="1:3" ht="15.75">
      <c r="A141" s="22" t="s">
        <v>5</v>
      </c>
      <c r="B141" s="182"/>
      <c r="C141" s="190">
        <v>7800</v>
      </c>
    </row>
    <row r="142" spans="1:3" ht="15.75">
      <c r="A142" s="19" t="s">
        <v>4</v>
      </c>
      <c r="B142" s="183"/>
      <c r="C142" s="184"/>
    </row>
    <row r="143" spans="1:3" ht="15.75">
      <c r="A143" s="22" t="s">
        <v>13</v>
      </c>
      <c r="B143" s="185"/>
      <c r="C143" s="181">
        <v>65000</v>
      </c>
    </row>
    <row r="144" spans="1:3" ht="15.75">
      <c r="A144" s="22" t="s">
        <v>36</v>
      </c>
      <c r="B144" s="183"/>
      <c r="C144" s="184">
        <v>40000</v>
      </c>
    </row>
    <row r="145" spans="1:3" ht="16.5">
      <c r="A145" s="22" t="s">
        <v>9</v>
      </c>
      <c r="B145" s="186"/>
      <c r="C145" s="184">
        <v>65000</v>
      </c>
    </row>
    <row r="146" spans="1:3" ht="15.75">
      <c r="A146" s="22" t="s">
        <v>10</v>
      </c>
      <c r="B146" s="183"/>
      <c r="C146" s="184"/>
    </row>
    <row r="147" spans="1:3" ht="15.75">
      <c r="A147" s="22" t="s">
        <v>125</v>
      </c>
      <c r="B147" s="183"/>
      <c r="C147" s="183">
        <v>6250</v>
      </c>
    </row>
    <row r="148" spans="1:3" ht="15.75">
      <c r="A148" s="22" t="s">
        <v>124</v>
      </c>
      <c r="B148" s="183"/>
      <c r="C148" s="184">
        <v>20306.25</v>
      </c>
    </row>
    <row r="149" spans="1:3" ht="15.75">
      <c r="A149" s="22" t="s">
        <v>126</v>
      </c>
      <c r="B149" s="185"/>
      <c r="C149" s="188">
        <v>25000</v>
      </c>
    </row>
    <row r="150" spans="1:3" ht="15.75">
      <c r="A150" s="22" t="s">
        <v>127</v>
      </c>
      <c r="B150" s="183"/>
      <c r="C150" s="184">
        <v>2875</v>
      </c>
    </row>
    <row r="151" spans="1:3" ht="16.5" thickBot="1">
      <c r="A151" s="22" t="s">
        <v>15</v>
      </c>
      <c r="B151" s="183"/>
      <c r="C151" s="184">
        <v>20000</v>
      </c>
    </row>
    <row r="152" spans="1:3" ht="15.75">
      <c r="A152" s="60" t="s">
        <v>16</v>
      </c>
      <c r="B152" s="185"/>
      <c r="C152" s="196">
        <f>SUM(C139:C151)</f>
        <v>382231.25</v>
      </c>
    </row>
    <row r="153" spans="1:3" ht="15.75">
      <c r="A153" s="167"/>
      <c r="B153" s="183"/>
      <c r="C153" s="184"/>
    </row>
    <row r="154" spans="1:3" ht="15.75">
      <c r="A154" s="61" t="s">
        <v>17</v>
      </c>
      <c r="B154" s="183"/>
      <c r="C154" s="184"/>
    </row>
    <row r="155" spans="1:3" ht="15.75">
      <c r="A155" s="22" t="s">
        <v>19</v>
      </c>
      <c r="B155" s="187">
        <v>15378.25</v>
      </c>
      <c r="C155" s="189"/>
    </row>
    <row r="156" spans="1:3" ht="15.75">
      <c r="A156" s="22" t="s">
        <v>18</v>
      </c>
      <c r="B156" s="185"/>
      <c r="C156" s="190"/>
    </row>
    <row r="157" spans="1:3" ht="15.75">
      <c r="A157" s="22" t="s">
        <v>21</v>
      </c>
      <c r="B157" s="185"/>
      <c r="C157" s="190"/>
    </row>
    <row r="158" spans="1:3" ht="15.75">
      <c r="A158" s="22" t="s">
        <v>22</v>
      </c>
      <c r="B158" s="41"/>
      <c r="C158" s="181"/>
    </row>
    <row r="159" spans="1:3" ht="16.5" thickBot="1">
      <c r="A159" s="54"/>
      <c r="B159" s="41"/>
      <c r="C159" s="181">
        <f>SUM(B155:B158)</f>
        <v>15378.25</v>
      </c>
    </row>
    <row r="160" spans="1:3" ht="15.75">
      <c r="A160" s="167"/>
      <c r="B160" s="200"/>
      <c r="C160" s="199">
        <f>C152+C159</f>
        <v>397609.5</v>
      </c>
    </row>
    <row r="161" spans="1:3" ht="15.75">
      <c r="A161" s="61" t="s">
        <v>23</v>
      </c>
      <c r="B161" s="193"/>
      <c r="C161" s="192"/>
    </row>
    <row r="162" spans="1:3" ht="15.75">
      <c r="A162" s="22" t="s">
        <v>24</v>
      </c>
      <c r="B162" s="41">
        <v>350</v>
      </c>
      <c r="C162" s="192"/>
    </row>
    <row r="163" spans="1:3" ht="17.25">
      <c r="A163" s="36" t="s">
        <v>25</v>
      </c>
      <c r="B163" s="183">
        <v>13000</v>
      </c>
      <c r="C163" s="184"/>
    </row>
    <row r="164" spans="1:3" ht="18" thickBot="1">
      <c r="A164" s="36"/>
      <c r="B164" s="204"/>
      <c r="C164" s="198">
        <f>-B162-B163</f>
        <v>-13350</v>
      </c>
    </row>
    <row r="165" spans="1:3" ht="16.5" thickBot="1">
      <c r="A165" s="22" t="s">
        <v>26</v>
      </c>
      <c r="B165" s="206"/>
      <c r="C165" s="201">
        <f>C160+C164</f>
        <v>384259.5</v>
      </c>
    </row>
    <row r="166" spans="1:3" ht="15.75">
      <c r="A166" s="22" t="s">
        <v>55</v>
      </c>
      <c r="B166" s="41"/>
      <c r="C166" s="174">
        <f>C165*36/100</f>
        <v>138333.42000000001</v>
      </c>
    </row>
    <row r="167" spans="1:3" ht="16.5" thickBot="1">
      <c r="A167" s="22" t="s">
        <v>27</v>
      </c>
      <c r="B167" s="183"/>
      <c r="C167" s="184">
        <v>-73500</v>
      </c>
    </row>
    <row r="168" spans="1:3" ht="16.5" thickBot="1">
      <c r="A168" s="177" t="s">
        <v>29</v>
      </c>
      <c r="B168" s="194"/>
      <c r="C168" s="203">
        <f>C166+C167</f>
        <v>64833.420000000013</v>
      </c>
    </row>
    <row r="179" spans="1:3" ht="17.25">
      <c r="A179" s="1" t="s">
        <v>151</v>
      </c>
      <c r="B179" s="1"/>
      <c r="C179" s="3"/>
    </row>
    <row r="180" spans="1:3" ht="17.25">
      <c r="A180" s="1" t="s">
        <v>152</v>
      </c>
      <c r="B180" s="1"/>
      <c r="C180" s="3"/>
    </row>
    <row r="181" spans="1:3" ht="15.75">
      <c r="A181" s="54"/>
      <c r="B181" s="54"/>
      <c r="C181" s="66"/>
    </row>
    <row r="182" spans="1:3" ht="15.75">
      <c r="A182" s="55" t="s">
        <v>1</v>
      </c>
      <c r="B182" s="54"/>
      <c r="C182" s="161"/>
    </row>
    <row r="183" spans="1:3" ht="16.5" thickBot="1">
      <c r="A183" s="55"/>
      <c r="B183" s="54"/>
      <c r="C183" s="161" t="s">
        <v>145</v>
      </c>
    </row>
    <row r="184" spans="1:3" ht="15.75">
      <c r="A184" s="57" t="s">
        <v>2</v>
      </c>
      <c r="B184" s="178"/>
      <c r="C184" s="179">
        <v>109400</v>
      </c>
    </row>
    <row r="185" spans="1:3" ht="15.75">
      <c r="A185" s="22" t="s">
        <v>3</v>
      </c>
      <c r="B185" s="180"/>
      <c r="C185" s="181"/>
    </row>
    <row r="186" spans="1:3" ht="15.75">
      <c r="A186" s="22" t="s">
        <v>5</v>
      </c>
      <c r="B186" s="182"/>
      <c r="C186" s="190">
        <v>7800</v>
      </c>
    </row>
    <row r="187" spans="1:3" ht="15.75">
      <c r="A187" s="19" t="s">
        <v>4</v>
      </c>
      <c r="B187" s="183"/>
      <c r="C187" s="184">
        <v>2500</v>
      </c>
    </row>
    <row r="188" spans="1:3" ht="15.75">
      <c r="A188" s="22" t="s">
        <v>13</v>
      </c>
      <c r="B188" s="185"/>
      <c r="C188" s="181">
        <v>55000</v>
      </c>
    </row>
    <row r="189" spans="1:3" ht="15.75">
      <c r="A189" s="22" t="s">
        <v>36</v>
      </c>
      <c r="B189" s="183"/>
      <c r="C189" s="184">
        <v>30000</v>
      </c>
    </row>
    <row r="190" spans="1:3" ht="16.5">
      <c r="A190" s="22" t="s">
        <v>9</v>
      </c>
      <c r="B190" s="186"/>
      <c r="C190" s="184">
        <v>54700</v>
      </c>
    </row>
    <row r="191" spans="1:3" ht="15.75">
      <c r="A191" s="22" t="s">
        <v>10</v>
      </c>
      <c r="B191" s="183"/>
      <c r="C191" s="184"/>
    </row>
    <row r="192" spans="1:3" ht="15.75">
      <c r="A192" s="22" t="s">
        <v>125</v>
      </c>
      <c r="B192" s="183"/>
      <c r="C192" s="183">
        <v>6250</v>
      </c>
    </row>
    <row r="193" spans="1:3" ht="15.75">
      <c r="A193" s="22" t="s">
        <v>124</v>
      </c>
      <c r="B193" s="183"/>
      <c r="C193" s="184">
        <v>20306.25</v>
      </c>
    </row>
    <row r="194" spans="1:3" ht="15.75">
      <c r="A194" s="22" t="s">
        <v>126</v>
      </c>
      <c r="B194" s="185"/>
      <c r="C194" s="188">
        <v>25000</v>
      </c>
    </row>
    <row r="195" spans="1:3" ht="15.75">
      <c r="A195" s="22" t="s">
        <v>127</v>
      </c>
      <c r="B195" s="183"/>
      <c r="C195" s="184">
        <v>2875</v>
      </c>
    </row>
    <row r="196" spans="1:3" ht="16.5" thickBot="1">
      <c r="A196" s="22" t="s">
        <v>15</v>
      </c>
      <c r="B196" s="183"/>
      <c r="C196" s="184">
        <v>20000</v>
      </c>
    </row>
    <row r="197" spans="1:3" ht="15.75">
      <c r="A197" s="60" t="s">
        <v>16</v>
      </c>
      <c r="B197" s="185"/>
      <c r="C197" s="196">
        <f>SUM(C184:C196)</f>
        <v>333831.25</v>
      </c>
    </row>
    <row r="198" spans="1:3" ht="15.75">
      <c r="A198" s="167"/>
      <c r="B198" s="183"/>
      <c r="C198" s="184"/>
    </row>
    <row r="199" spans="1:3" ht="15.75">
      <c r="A199" s="61" t="s">
        <v>17</v>
      </c>
      <c r="B199" s="183"/>
      <c r="C199" s="184"/>
    </row>
    <row r="200" spans="1:3" ht="15.75">
      <c r="A200" s="22" t="s">
        <v>19</v>
      </c>
      <c r="B200" s="187">
        <v>15378.25</v>
      </c>
      <c r="C200" s="189"/>
    </row>
    <row r="201" spans="1:3" ht="15.75">
      <c r="A201" s="22" t="s">
        <v>18</v>
      </c>
      <c r="B201" s="185"/>
      <c r="C201" s="190"/>
    </row>
    <row r="202" spans="1:3" ht="15.75">
      <c r="A202" s="22" t="s">
        <v>21</v>
      </c>
      <c r="B202" s="185"/>
      <c r="C202" s="190"/>
    </row>
    <row r="203" spans="1:3" ht="15.75">
      <c r="A203" s="22" t="s">
        <v>22</v>
      </c>
      <c r="B203" s="41"/>
      <c r="C203" s="181"/>
    </row>
    <row r="204" spans="1:3" ht="16.5" thickBot="1">
      <c r="A204" s="167"/>
      <c r="B204" s="197"/>
      <c r="C204" s="198">
        <f>SUM(B200:B203)</f>
        <v>15378.25</v>
      </c>
    </row>
    <row r="205" spans="1:3" ht="15.75">
      <c r="A205" s="54"/>
      <c r="B205" s="191"/>
      <c r="C205" s="192">
        <f>C197+C204</f>
        <v>349209.5</v>
      </c>
    </row>
    <row r="206" spans="1:3" ht="15.75">
      <c r="A206" s="61" t="s">
        <v>23</v>
      </c>
      <c r="B206" s="193"/>
      <c r="C206" s="192"/>
    </row>
    <row r="207" spans="1:3" ht="15.75">
      <c r="A207" s="22" t="s">
        <v>24</v>
      </c>
      <c r="B207" s="41">
        <v>350</v>
      </c>
      <c r="C207" s="192"/>
    </row>
    <row r="208" spans="1:3" ht="17.25">
      <c r="A208" s="36" t="s">
        <v>25</v>
      </c>
      <c r="B208" s="183">
        <v>10940</v>
      </c>
      <c r="C208" s="184"/>
    </row>
    <row r="209" spans="1:3" ht="18" thickBot="1">
      <c r="A209" s="36"/>
      <c r="B209" s="204"/>
      <c r="C209" s="198">
        <f>-B207-B208</f>
        <v>-11290</v>
      </c>
    </row>
    <row r="210" spans="1:3" ht="16.5" thickBot="1">
      <c r="A210" s="22" t="s">
        <v>26</v>
      </c>
      <c r="B210" s="206"/>
      <c r="C210" s="201">
        <f>C197+C204+C209</f>
        <v>337919.5</v>
      </c>
    </row>
    <row r="211" spans="1:3" ht="15.75">
      <c r="A211" s="22" t="s">
        <v>55</v>
      </c>
      <c r="B211" s="41"/>
      <c r="C211" s="174">
        <f>C210*36/100</f>
        <v>121651.02</v>
      </c>
    </row>
    <row r="212" spans="1:3" ht="16.5" thickBot="1">
      <c r="A212" s="22" t="s">
        <v>27</v>
      </c>
      <c r="B212" s="183"/>
      <c r="C212" s="184">
        <v>-73500</v>
      </c>
    </row>
    <row r="213" spans="1:3" ht="16.5" thickBot="1">
      <c r="A213" s="177" t="s">
        <v>29</v>
      </c>
      <c r="B213" s="194"/>
      <c r="C213" s="203">
        <f>C211+C212</f>
        <v>48151.020000000004</v>
      </c>
    </row>
    <row r="224" spans="1:3" ht="17.25">
      <c r="A224" s="1" t="s">
        <v>153</v>
      </c>
      <c r="B224" s="1"/>
      <c r="C224" s="3"/>
    </row>
    <row r="225" spans="1:3" ht="17.25">
      <c r="A225" s="1" t="s">
        <v>154</v>
      </c>
      <c r="B225" s="1"/>
      <c r="C225" s="3"/>
    </row>
    <row r="226" spans="1:3" ht="15.75">
      <c r="A226" s="54"/>
      <c r="B226" s="54"/>
      <c r="C226" s="66"/>
    </row>
    <row r="227" spans="1:3" ht="15.75">
      <c r="A227" s="55" t="s">
        <v>1</v>
      </c>
      <c r="B227" s="54"/>
      <c r="C227" s="161"/>
    </row>
    <row r="228" spans="1:3" ht="16.5" thickBot="1">
      <c r="A228" s="55"/>
      <c r="B228" s="54"/>
      <c r="C228" s="161" t="s">
        <v>145</v>
      </c>
    </row>
    <row r="229" spans="1:3" ht="15.75">
      <c r="A229" s="57" t="s">
        <v>2</v>
      </c>
      <c r="B229" s="178"/>
      <c r="C229" s="179">
        <v>114100</v>
      </c>
    </row>
    <row r="230" spans="1:3" ht="15.75">
      <c r="A230" s="22" t="s">
        <v>3</v>
      </c>
      <c r="B230" s="180"/>
      <c r="C230" s="181"/>
    </row>
    <row r="231" spans="1:3" ht="15.75">
      <c r="A231" s="22" t="s">
        <v>5</v>
      </c>
      <c r="B231" s="182"/>
      <c r="C231" s="190">
        <v>7800</v>
      </c>
    </row>
    <row r="232" spans="1:3" ht="15.75">
      <c r="A232" s="19" t="s">
        <v>4</v>
      </c>
      <c r="B232" s="183"/>
      <c r="C232" s="184"/>
    </row>
    <row r="233" spans="1:3" ht="15.75">
      <c r="A233" s="22" t="s">
        <v>13</v>
      </c>
      <c r="B233" s="185"/>
      <c r="C233" s="181">
        <v>55000</v>
      </c>
    </row>
    <row r="234" spans="1:3" ht="15.75">
      <c r="A234" s="22" t="s">
        <v>36</v>
      </c>
      <c r="B234" s="183"/>
      <c r="C234" s="184">
        <v>30000</v>
      </c>
    </row>
    <row r="235" spans="1:3" ht="16.5">
      <c r="A235" s="22" t="s">
        <v>9</v>
      </c>
      <c r="B235" s="186"/>
      <c r="C235" s="184">
        <v>57050</v>
      </c>
    </row>
    <row r="236" spans="1:3" ht="15.75">
      <c r="A236" s="22" t="s">
        <v>10</v>
      </c>
      <c r="B236" s="183"/>
      <c r="C236" s="184"/>
    </row>
    <row r="237" spans="1:3" ht="15.75">
      <c r="A237" s="22" t="s">
        <v>125</v>
      </c>
      <c r="B237" s="183"/>
      <c r="C237" s="183">
        <v>6250</v>
      </c>
    </row>
    <row r="238" spans="1:3" ht="15.75">
      <c r="A238" s="22" t="s">
        <v>124</v>
      </c>
      <c r="B238" s="183"/>
      <c r="C238" s="184">
        <v>20306.25</v>
      </c>
    </row>
    <row r="239" spans="1:3" ht="15.75">
      <c r="A239" s="22" t="s">
        <v>126</v>
      </c>
      <c r="B239" s="185"/>
      <c r="C239" s="188">
        <v>25000</v>
      </c>
    </row>
    <row r="240" spans="1:3" ht="15.75">
      <c r="A240" s="22" t="s">
        <v>127</v>
      </c>
      <c r="B240" s="183"/>
      <c r="C240" s="184">
        <v>2875</v>
      </c>
    </row>
    <row r="241" spans="1:3" ht="16.5" thickBot="1">
      <c r="A241" s="22" t="s">
        <v>15</v>
      </c>
      <c r="B241" s="183"/>
      <c r="C241" s="184">
        <v>20000</v>
      </c>
    </row>
    <row r="242" spans="1:3" ht="15.75">
      <c r="A242" s="60" t="s">
        <v>16</v>
      </c>
      <c r="B242" s="185"/>
      <c r="C242" s="196">
        <f>SUM(C229:C241)</f>
        <v>338381.25</v>
      </c>
    </row>
    <row r="243" spans="1:3" ht="15.75">
      <c r="A243" s="167"/>
      <c r="B243" s="183"/>
      <c r="C243" s="184"/>
    </row>
    <row r="244" spans="1:3" ht="15.75">
      <c r="A244" s="61" t="s">
        <v>17</v>
      </c>
      <c r="B244" s="183"/>
      <c r="C244" s="184"/>
    </row>
    <row r="245" spans="1:3" ht="15.75">
      <c r="A245" s="22" t="s">
        <v>19</v>
      </c>
      <c r="B245" s="187">
        <v>15378.25</v>
      </c>
      <c r="C245" s="189"/>
    </row>
    <row r="246" spans="1:3" ht="15.75">
      <c r="A246" s="22" t="s">
        <v>18</v>
      </c>
      <c r="B246" s="185"/>
      <c r="C246" s="190"/>
    </row>
    <row r="247" spans="1:3" ht="15.75">
      <c r="A247" s="22" t="s">
        <v>21</v>
      </c>
      <c r="B247" s="185"/>
      <c r="C247" s="190"/>
    </row>
    <row r="248" spans="1:3" ht="15.75">
      <c r="A248" s="22" t="s">
        <v>22</v>
      </c>
      <c r="B248" s="41"/>
      <c r="C248" s="181"/>
    </row>
    <row r="249" spans="1:3" ht="16.5" thickBot="1">
      <c r="A249" s="167"/>
      <c r="B249" s="197"/>
      <c r="C249" s="198">
        <f>SUM(B245:B248)</f>
        <v>15378.25</v>
      </c>
    </row>
    <row r="250" spans="1:3" ht="15.75">
      <c r="A250" s="54"/>
      <c r="B250" s="191"/>
      <c r="C250" s="192">
        <f>C242+C249</f>
        <v>353759.5</v>
      </c>
    </row>
    <row r="251" spans="1:3" ht="15.75">
      <c r="A251" s="61" t="s">
        <v>23</v>
      </c>
      <c r="B251" s="193"/>
      <c r="C251" s="192"/>
    </row>
    <row r="252" spans="1:3" ht="15.75">
      <c r="A252" s="22" t="s">
        <v>24</v>
      </c>
      <c r="B252" s="41">
        <v>350</v>
      </c>
      <c r="C252" s="192"/>
    </row>
    <row r="253" spans="1:3" ht="17.25">
      <c r="A253" s="36" t="s">
        <v>25</v>
      </c>
      <c r="B253" s="183">
        <v>11410</v>
      </c>
      <c r="C253" s="184"/>
    </row>
    <row r="254" spans="1:3" ht="18" thickBot="1">
      <c r="A254" s="36"/>
      <c r="B254" s="204"/>
      <c r="C254" s="198">
        <f>-B252-B253</f>
        <v>-11760</v>
      </c>
    </row>
    <row r="255" spans="1:3" ht="16.5" thickBot="1">
      <c r="A255" s="22" t="s">
        <v>26</v>
      </c>
      <c r="B255" s="41"/>
      <c r="C255" s="201">
        <f>C242+C249+C254</f>
        <v>341999.5</v>
      </c>
    </row>
    <row r="256" spans="1:3" ht="15.75">
      <c r="A256" s="22" t="s">
        <v>55</v>
      </c>
      <c r="B256" s="41"/>
      <c r="C256" s="174">
        <f>C255*36/100</f>
        <v>123119.82</v>
      </c>
    </row>
    <row r="257" spans="1:3" ht="16.5" thickBot="1">
      <c r="A257" s="22" t="s">
        <v>27</v>
      </c>
      <c r="B257" s="183"/>
      <c r="C257" s="184">
        <v>-73500</v>
      </c>
    </row>
    <row r="258" spans="1:3" ht="16.5" thickBot="1">
      <c r="A258" s="177" t="s">
        <v>29</v>
      </c>
      <c r="B258" s="194"/>
      <c r="C258" s="203">
        <f>C256+C257</f>
        <v>49619.820000000007</v>
      </c>
    </row>
    <row r="269" spans="1:3" ht="17.25">
      <c r="A269" s="1" t="s">
        <v>155</v>
      </c>
      <c r="B269" s="1"/>
      <c r="C269" s="3"/>
    </row>
    <row r="270" spans="1:3" ht="17.25">
      <c r="A270" s="1" t="s">
        <v>156</v>
      </c>
      <c r="B270" s="1"/>
      <c r="C270" s="3"/>
    </row>
    <row r="271" spans="1:3" ht="15.75">
      <c r="A271" s="54"/>
      <c r="B271" s="54"/>
      <c r="C271" s="66"/>
    </row>
    <row r="272" spans="1:3" ht="15.75">
      <c r="A272" s="55" t="s">
        <v>1</v>
      </c>
      <c r="B272" s="54"/>
      <c r="C272" s="161"/>
    </row>
    <row r="273" spans="1:3" ht="16.5" thickBot="1">
      <c r="A273" s="55"/>
      <c r="B273" s="54"/>
      <c r="C273" s="161" t="s">
        <v>145</v>
      </c>
    </row>
    <row r="274" spans="1:3" ht="15.75">
      <c r="A274" s="57" t="s">
        <v>2</v>
      </c>
      <c r="B274" s="178"/>
      <c r="C274" s="179">
        <v>107050</v>
      </c>
    </row>
    <row r="275" spans="1:3" ht="15.75">
      <c r="A275" s="22" t="s">
        <v>3</v>
      </c>
      <c r="B275" s="180"/>
      <c r="C275" s="181"/>
    </row>
    <row r="276" spans="1:3" ht="15.75">
      <c r="A276" s="22" t="s">
        <v>5</v>
      </c>
      <c r="B276" s="182"/>
      <c r="C276" s="190">
        <v>7800</v>
      </c>
    </row>
    <row r="277" spans="1:3" ht="15.75">
      <c r="A277" s="19" t="s">
        <v>4</v>
      </c>
      <c r="B277" s="183"/>
      <c r="C277" s="184">
        <v>2320</v>
      </c>
    </row>
    <row r="278" spans="1:3" ht="15.75">
      <c r="A278" s="22" t="s">
        <v>13</v>
      </c>
      <c r="B278" s="185"/>
      <c r="C278" s="181">
        <v>55000</v>
      </c>
    </row>
    <row r="279" spans="1:3" ht="15.75">
      <c r="A279" s="22" t="s">
        <v>36</v>
      </c>
      <c r="B279" s="183"/>
      <c r="C279" s="184">
        <v>30000</v>
      </c>
    </row>
    <row r="280" spans="1:3" ht="16.5">
      <c r="A280" s="22" t="s">
        <v>9</v>
      </c>
      <c r="B280" s="186"/>
      <c r="C280" s="184">
        <v>53525</v>
      </c>
    </row>
    <row r="281" spans="1:3" ht="15.75">
      <c r="A281" s="22" t="s">
        <v>10</v>
      </c>
      <c r="B281" s="183"/>
      <c r="C281" s="184"/>
    </row>
    <row r="282" spans="1:3" ht="15.75">
      <c r="A282" s="22" t="s">
        <v>125</v>
      </c>
      <c r="B282" s="183"/>
      <c r="C282" s="183">
        <v>6250</v>
      </c>
    </row>
    <row r="283" spans="1:3" ht="15.75">
      <c r="A283" s="22" t="s">
        <v>124</v>
      </c>
      <c r="B283" s="183"/>
      <c r="C283" s="184">
        <v>20306.25</v>
      </c>
    </row>
    <row r="284" spans="1:3" ht="15.75">
      <c r="A284" s="22" t="s">
        <v>126</v>
      </c>
      <c r="B284" s="185"/>
      <c r="C284" s="188"/>
    </row>
    <row r="285" spans="1:3" ht="15.75">
      <c r="A285" s="22" t="s">
        <v>127</v>
      </c>
      <c r="B285" s="183"/>
      <c r="C285" s="184">
        <v>2875</v>
      </c>
    </row>
    <row r="286" spans="1:3" ht="16.5" thickBot="1">
      <c r="A286" s="22" t="s">
        <v>15</v>
      </c>
      <c r="B286" s="183"/>
      <c r="C286" s="184">
        <v>20000</v>
      </c>
    </row>
    <row r="287" spans="1:3" ht="15.75">
      <c r="A287" s="60" t="s">
        <v>16</v>
      </c>
      <c r="B287" s="185"/>
      <c r="C287" s="196">
        <f>SUM(C274:C286)</f>
        <v>305126.25</v>
      </c>
    </row>
    <row r="288" spans="1:3" ht="15.75">
      <c r="A288" s="167"/>
      <c r="B288" s="183"/>
      <c r="C288" s="184"/>
    </row>
    <row r="289" spans="1:4" ht="15.75">
      <c r="A289" s="61" t="s">
        <v>17</v>
      </c>
      <c r="B289" s="183"/>
      <c r="C289" s="184"/>
    </row>
    <row r="290" spans="1:4" ht="15.75">
      <c r="A290" s="22" t="s">
        <v>19</v>
      </c>
      <c r="B290" s="187">
        <v>15378.25</v>
      </c>
      <c r="C290" s="189"/>
    </row>
    <row r="291" spans="1:4" ht="15.75">
      <c r="A291" s="22" t="s">
        <v>18</v>
      </c>
      <c r="B291" s="185">
        <v>20000</v>
      </c>
      <c r="C291" s="190"/>
    </row>
    <row r="292" spans="1:4" ht="15.75">
      <c r="A292" s="22" t="s">
        <v>21</v>
      </c>
      <c r="B292" s="185"/>
      <c r="C292" s="190"/>
    </row>
    <row r="293" spans="1:4" ht="15.75">
      <c r="A293" s="22" t="s">
        <v>22</v>
      </c>
      <c r="B293" s="41"/>
      <c r="C293" s="181"/>
    </row>
    <row r="294" spans="1:4" ht="16.5" thickBot="1">
      <c r="A294" s="167"/>
      <c r="B294" s="197"/>
      <c r="C294" s="198">
        <f>SUM(B290:B293)</f>
        <v>35378.25</v>
      </c>
    </row>
    <row r="295" spans="1:4" ht="15.75">
      <c r="A295" s="54"/>
      <c r="B295" s="191"/>
      <c r="C295" s="192"/>
    </row>
    <row r="296" spans="1:4" ht="15.75">
      <c r="A296" s="61" t="s">
        <v>23</v>
      </c>
      <c r="B296" s="193"/>
      <c r="C296" s="192"/>
    </row>
    <row r="297" spans="1:4" ht="15.75">
      <c r="A297" s="22" t="s">
        <v>24</v>
      </c>
      <c r="B297" s="41">
        <v>350</v>
      </c>
      <c r="C297" s="192"/>
    </row>
    <row r="298" spans="1:4" ht="17.25">
      <c r="A298" s="36" t="s">
        <v>25</v>
      </c>
      <c r="B298" s="183">
        <v>10705</v>
      </c>
      <c r="C298" s="184"/>
    </row>
    <row r="299" spans="1:4" ht="18" thickBot="1">
      <c r="A299" s="36"/>
      <c r="B299" s="204"/>
      <c r="C299" s="198">
        <f>-B297-B298</f>
        <v>-11055</v>
      </c>
    </row>
    <row r="300" spans="1:4" ht="16.5" thickBot="1">
      <c r="A300" s="22" t="s">
        <v>26</v>
      </c>
      <c r="B300" s="41"/>
      <c r="C300" s="201">
        <f>C287+C294+C299</f>
        <v>329449.5</v>
      </c>
    </row>
    <row r="301" spans="1:4" ht="15.75">
      <c r="A301" s="22" t="s">
        <v>55</v>
      </c>
      <c r="B301" s="41"/>
      <c r="C301" s="174">
        <f>C300*36/100</f>
        <v>118601.82</v>
      </c>
    </row>
    <row r="302" spans="1:4" ht="16.5" thickBot="1">
      <c r="A302" s="22" t="s">
        <v>27</v>
      </c>
      <c r="B302" s="183"/>
      <c r="C302" s="184">
        <v>-73500</v>
      </c>
    </row>
    <row r="303" spans="1:4" ht="15.75">
      <c r="A303" s="19" t="s">
        <v>29</v>
      </c>
      <c r="B303" s="183"/>
      <c r="C303" s="207">
        <f>C301+C302</f>
        <v>45101.820000000007</v>
      </c>
    </row>
    <row r="304" spans="1:4" ht="16.5" thickBot="1">
      <c r="A304" s="167" t="s">
        <v>167</v>
      </c>
      <c r="C304">
        <v>835.2</v>
      </c>
      <c r="D304" s="170"/>
    </row>
    <row r="305" spans="1:4" ht="16.5" thickBot="1">
      <c r="A305" s="210" t="s">
        <v>168</v>
      </c>
      <c r="B305" s="205"/>
      <c r="C305" s="211">
        <f>C303+C304</f>
        <v>45937.020000000004</v>
      </c>
      <c r="D305" s="170"/>
    </row>
    <row r="314" spans="1:4" ht="17.25">
      <c r="A314" s="1" t="s">
        <v>157</v>
      </c>
      <c r="B314" s="1"/>
      <c r="C314" s="3"/>
    </row>
    <row r="315" spans="1:4" ht="17.25">
      <c r="A315" s="1" t="s">
        <v>158</v>
      </c>
      <c r="B315" s="1"/>
      <c r="C315" s="3"/>
    </row>
    <row r="316" spans="1:4" ht="15.75">
      <c r="A316" s="54"/>
      <c r="B316" s="54"/>
      <c r="C316" s="66"/>
    </row>
    <row r="317" spans="1:4" ht="15.75">
      <c r="A317" s="55" t="s">
        <v>1</v>
      </c>
      <c r="B317" s="54"/>
      <c r="C317" s="161"/>
    </row>
    <row r="318" spans="1:4" ht="16.5" thickBot="1">
      <c r="A318" s="55"/>
      <c r="B318" s="54"/>
      <c r="C318" s="161" t="s">
        <v>145</v>
      </c>
    </row>
    <row r="319" spans="1:4" ht="15.75">
      <c r="A319" s="57" t="s">
        <v>2</v>
      </c>
      <c r="B319" s="178"/>
      <c r="C319" s="179">
        <v>115000</v>
      </c>
    </row>
    <row r="320" spans="1:4" ht="15.75">
      <c r="A320" s="22" t="s">
        <v>3</v>
      </c>
      <c r="B320" s="180"/>
      <c r="C320" s="181"/>
    </row>
    <row r="321" spans="1:3" ht="15.75">
      <c r="A321" s="22" t="s">
        <v>5</v>
      </c>
      <c r="B321" s="182"/>
      <c r="C321" s="190">
        <v>7800</v>
      </c>
    </row>
    <row r="322" spans="1:3" ht="15.75">
      <c r="A322" s="19" t="s">
        <v>4</v>
      </c>
      <c r="B322" s="183"/>
      <c r="C322" s="184"/>
    </row>
    <row r="323" spans="1:3" ht="15.75">
      <c r="A323" s="22" t="s">
        <v>13</v>
      </c>
      <c r="B323" s="185"/>
      <c r="C323" s="181">
        <v>65000</v>
      </c>
    </row>
    <row r="324" spans="1:3" ht="15.75">
      <c r="A324" s="22" t="s">
        <v>36</v>
      </c>
      <c r="B324" s="183"/>
      <c r="C324" s="184"/>
    </row>
    <row r="325" spans="1:3" ht="16.5">
      <c r="A325" s="22" t="s">
        <v>9</v>
      </c>
      <c r="B325" s="186"/>
      <c r="C325" s="184">
        <v>57500</v>
      </c>
    </row>
    <row r="326" spans="1:3" ht="15.75">
      <c r="A326" s="22" t="s">
        <v>10</v>
      </c>
      <c r="B326" s="183"/>
      <c r="C326" s="184"/>
    </row>
    <row r="327" spans="1:3" ht="15.75">
      <c r="A327" s="22" t="s">
        <v>125</v>
      </c>
      <c r="B327" s="183"/>
      <c r="C327" s="183">
        <v>6250</v>
      </c>
    </row>
    <row r="328" spans="1:3" ht="15.75">
      <c r="A328" s="22" t="s">
        <v>124</v>
      </c>
      <c r="B328" s="183"/>
      <c r="C328" s="184">
        <v>20306.25</v>
      </c>
    </row>
    <row r="329" spans="1:3" ht="15.75">
      <c r="A329" s="22" t="s">
        <v>126</v>
      </c>
      <c r="B329" s="185"/>
      <c r="C329" s="188"/>
    </row>
    <row r="330" spans="1:3" ht="15.75">
      <c r="A330" s="22" t="s">
        <v>127</v>
      </c>
      <c r="B330" s="183"/>
      <c r="C330" s="184">
        <v>2875</v>
      </c>
    </row>
    <row r="331" spans="1:3" ht="16.5" thickBot="1">
      <c r="A331" s="22" t="s">
        <v>15</v>
      </c>
      <c r="B331" s="183"/>
      <c r="C331" s="184">
        <v>20000</v>
      </c>
    </row>
    <row r="332" spans="1:3" ht="15.75">
      <c r="A332" s="60" t="s">
        <v>16</v>
      </c>
      <c r="B332" s="185"/>
      <c r="C332" s="196">
        <f>SUM(C319:C331)</f>
        <v>294731.25</v>
      </c>
    </row>
    <row r="333" spans="1:3" ht="15.75">
      <c r="A333" s="167"/>
      <c r="B333" s="183"/>
      <c r="C333" s="184"/>
    </row>
    <row r="334" spans="1:3" ht="15.75">
      <c r="A334" s="61" t="s">
        <v>17</v>
      </c>
      <c r="B334" s="183"/>
      <c r="C334" s="184"/>
    </row>
    <row r="335" spans="1:3" ht="15.75">
      <c r="A335" s="22" t="s">
        <v>19</v>
      </c>
      <c r="B335" s="187"/>
      <c r="C335" s="189"/>
    </row>
    <row r="336" spans="1:3" ht="15.75">
      <c r="A336" s="22" t="s">
        <v>18</v>
      </c>
      <c r="B336" s="185">
        <v>20000</v>
      </c>
      <c r="C336" s="190"/>
    </row>
    <row r="337" spans="1:3" ht="15.75">
      <c r="A337" s="22" t="s">
        <v>21</v>
      </c>
      <c r="B337" s="185">
        <v>40000</v>
      </c>
      <c r="C337" s="190"/>
    </row>
    <row r="338" spans="1:3" ht="15.75">
      <c r="A338" s="22" t="s">
        <v>22</v>
      </c>
      <c r="B338" s="41"/>
      <c r="C338" s="181"/>
    </row>
    <row r="339" spans="1:3" ht="16.5" thickBot="1">
      <c r="A339" s="167"/>
      <c r="B339" s="197"/>
      <c r="C339" s="198">
        <f>SUM(B335:B338)</f>
        <v>60000</v>
      </c>
    </row>
    <row r="340" spans="1:3" ht="15.75">
      <c r="A340" s="54"/>
      <c r="B340" s="191"/>
      <c r="C340" s="192">
        <f>C332+C339</f>
        <v>354731.25</v>
      </c>
    </row>
    <row r="341" spans="1:3" ht="15.75">
      <c r="A341" s="61" t="s">
        <v>23</v>
      </c>
      <c r="B341" s="193"/>
      <c r="C341" s="192"/>
    </row>
    <row r="342" spans="1:3" ht="15.75">
      <c r="A342" s="22" t="s">
        <v>24</v>
      </c>
      <c r="B342" s="41">
        <v>350</v>
      </c>
      <c r="C342" s="192"/>
    </row>
    <row r="343" spans="1:3" ht="17.25">
      <c r="A343" s="36" t="s">
        <v>25</v>
      </c>
      <c r="B343" s="183">
        <v>11500</v>
      </c>
      <c r="C343" s="184"/>
    </row>
    <row r="344" spans="1:3" ht="18" thickBot="1">
      <c r="A344" s="36"/>
      <c r="B344" s="204"/>
      <c r="C344" s="198">
        <f>-B342-B343</f>
        <v>-11850</v>
      </c>
    </row>
    <row r="345" spans="1:3" ht="16.5" thickBot="1">
      <c r="A345" s="22" t="s">
        <v>26</v>
      </c>
      <c r="B345" s="41"/>
      <c r="C345" s="201">
        <f>C332+C339+C344</f>
        <v>342881.25</v>
      </c>
    </row>
    <row r="346" spans="1:3" ht="15.75">
      <c r="A346" s="22" t="s">
        <v>55</v>
      </c>
      <c r="B346" s="41"/>
      <c r="C346" s="174">
        <f>C345*36/100</f>
        <v>123437.25</v>
      </c>
    </row>
    <row r="347" spans="1:3" ht="16.5" thickBot="1">
      <c r="A347" s="22" t="s">
        <v>27</v>
      </c>
      <c r="B347" s="183"/>
      <c r="C347" s="184">
        <v>-73500</v>
      </c>
    </row>
    <row r="348" spans="1:3" ht="16.5" thickBot="1">
      <c r="A348" s="177" t="s">
        <v>29</v>
      </c>
      <c r="B348" s="194"/>
      <c r="C348" s="203">
        <f>C346+C347</f>
        <v>49937.25</v>
      </c>
    </row>
    <row r="359" spans="1:3" ht="17.25">
      <c r="A359" s="1" t="s">
        <v>159</v>
      </c>
      <c r="B359" s="1"/>
      <c r="C359" s="3"/>
    </row>
    <row r="360" spans="1:3" ht="17.25">
      <c r="A360" s="1" t="s">
        <v>160</v>
      </c>
      <c r="B360" s="1"/>
      <c r="C360" s="3"/>
    </row>
    <row r="361" spans="1:3" ht="15.75">
      <c r="A361" s="54"/>
      <c r="B361" s="54"/>
      <c r="C361" s="66"/>
    </row>
    <row r="362" spans="1:3" ht="15.75">
      <c r="A362" s="55" t="s">
        <v>1</v>
      </c>
      <c r="B362" s="54"/>
      <c r="C362" s="161"/>
    </row>
    <row r="363" spans="1:3" ht="16.5" thickBot="1">
      <c r="A363" s="55"/>
      <c r="B363" s="54"/>
      <c r="C363" s="161" t="s">
        <v>145</v>
      </c>
    </row>
    <row r="364" spans="1:3" ht="15.75">
      <c r="A364" s="57" t="s">
        <v>2</v>
      </c>
      <c r="B364" s="178"/>
      <c r="C364" s="179">
        <v>95180</v>
      </c>
    </row>
    <row r="365" spans="1:3" ht="15.75">
      <c r="A365" s="22" t="s">
        <v>3</v>
      </c>
      <c r="B365" s="180"/>
      <c r="C365" s="181"/>
    </row>
    <row r="366" spans="1:3" ht="15.75">
      <c r="A366" s="22" t="s">
        <v>5</v>
      </c>
      <c r="B366" s="182"/>
      <c r="C366" s="190">
        <v>7800</v>
      </c>
    </row>
    <row r="367" spans="1:3" ht="15.75">
      <c r="A367" s="19" t="s">
        <v>4</v>
      </c>
      <c r="B367" s="183"/>
      <c r="C367" s="184"/>
    </row>
    <row r="368" spans="1:3" ht="15.75">
      <c r="A368" s="22" t="s">
        <v>13</v>
      </c>
      <c r="B368" s="185"/>
      <c r="C368" s="181">
        <v>55000</v>
      </c>
    </row>
    <row r="369" spans="1:3" ht="15.75">
      <c r="A369" s="22" t="s">
        <v>36</v>
      </c>
      <c r="B369" s="183"/>
      <c r="C369" s="184"/>
    </row>
    <row r="370" spans="1:3" ht="16.5">
      <c r="A370" s="22" t="s">
        <v>9</v>
      </c>
      <c r="B370" s="186"/>
      <c r="C370" s="184">
        <v>47590</v>
      </c>
    </row>
    <row r="371" spans="1:3" ht="15.75">
      <c r="A371" s="22" t="s">
        <v>10</v>
      </c>
      <c r="B371" s="183"/>
      <c r="C371" s="184"/>
    </row>
    <row r="372" spans="1:3" ht="15.75">
      <c r="A372" s="22" t="s">
        <v>125</v>
      </c>
      <c r="B372" s="183"/>
      <c r="C372" s="183">
        <v>6250</v>
      </c>
    </row>
    <row r="373" spans="1:3" ht="15.75">
      <c r="A373" s="22" t="s">
        <v>124</v>
      </c>
      <c r="B373" s="183"/>
      <c r="C373" s="184">
        <v>20306.25</v>
      </c>
    </row>
    <row r="374" spans="1:3" ht="15.75">
      <c r="A374" s="22" t="s">
        <v>126</v>
      </c>
      <c r="B374" s="185"/>
      <c r="C374" s="188">
        <v>25000</v>
      </c>
    </row>
    <row r="375" spans="1:3" ht="15.75">
      <c r="A375" s="22" t="s">
        <v>127</v>
      </c>
      <c r="B375" s="183"/>
      <c r="C375" s="184">
        <v>2875</v>
      </c>
    </row>
    <row r="376" spans="1:3" ht="16.5" thickBot="1">
      <c r="A376" s="22" t="s">
        <v>15</v>
      </c>
      <c r="B376" s="183"/>
      <c r="C376" s="184">
        <v>20000</v>
      </c>
    </row>
    <row r="377" spans="1:3" ht="15.75">
      <c r="A377" s="60" t="s">
        <v>16</v>
      </c>
      <c r="B377" s="185"/>
      <c r="C377" s="196">
        <f>SUM(C364:C376)</f>
        <v>280001.25</v>
      </c>
    </row>
    <row r="378" spans="1:3" ht="15.75">
      <c r="A378" s="167"/>
      <c r="B378" s="183"/>
      <c r="C378" s="184"/>
    </row>
    <row r="379" spans="1:3" ht="15.75">
      <c r="A379" s="61" t="s">
        <v>17</v>
      </c>
      <c r="B379" s="183"/>
      <c r="C379" s="184"/>
    </row>
    <row r="380" spans="1:3" ht="15.75">
      <c r="A380" s="22" t="s">
        <v>19</v>
      </c>
      <c r="B380" s="183">
        <v>15378.25</v>
      </c>
      <c r="C380" s="189"/>
    </row>
    <row r="381" spans="1:3" ht="15.75">
      <c r="A381" s="22" t="s">
        <v>18</v>
      </c>
      <c r="B381" s="185"/>
      <c r="C381" s="190"/>
    </row>
    <row r="382" spans="1:3" ht="15.75">
      <c r="A382" s="22" t="s">
        <v>21</v>
      </c>
      <c r="B382" s="185">
        <v>65000</v>
      </c>
      <c r="C382" s="190"/>
    </row>
    <row r="383" spans="1:3" ht="15.75">
      <c r="A383" s="22" t="s">
        <v>22</v>
      </c>
      <c r="B383" s="41"/>
      <c r="C383" s="181"/>
    </row>
    <row r="384" spans="1:3" ht="16.5" thickBot="1">
      <c r="A384" s="167"/>
      <c r="B384" s="197"/>
      <c r="C384" s="198">
        <f>SUM(B380:B383)</f>
        <v>80378.25</v>
      </c>
    </row>
    <row r="385" spans="1:3" ht="15.75">
      <c r="A385" s="54"/>
      <c r="B385" s="191"/>
      <c r="C385" s="192">
        <f>C377+C384</f>
        <v>360379.5</v>
      </c>
    </row>
    <row r="386" spans="1:3" ht="15.75">
      <c r="A386" s="61" t="s">
        <v>23</v>
      </c>
      <c r="B386" s="193"/>
      <c r="C386" s="192"/>
    </row>
    <row r="387" spans="1:3" ht="15.75">
      <c r="A387" s="22" t="s">
        <v>24</v>
      </c>
      <c r="B387" s="41">
        <v>350</v>
      </c>
      <c r="C387" s="192"/>
    </row>
    <row r="388" spans="1:3" ht="17.25">
      <c r="A388" s="36" t="s">
        <v>25</v>
      </c>
      <c r="B388" s="183">
        <v>9518</v>
      </c>
      <c r="C388" s="184"/>
    </row>
    <row r="389" spans="1:3" ht="18" thickBot="1">
      <c r="A389" s="36"/>
      <c r="B389" s="204"/>
      <c r="C389" s="198">
        <f>-B387-B388</f>
        <v>-9868</v>
      </c>
    </row>
    <row r="390" spans="1:3" ht="16.5" thickBot="1">
      <c r="A390" s="22" t="s">
        <v>26</v>
      </c>
      <c r="B390" s="206"/>
      <c r="C390" s="201">
        <f>C377+C384+C389</f>
        <v>350511.5</v>
      </c>
    </row>
    <row r="391" spans="1:3" ht="15.75">
      <c r="A391" s="22" t="s">
        <v>55</v>
      </c>
      <c r="B391" s="41"/>
      <c r="C391" s="174">
        <f>C390*36/100</f>
        <v>126184.14</v>
      </c>
    </row>
    <row r="392" spans="1:3" ht="16.5" thickBot="1">
      <c r="A392" s="22" t="s">
        <v>27</v>
      </c>
      <c r="B392" s="183"/>
      <c r="C392" s="184">
        <v>-73500</v>
      </c>
    </row>
    <row r="393" spans="1:3" ht="16.5" thickBot="1">
      <c r="A393" s="177" t="s">
        <v>29</v>
      </c>
      <c r="B393" s="194"/>
      <c r="C393" s="203">
        <f>C391+C392</f>
        <v>52684.14</v>
      </c>
    </row>
    <row r="404" spans="1:3" ht="17.25">
      <c r="A404" s="1" t="s">
        <v>161</v>
      </c>
      <c r="B404" s="1"/>
      <c r="C404" s="3"/>
    </row>
    <row r="405" spans="1:3" ht="17.25">
      <c r="A405" s="1" t="s">
        <v>162</v>
      </c>
      <c r="B405" s="1"/>
      <c r="C405" s="3"/>
    </row>
    <row r="406" spans="1:3" ht="15.75">
      <c r="A406" s="54"/>
      <c r="B406" s="54"/>
      <c r="C406" s="66"/>
    </row>
    <row r="407" spans="1:3" ht="15.75">
      <c r="A407" s="55" t="s">
        <v>1</v>
      </c>
      <c r="B407" s="54"/>
      <c r="C407" s="161"/>
    </row>
    <row r="408" spans="1:3" ht="16.5" thickBot="1">
      <c r="A408" s="55"/>
      <c r="B408" s="54"/>
      <c r="C408" s="161" t="s">
        <v>145</v>
      </c>
    </row>
    <row r="409" spans="1:3" ht="15.75">
      <c r="A409" s="57" t="s">
        <v>2</v>
      </c>
      <c r="B409" s="178"/>
      <c r="C409" s="179">
        <v>112500</v>
      </c>
    </row>
    <row r="410" spans="1:3" ht="15.75">
      <c r="A410" s="22" t="s">
        <v>3</v>
      </c>
      <c r="B410" s="180"/>
      <c r="C410" s="181"/>
    </row>
    <row r="411" spans="1:3" ht="15.75">
      <c r="A411" s="22" t="s">
        <v>5</v>
      </c>
      <c r="B411" s="182"/>
      <c r="C411" s="190">
        <v>7800</v>
      </c>
    </row>
    <row r="412" spans="1:3" ht="15.75">
      <c r="A412" s="19" t="s">
        <v>4</v>
      </c>
      <c r="B412" s="183"/>
      <c r="C412" s="184"/>
    </row>
    <row r="413" spans="1:3" ht="15.75">
      <c r="A413" s="22" t="s">
        <v>13</v>
      </c>
      <c r="B413" s="185"/>
      <c r="C413" s="181">
        <v>55000</v>
      </c>
    </row>
    <row r="414" spans="1:3" ht="15.75">
      <c r="A414" s="22" t="s">
        <v>36</v>
      </c>
      <c r="B414" s="183"/>
      <c r="C414" s="184"/>
    </row>
    <row r="415" spans="1:3" ht="16.5">
      <c r="A415" s="22" t="s">
        <v>9</v>
      </c>
      <c r="B415" s="186"/>
      <c r="C415" s="184">
        <v>56250</v>
      </c>
    </row>
    <row r="416" spans="1:3" ht="15.75">
      <c r="A416" s="22" t="s">
        <v>10</v>
      </c>
      <c r="B416" s="183"/>
      <c r="C416" s="184"/>
    </row>
    <row r="417" spans="1:3" ht="15.75">
      <c r="A417" s="22" t="s">
        <v>125</v>
      </c>
      <c r="B417" s="183"/>
      <c r="C417" s="183">
        <v>6250</v>
      </c>
    </row>
    <row r="418" spans="1:3" ht="15.75">
      <c r="A418" s="22" t="s">
        <v>124</v>
      </c>
      <c r="B418" s="183"/>
      <c r="C418" s="184">
        <v>20306.25</v>
      </c>
    </row>
    <row r="419" spans="1:3" ht="15.75">
      <c r="A419" s="22" t="s">
        <v>126</v>
      </c>
      <c r="B419" s="185"/>
      <c r="C419" s="188">
        <v>25000</v>
      </c>
    </row>
    <row r="420" spans="1:3" ht="15.75">
      <c r="A420" s="22" t="s">
        <v>127</v>
      </c>
      <c r="B420" s="183"/>
      <c r="C420" s="184">
        <v>2875</v>
      </c>
    </row>
    <row r="421" spans="1:3" ht="16.5" thickBot="1">
      <c r="A421" s="22" t="s">
        <v>15</v>
      </c>
      <c r="B421" s="183"/>
      <c r="C421" s="184">
        <v>20000</v>
      </c>
    </row>
    <row r="422" spans="1:3" ht="15.75">
      <c r="A422" s="60" t="s">
        <v>16</v>
      </c>
      <c r="B422" s="185"/>
      <c r="C422" s="196">
        <f>SUM(C409:C421)</f>
        <v>305981.25</v>
      </c>
    </row>
    <row r="423" spans="1:3" ht="15.75">
      <c r="A423" s="167"/>
      <c r="B423" s="183"/>
      <c r="C423" s="184"/>
    </row>
    <row r="424" spans="1:3" ht="15.75">
      <c r="A424" s="61" t="s">
        <v>17</v>
      </c>
      <c r="B424" s="183"/>
      <c r="C424" s="184"/>
    </row>
    <row r="425" spans="1:3" ht="15.75">
      <c r="A425" s="22" t="s">
        <v>19</v>
      </c>
      <c r="B425" s="187">
        <v>15378.25</v>
      </c>
      <c r="C425" s="189"/>
    </row>
    <row r="426" spans="1:3" ht="15.75">
      <c r="A426" s="22" t="s">
        <v>18</v>
      </c>
      <c r="B426" s="185"/>
      <c r="C426" s="190"/>
    </row>
    <row r="427" spans="1:3" ht="15.75">
      <c r="A427" s="22" t="s">
        <v>21</v>
      </c>
      <c r="B427" s="185"/>
      <c r="C427" s="190"/>
    </row>
    <row r="428" spans="1:3" ht="15.75">
      <c r="A428" s="22" t="s">
        <v>22</v>
      </c>
      <c r="B428" s="41"/>
      <c r="C428" s="181"/>
    </row>
    <row r="429" spans="1:3" ht="16.5" thickBot="1">
      <c r="A429" s="167"/>
      <c r="B429" s="197"/>
      <c r="C429" s="198">
        <f>SUM(B425:B428)</f>
        <v>15378.25</v>
      </c>
    </row>
    <row r="430" spans="1:3" ht="15.75">
      <c r="A430" s="54"/>
      <c r="B430" s="200"/>
      <c r="C430" s="199">
        <f>C422+C429</f>
        <v>321359.5</v>
      </c>
    </row>
    <row r="431" spans="1:3" ht="15.75">
      <c r="A431" s="61" t="s">
        <v>23</v>
      </c>
      <c r="B431" s="193"/>
      <c r="C431" s="192"/>
    </row>
    <row r="432" spans="1:3" ht="15.75">
      <c r="A432" s="22" t="s">
        <v>24</v>
      </c>
      <c r="B432" s="41">
        <v>350</v>
      </c>
      <c r="C432" s="192"/>
    </row>
    <row r="433" spans="1:8" ht="18" thickBot="1">
      <c r="A433" s="36" t="s">
        <v>25</v>
      </c>
      <c r="B433" s="183"/>
      <c r="C433" s="184"/>
      <c r="H433" s="205"/>
    </row>
    <row r="434" spans="1:8" ht="18" thickBot="1">
      <c r="A434" s="36"/>
      <c r="B434" s="204"/>
      <c r="C434" s="198">
        <f>-B432-B433</f>
        <v>-350</v>
      </c>
    </row>
    <row r="435" spans="1:8" ht="16.5" thickBot="1">
      <c r="A435" s="22" t="s">
        <v>26</v>
      </c>
      <c r="B435" s="206"/>
      <c r="C435" s="201">
        <f>C422+C429+C434</f>
        <v>321009.5</v>
      </c>
    </row>
    <row r="436" spans="1:8" ht="15.75">
      <c r="A436" s="22" t="s">
        <v>55</v>
      </c>
      <c r="B436" s="41"/>
      <c r="C436" s="174">
        <f>C435*36/100</f>
        <v>115563.42</v>
      </c>
    </row>
    <row r="437" spans="1:8" ht="16.5" thickBot="1">
      <c r="A437" s="22" t="s">
        <v>27</v>
      </c>
      <c r="B437" s="183"/>
      <c r="C437" s="184">
        <v>-73500</v>
      </c>
    </row>
    <row r="438" spans="1:8" ht="16.5" thickBot="1">
      <c r="A438" s="177" t="s">
        <v>29</v>
      </c>
      <c r="B438" s="194"/>
      <c r="C438" s="203">
        <f>C436+C437</f>
        <v>42063.42</v>
      </c>
    </row>
    <row r="441" spans="1:8" ht="17.25">
      <c r="A441" s="1" t="s">
        <v>163</v>
      </c>
      <c r="B441" s="1"/>
      <c r="C441" s="3"/>
    </row>
    <row r="442" spans="1:8" ht="17.25">
      <c r="A442" s="1" t="s">
        <v>164</v>
      </c>
      <c r="B442" s="1"/>
      <c r="C442" s="3"/>
    </row>
    <row r="443" spans="1:8" ht="15.75">
      <c r="A443" s="54"/>
      <c r="B443" s="54"/>
      <c r="C443" s="66"/>
    </row>
    <row r="444" spans="1:8" ht="15.75">
      <c r="A444" s="55" t="s">
        <v>1</v>
      </c>
      <c r="B444" s="54"/>
      <c r="C444" s="161"/>
    </row>
    <row r="445" spans="1:8" ht="16.5" thickBot="1">
      <c r="A445" s="55"/>
      <c r="B445" s="54"/>
      <c r="C445" s="161" t="s">
        <v>145</v>
      </c>
    </row>
    <row r="446" spans="1:8" ht="15.75">
      <c r="A446" s="57" t="s">
        <v>2</v>
      </c>
      <c r="B446" s="178"/>
      <c r="C446" s="179">
        <v>88670</v>
      </c>
    </row>
    <row r="447" spans="1:8" ht="15.75">
      <c r="A447" s="22" t="s">
        <v>3</v>
      </c>
      <c r="B447" s="180"/>
      <c r="C447" s="181"/>
    </row>
    <row r="448" spans="1:8" ht="15.75">
      <c r="A448" s="22" t="s">
        <v>5</v>
      </c>
      <c r="B448" s="182"/>
      <c r="C448" s="190">
        <v>7800</v>
      </c>
    </row>
    <row r="449" spans="1:3" ht="15.75">
      <c r="A449" s="19" t="s">
        <v>4</v>
      </c>
      <c r="B449" s="183"/>
      <c r="C449" s="184"/>
    </row>
    <row r="450" spans="1:3" ht="15.75">
      <c r="A450" s="22" t="s">
        <v>13</v>
      </c>
      <c r="B450" s="185"/>
      <c r="C450" s="181">
        <v>55000</v>
      </c>
    </row>
    <row r="451" spans="1:3" ht="15.75">
      <c r="A451" s="22" t="s">
        <v>36</v>
      </c>
      <c r="B451" s="183"/>
      <c r="C451" s="184">
        <v>30000</v>
      </c>
    </row>
    <row r="452" spans="1:3" ht="16.5">
      <c r="A452" s="22" t="s">
        <v>9</v>
      </c>
      <c r="B452" s="186"/>
      <c r="C452" s="184">
        <v>44335</v>
      </c>
    </row>
    <row r="453" spans="1:3" ht="15.75">
      <c r="A453" s="22" t="s">
        <v>10</v>
      </c>
      <c r="B453" s="183"/>
      <c r="C453" s="184"/>
    </row>
    <row r="454" spans="1:3" ht="15.75">
      <c r="A454" s="22" t="s">
        <v>125</v>
      </c>
      <c r="B454" s="183"/>
      <c r="C454" s="183">
        <v>6250</v>
      </c>
    </row>
    <row r="455" spans="1:3" ht="15.75">
      <c r="A455" s="22" t="s">
        <v>124</v>
      </c>
      <c r="B455" s="183"/>
      <c r="C455" s="184">
        <v>20306.25</v>
      </c>
    </row>
    <row r="456" spans="1:3" ht="15.75">
      <c r="A456" s="22" t="s">
        <v>126</v>
      </c>
      <c r="B456" s="185"/>
      <c r="C456" s="188">
        <v>25000</v>
      </c>
    </row>
    <row r="457" spans="1:3" ht="15.75">
      <c r="A457" s="22" t="s">
        <v>127</v>
      </c>
      <c r="B457" s="183"/>
      <c r="C457" s="184">
        <v>2875</v>
      </c>
    </row>
    <row r="458" spans="1:3" ht="16.5" thickBot="1">
      <c r="A458" s="22" t="s">
        <v>15</v>
      </c>
      <c r="B458" s="183"/>
      <c r="C458" s="184">
        <v>20000</v>
      </c>
    </row>
    <row r="459" spans="1:3" ht="15.75">
      <c r="A459" s="60" t="s">
        <v>16</v>
      </c>
      <c r="B459" s="185"/>
      <c r="C459" s="196">
        <f>SUM(C446:C458)</f>
        <v>300236.25</v>
      </c>
    </row>
    <row r="460" spans="1:3" ht="15.75">
      <c r="A460" s="167"/>
      <c r="B460" s="183"/>
      <c r="C460" s="184"/>
    </row>
    <row r="461" spans="1:3" ht="15.75">
      <c r="A461" s="61" t="s">
        <v>17</v>
      </c>
      <c r="B461" s="183"/>
      <c r="C461" s="184"/>
    </row>
    <row r="462" spans="1:3" ht="15.75">
      <c r="A462" s="22" t="s">
        <v>19</v>
      </c>
      <c r="B462" s="187"/>
      <c r="C462" s="189"/>
    </row>
    <row r="463" spans="1:3" ht="15.75">
      <c r="A463" s="22" t="s">
        <v>18</v>
      </c>
      <c r="B463" s="185"/>
      <c r="C463" s="190"/>
    </row>
    <row r="464" spans="1:3" ht="15.75">
      <c r="A464" s="22" t="s">
        <v>21</v>
      </c>
      <c r="B464" s="185"/>
      <c r="C464" s="190"/>
    </row>
    <row r="465" spans="1:4" ht="15.75">
      <c r="A465" s="22" t="s">
        <v>22</v>
      </c>
      <c r="B465" s="41"/>
      <c r="C465" s="181"/>
    </row>
    <row r="466" spans="1:4" ht="16.5" thickBot="1">
      <c r="A466" s="167"/>
      <c r="B466" s="197"/>
      <c r="C466" s="198">
        <f>SUM(B462:B465)</f>
        <v>0</v>
      </c>
    </row>
    <row r="467" spans="1:4" ht="15.75">
      <c r="A467" s="54"/>
      <c r="B467" s="200"/>
      <c r="C467" s="199">
        <f>C459+C466</f>
        <v>300236.25</v>
      </c>
    </row>
    <row r="468" spans="1:4" ht="15.75">
      <c r="A468" s="61" t="s">
        <v>23</v>
      </c>
      <c r="B468" s="193"/>
      <c r="C468" s="192"/>
    </row>
    <row r="469" spans="1:4" ht="15.75">
      <c r="A469" s="22" t="s">
        <v>24</v>
      </c>
      <c r="B469" s="41">
        <v>350</v>
      </c>
      <c r="C469" s="192"/>
    </row>
    <row r="470" spans="1:4" ht="17.25">
      <c r="A470" s="36" t="s">
        <v>136</v>
      </c>
      <c r="B470" s="183">
        <v>4433.5</v>
      </c>
      <c r="C470" s="184"/>
    </row>
    <row r="471" spans="1:4" ht="18" thickBot="1">
      <c r="A471" s="36"/>
      <c r="B471" s="204"/>
      <c r="C471" s="198">
        <f>-B469-B470</f>
        <v>-4783.5</v>
      </c>
    </row>
    <row r="472" spans="1:4" ht="16.5" thickBot="1">
      <c r="A472" s="22" t="s">
        <v>26</v>
      </c>
      <c r="B472" s="206"/>
      <c r="C472" s="201">
        <f>C459+C466+C471</f>
        <v>295452.75</v>
      </c>
    </row>
    <row r="473" spans="1:4" ht="15.75">
      <c r="A473" s="22" t="s">
        <v>128</v>
      </c>
      <c r="B473" s="41"/>
      <c r="C473" s="174">
        <f>C472*30/100</f>
        <v>88635.824999999997</v>
      </c>
    </row>
    <row r="474" spans="1:4" ht="16.5" thickBot="1">
      <c r="A474" s="22" t="s">
        <v>27</v>
      </c>
      <c r="B474" s="183"/>
      <c r="C474" s="184">
        <v>55000</v>
      </c>
    </row>
    <row r="475" spans="1:4" ht="15.75">
      <c r="A475" s="19" t="s">
        <v>29</v>
      </c>
      <c r="B475" s="183"/>
      <c r="C475" s="207">
        <f>C473-C474</f>
        <v>33635.824999999997</v>
      </c>
      <c r="D475" s="170"/>
    </row>
    <row r="476" spans="1:4" ht="16.5" thickBot="1">
      <c r="A476" s="168" t="s">
        <v>165</v>
      </c>
      <c r="C476" s="209">
        <v>779.35</v>
      </c>
    </row>
    <row r="477" spans="1:4" ht="16.5" thickBot="1">
      <c r="A477" s="210" t="s">
        <v>166</v>
      </c>
      <c r="B477" s="205"/>
      <c r="C477" s="211">
        <f>C475-C476</f>
        <v>32856.474999999999</v>
      </c>
      <c r="D477" s="170"/>
    </row>
    <row r="478" spans="1:4">
      <c r="C478" s="208"/>
    </row>
    <row r="485" spans="1:3" ht="15.75">
      <c r="A485" s="53" t="s">
        <v>169</v>
      </c>
      <c r="C485" s="75"/>
    </row>
    <row r="486" spans="1:3" ht="15.75">
      <c r="A486" s="53" t="s">
        <v>170</v>
      </c>
      <c r="B486" s="53"/>
      <c r="C486" s="66"/>
    </row>
    <row r="487" spans="1:3" ht="15.75">
      <c r="A487" s="54"/>
      <c r="B487" s="54"/>
      <c r="C487" s="66"/>
    </row>
    <row r="488" spans="1:3" ht="15.75">
      <c r="A488" s="55" t="s">
        <v>1</v>
      </c>
      <c r="B488" s="54"/>
      <c r="C488" s="66"/>
    </row>
    <row r="489" spans="1:3" ht="16.5" thickBot="1">
      <c r="A489" s="213"/>
      <c r="B489" s="278" t="s">
        <v>145</v>
      </c>
      <c r="C489" s="278"/>
    </row>
    <row r="490" spans="1:3" ht="15.75">
      <c r="A490" s="165" t="s">
        <v>2</v>
      </c>
      <c r="B490" s="217"/>
      <c r="C490" s="214">
        <v>55625</v>
      </c>
    </row>
    <row r="491" spans="1:3" ht="15.75">
      <c r="A491" s="167" t="s">
        <v>3</v>
      </c>
      <c r="B491" s="170"/>
      <c r="C491" s="169"/>
    </row>
    <row r="492" spans="1:3" ht="15.75">
      <c r="A492" s="167" t="s">
        <v>5</v>
      </c>
      <c r="B492" s="218"/>
      <c r="C492" s="166">
        <v>7800</v>
      </c>
    </row>
    <row r="493" spans="1:3" ht="17.25">
      <c r="A493" s="175" t="s">
        <v>6</v>
      </c>
      <c r="B493" s="220"/>
      <c r="C493" s="166">
        <v>2500</v>
      </c>
    </row>
    <row r="494" spans="1:3" ht="15.75">
      <c r="A494" s="167" t="s">
        <v>49</v>
      </c>
      <c r="B494" s="218"/>
      <c r="C494" s="166"/>
    </row>
    <row r="495" spans="1:3" ht="15.75">
      <c r="A495" s="168" t="s">
        <v>4</v>
      </c>
      <c r="B495" s="218"/>
      <c r="C495" s="166"/>
    </row>
    <row r="496" spans="1:3" ht="15.75">
      <c r="A496" s="168" t="s">
        <v>31</v>
      </c>
      <c r="B496" s="218"/>
      <c r="C496" s="166"/>
    </row>
    <row r="497" spans="1:3" ht="15.75">
      <c r="A497" s="167" t="s">
        <v>86</v>
      </c>
      <c r="B497" s="218"/>
      <c r="C497" s="166">
        <v>5000</v>
      </c>
    </row>
    <row r="498" spans="1:3" ht="15.75">
      <c r="A498" s="167" t="s">
        <v>13</v>
      </c>
      <c r="B498" s="218"/>
      <c r="C498" s="166">
        <v>3000</v>
      </c>
    </row>
    <row r="499" spans="1:3" ht="15.75">
      <c r="A499" s="167" t="s">
        <v>87</v>
      </c>
      <c r="B499" s="170"/>
      <c r="C499" s="169">
        <v>468.75</v>
      </c>
    </row>
    <row r="500" spans="1:3" ht="15.75">
      <c r="A500" s="165" t="s">
        <v>16</v>
      </c>
      <c r="B500" s="221"/>
      <c r="C500" s="232">
        <f>SUM(C490:C499)</f>
        <v>74393.75</v>
      </c>
    </row>
    <row r="501" spans="1:3" ht="15.75">
      <c r="A501" s="170"/>
      <c r="B501" s="170"/>
      <c r="C501" s="171"/>
    </row>
    <row r="502" spans="1:3" ht="15.75">
      <c r="A502" s="233" t="s">
        <v>17</v>
      </c>
      <c r="C502" s="171"/>
    </row>
    <row r="503" spans="1:3" ht="15.75">
      <c r="A503" s="162" t="s">
        <v>19</v>
      </c>
      <c r="B503" s="41"/>
      <c r="C503" s="164"/>
    </row>
    <row r="504" spans="1:3" ht="15.75">
      <c r="A504" s="162" t="s">
        <v>18</v>
      </c>
      <c r="C504" s="173"/>
    </row>
    <row r="505" spans="1:3" ht="15.75">
      <c r="A505" s="167" t="s">
        <v>21</v>
      </c>
      <c r="B505" s="170"/>
      <c r="C505" s="173"/>
    </row>
    <row r="506" spans="1:3" ht="15.75">
      <c r="A506" s="167" t="s">
        <v>88</v>
      </c>
      <c r="B506" s="222">
        <v>29300.05</v>
      </c>
      <c r="C506" s="234"/>
    </row>
    <row r="507" spans="1:3" ht="16.5" thickBot="1">
      <c r="A507" s="167" t="s">
        <v>22</v>
      </c>
      <c r="B507" s="212"/>
      <c r="C507" s="173"/>
    </row>
    <row r="508" spans="1:3" ht="15.75">
      <c r="A508" s="167"/>
      <c r="B508" s="217"/>
      <c r="C508" s="214">
        <f>C500+B506</f>
        <v>103693.8</v>
      </c>
    </row>
    <row r="509" spans="1:3" ht="15.75">
      <c r="A509" s="172" t="s">
        <v>23</v>
      </c>
      <c r="B509" s="170"/>
      <c r="C509" s="173"/>
    </row>
    <row r="510" spans="1:3" ht="15.75">
      <c r="A510" s="167"/>
      <c r="B510" s="218"/>
      <c r="C510" s="174"/>
    </row>
    <row r="511" spans="1:3" ht="17.25">
      <c r="A511" s="175"/>
      <c r="B511" s="218"/>
      <c r="C511" s="174"/>
    </row>
    <row r="512" spans="1:3" ht="18" thickBot="1">
      <c r="A512" s="175"/>
      <c r="B512" s="219"/>
      <c r="C512" s="166">
        <f>-B510-B511-B512</f>
        <v>0</v>
      </c>
    </row>
    <row r="513" spans="1:3" ht="16.5" thickBot="1">
      <c r="A513" s="167" t="s">
        <v>26</v>
      </c>
      <c r="B513" s="217"/>
      <c r="C513" s="215">
        <f>+C508+C512</f>
        <v>103693.8</v>
      </c>
    </row>
    <row r="514" spans="1:3" ht="15.75">
      <c r="A514" s="167" t="s">
        <v>96</v>
      </c>
      <c r="B514" s="225"/>
      <c r="C514" s="235">
        <f>C513*6/100</f>
        <v>6221.6280000000006</v>
      </c>
    </row>
    <row r="515" spans="1:3" ht="16.5" thickBot="1">
      <c r="A515" s="167" t="s">
        <v>27</v>
      </c>
      <c r="B515" s="212"/>
      <c r="C515" s="216">
        <v>6000</v>
      </c>
    </row>
    <row r="516" spans="1:3" ht="16.5" thickBot="1">
      <c r="A516" s="165" t="s">
        <v>50</v>
      </c>
      <c r="B516" s="170"/>
      <c r="C516" s="224">
        <f>C514-C515</f>
        <v>221.62800000000061</v>
      </c>
    </row>
    <row r="517" spans="1:3" ht="15.75">
      <c r="A517" s="167"/>
      <c r="B517" s="170"/>
      <c r="C517" s="236"/>
    </row>
    <row r="518" spans="1:3" ht="16.5" thickBot="1">
      <c r="A518" s="240"/>
      <c r="B518" s="212"/>
      <c r="C518" s="223"/>
    </row>
    <row r="519" spans="1:3">
      <c r="B519" s="208"/>
    </row>
    <row r="527" spans="1:3">
      <c r="A527" s="170"/>
    </row>
    <row r="528" spans="1:3">
      <c r="A528" s="170"/>
    </row>
    <row r="529" spans="1:3" ht="15.75">
      <c r="A529" s="165" t="s">
        <v>169</v>
      </c>
      <c r="C529" s="75"/>
    </row>
    <row r="530" spans="1:3" ht="15.75">
      <c r="A530" s="165" t="s">
        <v>170</v>
      </c>
      <c r="B530" s="53"/>
      <c r="C530" s="66"/>
    </row>
    <row r="531" spans="1:3" ht="15.75">
      <c r="A531" s="167"/>
      <c r="B531" s="54"/>
      <c r="C531" s="66"/>
    </row>
    <row r="532" spans="1:3" ht="15.75">
      <c r="A532" s="163" t="s">
        <v>1</v>
      </c>
      <c r="B532" s="54"/>
      <c r="C532" s="66"/>
    </row>
    <row r="533" spans="1:3" ht="16.5" thickBot="1">
      <c r="A533" s="238"/>
      <c r="B533" s="277" t="s">
        <v>122</v>
      </c>
      <c r="C533" s="277"/>
    </row>
    <row r="534" spans="1:3" ht="15.75">
      <c r="A534" s="231" t="s">
        <v>2</v>
      </c>
      <c r="B534" s="218"/>
      <c r="C534" s="166">
        <v>55625</v>
      </c>
    </row>
    <row r="535" spans="1:3" ht="15.75">
      <c r="A535" s="167" t="s">
        <v>3</v>
      </c>
      <c r="B535" s="170"/>
      <c r="C535" s="169"/>
    </row>
    <row r="536" spans="1:3" ht="15.75">
      <c r="A536" s="167" t="s">
        <v>5</v>
      </c>
      <c r="B536" s="218"/>
      <c r="C536" s="166">
        <v>7800</v>
      </c>
    </row>
    <row r="537" spans="1:3" ht="17.25">
      <c r="A537" s="175" t="s">
        <v>6</v>
      </c>
      <c r="B537" s="220"/>
      <c r="C537" s="166">
        <v>2500</v>
      </c>
    </row>
    <row r="538" spans="1:3" ht="15.75">
      <c r="A538" s="167" t="s">
        <v>49</v>
      </c>
      <c r="B538" s="218"/>
      <c r="C538" s="166"/>
    </row>
    <row r="539" spans="1:3" ht="15.75">
      <c r="A539" s="168" t="s">
        <v>4</v>
      </c>
      <c r="B539" s="218"/>
      <c r="C539" s="166"/>
    </row>
    <row r="540" spans="1:3" ht="15.75">
      <c r="A540" s="168" t="s">
        <v>31</v>
      </c>
      <c r="B540" s="218"/>
      <c r="C540" s="166"/>
    </row>
    <row r="541" spans="1:3" ht="15.75">
      <c r="A541" s="167" t="s">
        <v>86</v>
      </c>
      <c r="B541" s="218"/>
      <c r="C541" s="166">
        <v>5000</v>
      </c>
    </row>
    <row r="542" spans="1:3" ht="15.75">
      <c r="A542" s="167" t="s">
        <v>13</v>
      </c>
      <c r="B542" s="218"/>
      <c r="C542" s="166">
        <v>3000</v>
      </c>
    </row>
    <row r="543" spans="1:3" ht="15.75">
      <c r="A543" s="167" t="s">
        <v>87</v>
      </c>
      <c r="B543" s="170"/>
      <c r="C543" s="169">
        <v>468.75</v>
      </c>
    </row>
    <row r="544" spans="1:3" ht="15.75">
      <c r="A544" s="165" t="s">
        <v>16</v>
      </c>
      <c r="B544" s="221"/>
      <c r="C544" s="232">
        <f>SUM(C534:C543)</f>
        <v>74393.75</v>
      </c>
    </row>
    <row r="545" spans="1:3" ht="15.75">
      <c r="A545" s="170"/>
      <c r="B545" s="170"/>
      <c r="C545" s="171"/>
    </row>
    <row r="546" spans="1:3" ht="15.75">
      <c r="A546" s="233" t="s">
        <v>17</v>
      </c>
      <c r="C546" s="171"/>
    </row>
    <row r="547" spans="1:3" ht="15.75">
      <c r="A547" s="162" t="s">
        <v>19</v>
      </c>
      <c r="B547" s="41"/>
      <c r="C547" s="164"/>
    </row>
    <row r="548" spans="1:3" ht="15.75">
      <c r="A548" s="162" t="s">
        <v>18</v>
      </c>
      <c r="C548" s="173"/>
    </row>
    <row r="549" spans="1:3" ht="15.75">
      <c r="A549" s="167" t="s">
        <v>21</v>
      </c>
      <c r="B549" s="170"/>
      <c r="C549" s="173"/>
    </row>
    <row r="550" spans="1:3" ht="15.75">
      <c r="A550" s="167" t="s">
        <v>88</v>
      </c>
      <c r="B550" s="222">
        <v>29605.33</v>
      </c>
      <c r="C550" s="234"/>
    </row>
    <row r="551" spans="1:3" ht="16.5" thickBot="1">
      <c r="A551" s="167" t="s">
        <v>22</v>
      </c>
      <c r="B551" s="212"/>
      <c r="C551" s="239">
        <f>B550</f>
        <v>29605.33</v>
      </c>
    </row>
    <row r="552" spans="1:3" ht="15.75">
      <c r="A552" s="167"/>
      <c r="B552" s="217"/>
      <c r="C552" s="214">
        <f>C544+B550</f>
        <v>103999.08</v>
      </c>
    </row>
    <row r="553" spans="1:3" ht="15.75">
      <c r="A553" s="172" t="s">
        <v>23</v>
      </c>
      <c r="B553" s="170"/>
      <c r="C553" s="173"/>
    </row>
    <row r="554" spans="1:3" ht="15.75">
      <c r="A554" s="167"/>
      <c r="B554" s="218"/>
      <c r="C554" s="174"/>
    </row>
    <row r="555" spans="1:3" ht="17.25">
      <c r="A555" s="175"/>
      <c r="B555" s="218"/>
      <c r="C555" s="174"/>
    </row>
    <row r="556" spans="1:3" ht="18" thickBot="1">
      <c r="A556" s="175"/>
      <c r="B556" s="219"/>
      <c r="C556" s="166">
        <f>-B554-B555-B556</f>
        <v>0</v>
      </c>
    </row>
    <row r="557" spans="1:3" ht="16.5" thickBot="1">
      <c r="A557" s="167" t="s">
        <v>26</v>
      </c>
      <c r="B557" s="217"/>
      <c r="C557" s="215">
        <f>+C552+C556</f>
        <v>103999.08</v>
      </c>
    </row>
    <row r="558" spans="1:3" ht="15.75">
      <c r="A558" s="167" t="s">
        <v>96</v>
      </c>
      <c r="B558" s="225"/>
      <c r="C558" s="235">
        <f>C557*6/100</f>
        <v>6239.9448000000002</v>
      </c>
    </row>
    <row r="559" spans="1:3" ht="16.5" thickBot="1">
      <c r="A559" s="167" t="s">
        <v>27</v>
      </c>
      <c r="B559" s="212"/>
      <c r="C559" s="216">
        <v>6000</v>
      </c>
    </row>
    <row r="560" spans="1:3" ht="16.5" thickBot="1">
      <c r="A560" s="165" t="s">
        <v>50</v>
      </c>
      <c r="B560" s="170"/>
      <c r="C560" s="224">
        <f>C558-C559</f>
        <v>239.94480000000021</v>
      </c>
    </row>
    <row r="561" spans="1:3" ht="15.75">
      <c r="A561" s="167"/>
      <c r="B561" s="170"/>
      <c r="C561" s="236"/>
    </row>
    <row r="562" spans="1:3" ht="16.5" thickBot="1">
      <c r="A562" s="237"/>
      <c r="B562" s="212"/>
      <c r="C562" s="223"/>
    </row>
    <row r="573" spans="1:3" ht="15.75">
      <c r="A573" s="53" t="s">
        <v>169</v>
      </c>
      <c r="C573" s="75"/>
    </row>
    <row r="574" spans="1:3" ht="15.75">
      <c r="A574" s="53" t="s">
        <v>170</v>
      </c>
      <c r="B574" s="53"/>
      <c r="C574" s="66"/>
    </row>
    <row r="575" spans="1:3" ht="15.75">
      <c r="A575" s="54"/>
      <c r="B575" s="54"/>
      <c r="C575" s="66"/>
    </row>
    <row r="576" spans="1:3" ht="15.75">
      <c r="A576" s="55" t="s">
        <v>1</v>
      </c>
      <c r="B576" s="54"/>
      <c r="C576" s="66"/>
    </row>
    <row r="577" spans="1:3" ht="16.5" thickBot="1">
      <c r="A577" s="213"/>
      <c r="B577" s="278" t="s">
        <v>171</v>
      </c>
      <c r="C577" s="278"/>
    </row>
    <row r="578" spans="1:3" ht="15.75">
      <c r="A578" s="231" t="s">
        <v>2</v>
      </c>
      <c r="B578" s="217"/>
      <c r="C578" s="214">
        <v>55625</v>
      </c>
    </row>
    <row r="579" spans="1:3" ht="15.75">
      <c r="A579" s="167" t="s">
        <v>3</v>
      </c>
      <c r="B579" s="170"/>
      <c r="C579" s="169"/>
    </row>
    <row r="580" spans="1:3" ht="15.75">
      <c r="A580" s="167" t="s">
        <v>5</v>
      </c>
      <c r="B580" s="218"/>
      <c r="C580" s="166">
        <v>7800</v>
      </c>
    </row>
    <row r="581" spans="1:3" ht="17.25">
      <c r="A581" s="175" t="s">
        <v>6</v>
      </c>
      <c r="B581" s="220"/>
      <c r="C581" s="166">
        <v>2500</v>
      </c>
    </row>
    <row r="582" spans="1:3" ht="15.75">
      <c r="A582" s="167" t="s">
        <v>49</v>
      </c>
      <c r="B582" s="218"/>
      <c r="C582" s="166"/>
    </row>
    <row r="583" spans="1:3" ht="15.75">
      <c r="A583" s="168" t="s">
        <v>4</v>
      </c>
      <c r="B583" s="218"/>
      <c r="C583" s="166"/>
    </row>
    <row r="584" spans="1:3" ht="15.75">
      <c r="A584" s="168" t="s">
        <v>31</v>
      </c>
      <c r="B584" s="218"/>
      <c r="C584" s="166"/>
    </row>
    <row r="585" spans="1:3" ht="15.75">
      <c r="A585" s="167" t="s">
        <v>86</v>
      </c>
      <c r="B585" s="218"/>
      <c r="C585" s="166">
        <v>5000</v>
      </c>
    </row>
    <row r="586" spans="1:3" ht="15.75">
      <c r="A586" s="167" t="s">
        <v>13</v>
      </c>
      <c r="B586" s="218"/>
      <c r="C586" s="166">
        <v>3000</v>
      </c>
    </row>
    <row r="587" spans="1:3" ht="15.75">
      <c r="A587" s="167" t="s">
        <v>87</v>
      </c>
      <c r="B587" s="170"/>
      <c r="C587" s="169">
        <v>468.75</v>
      </c>
    </row>
    <row r="588" spans="1:3" ht="15.75">
      <c r="A588" s="165" t="s">
        <v>16</v>
      </c>
      <c r="B588" s="221"/>
      <c r="C588" s="232">
        <f>SUM(C578:C587)</f>
        <v>74393.75</v>
      </c>
    </row>
    <row r="589" spans="1:3" ht="15.75">
      <c r="A589" s="170"/>
      <c r="B589" s="170"/>
      <c r="C589" s="171"/>
    </row>
    <row r="590" spans="1:3" ht="15.75">
      <c r="A590" s="233" t="s">
        <v>17</v>
      </c>
      <c r="C590" s="171"/>
    </row>
    <row r="591" spans="1:3" ht="15.75">
      <c r="A591" s="162" t="s">
        <v>19</v>
      </c>
      <c r="B591" s="41"/>
      <c r="C591" s="164"/>
    </row>
    <row r="592" spans="1:3" ht="15.75">
      <c r="A592" s="162" t="s">
        <v>18</v>
      </c>
      <c r="C592" s="173"/>
    </row>
    <row r="593" spans="1:3" ht="15.75">
      <c r="A593" s="167" t="s">
        <v>21</v>
      </c>
      <c r="B593" s="170"/>
      <c r="C593" s="173"/>
    </row>
    <row r="594" spans="1:3" ht="15.75">
      <c r="A594" s="167" t="s">
        <v>88</v>
      </c>
      <c r="B594" s="222">
        <v>31603.33</v>
      </c>
      <c r="C594" s="234"/>
    </row>
    <row r="595" spans="1:3" ht="16.5" thickBot="1">
      <c r="A595" s="167" t="s">
        <v>22</v>
      </c>
      <c r="B595" s="212"/>
      <c r="C595" s="173"/>
    </row>
    <row r="596" spans="1:3" ht="15.75">
      <c r="A596" s="167"/>
      <c r="B596" s="217"/>
      <c r="C596" s="214">
        <f>C588+B594</f>
        <v>105997.08</v>
      </c>
    </row>
    <row r="597" spans="1:3" ht="15.75">
      <c r="A597" s="172" t="s">
        <v>23</v>
      </c>
      <c r="B597" s="170"/>
      <c r="C597" s="173"/>
    </row>
    <row r="598" spans="1:3" ht="15.75">
      <c r="A598" s="167"/>
      <c r="B598" s="218"/>
      <c r="C598" s="174"/>
    </row>
    <row r="599" spans="1:3" ht="17.25">
      <c r="A599" s="175"/>
      <c r="B599" s="218"/>
      <c r="C599" s="174"/>
    </row>
    <row r="600" spans="1:3" ht="18" thickBot="1">
      <c r="A600" s="175"/>
      <c r="B600" s="219"/>
      <c r="C600" s="166">
        <f>-B598-B599-B600</f>
        <v>0</v>
      </c>
    </row>
    <row r="601" spans="1:3" ht="16.5" thickBot="1">
      <c r="A601" s="167" t="s">
        <v>26</v>
      </c>
      <c r="B601" s="217"/>
      <c r="C601" s="215">
        <f>+C596+C600</f>
        <v>105997.08</v>
      </c>
    </row>
    <row r="602" spans="1:3" ht="15.75">
      <c r="A602" s="167" t="s">
        <v>96</v>
      </c>
      <c r="B602" s="225"/>
      <c r="C602" s="235">
        <f>C601*6/100</f>
        <v>6359.8247999999994</v>
      </c>
    </row>
    <row r="603" spans="1:3" ht="16.5" thickBot="1">
      <c r="A603" s="167" t="s">
        <v>27</v>
      </c>
      <c r="B603" s="212"/>
      <c r="C603" s="216">
        <v>6000</v>
      </c>
    </row>
    <row r="604" spans="1:3" ht="16.5" thickBot="1">
      <c r="A604" s="165" t="s">
        <v>50</v>
      </c>
      <c r="B604" s="170"/>
      <c r="C604" s="224">
        <f>C602-C603</f>
        <v>359.82479999999941</v>
      </c>
    </row>
    <row r="605" spans="1:3" ht="15.75">
      <c r="A605" s="167"/>
      <c r="B605" s="170"/>
      <c r="C605" s="236"/>
    </row>
    <row r="606" spans="1:3" ht="16.5" thickBot="1">
      <c r="A606" s="237"/>
      <c r="B606" s="212"/>
      <c r="C606" s="223"/>
    </row>
    <row r="615" spans="1:3" ht="27" customHeight="1"/>
    <row r="616" spans="1:3" ht="15.75">
      <c r="A616" s="53" t="s">
        <v>172</v>
      </c>
      <c r="C616" s="75"/>
    </row>
    <row r="617" spans="1:3" ht="15.75">
      <c r="A617" s="53" t="s">
        <v>170</v>
      </c>
      <c r="B617" s="53"/>
      <c r="C617" s="66"/>
    </row>
    <row r="618" spans="1:3" ht="15.75">
      <c r="A618" s="54"/>
      <c r="B618" s="54"/>
      <c r="C618" s="66"/>
    </row>
    <row r="619" spans="1:3" ht="15.75">
      <c r="A619" s="55" t="s">
        <v>1</v>
      </c>
      <c r="B619" s="54"/>
      <c r="C619" s="66"/>
    </row>
    <row r="620" spans="1:3" ht="16.5" thickBot="1">
      <c r="A620" s="213"/>
      <c r="B620" s="277" t="s">
        <v>122</v>
      </c>
      <c r="C620" s="277"/>
    </row>
    <row r="621" spans="1:3" ht="15.75">
      <c r="A621" s="231" t="s">
        <v>2</v>
      </c>
      <c r="B621" s="217"/>
      <c r="C621" s="214">
        <v>50630</v>
      </c>
    </row>
    <row r="622" spans="1:3" ht="15.75">
      <c r="A622" s="167" t="s">
        <v>3</v>
      </c>
      <c r="B622" s="170"/>
      <c r="C622" s="169"/>
    </row>
    <row r="623" spans="1:3" ht="15.75">
      <c r="A623" s="167" t="s">
        <v>5</v>
      </c>
      <c r="B623" s="218"/>
      <c r="C623" s="166">
        <v>7800</v>
      </c>
    </row>
    <row r="624" spans="1:3" ht="17.25">
      <c r="A624" s="175" t="s">
        <v>6</v>
      </c>
      <c r="B624" s="220"/>
      <c r="C624" s="166">
        <v>2500</v>
      </c>
    </row>
    <row r="625" spans="1:3" ht="15.75">
      <c r="A625" s="167" t="s">
        <v>49</v>
      </c>
      <c r="B625" s="218"/>
      <c r="C625" s="166"/>
    </row>
    <row r="626" spans="1:3" ht="15.75">
      <c r="A626" s="168" t="s">
        <v>4</v>
      </c>
      <c r="B626" s="218"/>
      <c r="C626" s="166">
        <v>150</v>
      </c>
    </row>
    <row r="627" spans="1:3" ht="15.75">
      <c r="A627" s="168" t="s">
        <v>31</v>
      </c>
      <c r="B627" s="218"/>
      <c r="C627" s="166"/>
    </row>
    <row r="628" spans="1:3" ht="15.75">
      <c r="A628" s="167" t="s">
        <v>86</v>
      </c>
      <c r="B628" s="218"/>
      <c r="C628" s="166">
        <v>5000</v>
      </c>
    </row>
    <row r="629" spans="1:3" ht="15.75">
      <c r="A629" s="167" t="s">
        <v>13</v>
      </c>
      <c r="B629" s="218"/>
      <c r="C629" s="166">
        <v>0</v>
      </c>
    </row>
    <row r="630" spans="1:3" ht="15.75">
      <c r="A630" s="167" t="s">
        <v>87</v>
      </c>
      <c r="B630" s="170"/>
      <c r="C630" s="169">
        <v>0</v>
      </c>
    </row>
    <row r="631" spans="1:3" ht="15.75">
      <c r="A631" s="165" t="s">
        <v>16</v>
      </c>
      <c r="B631" s="221"/>
      <c r="C631" s="232">
        <f>SUM(C621:C630)</f>
        <v>66080</v>
      </c>
    </row>
    <row r="632" spans="1:3" ht="15.75">
      <c r="A632" s="170"/>
      <c r="B632" s="170"/>
      <c r="C632" s="171"/>
    </row>
    <row r="633" spans="1:3" ht="15.75">
      <c r="A633" s="233" t="s">
        <v>17</v>
      </c>
      <c r="C633" s="171"/>
    </row>
    <row r="634" spans="1:3" ht="15.75">
      <c r="A634" s="162" t="s">
        <v>19</v>
      </c>
      <c r="B634" s="41"/>
      <c r="C634" s="164"/>
    </row>
    <row r="635" spans="1:3" ht="15.75">
      <c r="A635" s="162" t="s">
        <v>18</v>
      </c>
      <c r="C635" s="173"/>
    </row>
    <row r="636" spans="1:3" ht="15.75">
      <c r="A636" s="167" t="s">
        <v>21</v>
      </c>
      <c r="B636" s="170"/>
      <c r="C636" s="173"/>
    </row>
    <row r="637" spans="1:3" ht="15.75">
      <c r="A637" s="167" t="s">
        <v>88</v>
      </c>
      <c r="B637" s="222">
        <v>43034.400000000001</v>
      </c>
      <c r="C637" s="234"/>
    </row>
    <row r="638" spans="1:3" ht="16.5" thickBot="1">
      <c r="A638" s="167" t="s">
        <v>22</v>
      </c>
      <c r="B638" s="212"/>
      <c r="C638" s="173"/>
    </row>
    <row r="639" spans="1:3" ht="15.75">
      <c r="A639" s="167"/>
      <c r="B639" s="217"/>
      <c r="C639" s="214">
        <f>C631+B637</f>
        <v>109114.4</v>
      </c>
    </row>
    <row r="640" spans="1:3" ht="15.75">
      <c r="A640" s="172" t="s">
        <v>23</v>
      </c>
      <c r="B640" s="170"/>
      <c r="C640" s="173"/>
    </row>
    <row r="641" spans="1:3" ht="15.75">
      <c r="A641" s="167"/>
      <c r="B641" s="218"/>
      <c r="C641" s="174"/>
    </row>
    <row r="642" spans="1:3" ht="17.25">
      <c r="A642" s="175"/>
      <c r="B642" s="218"/>
      <c r="C642" s="174"/>
    </row>
    <row r="643" spans="1:3" ht="18" thickBot="1">
      <c r="A643" s="175"/>
      <c r="B643" s="219"/>
      <c r="C643" s="166">
        <f>-B641-B642-B643</f>
        <v>0</v>
      </c>
    </row>
    <row r="644" spans="1:3" ht="16.5" thickBot="1">
      <c r="A644" s="167" t="s">
        <v>26</v>
      </c>
      <c r="B644" s="217"/>
      <c r="C644" s="215">
        <f>+C639+C643</f>
        <v>109114.4</v>
      </c>
    </row>
    <row r="645" spans="1:3" ht="15.75">
      <c r="A645" s="167" t="s">
        <v>96</v>
      </c>
      <c r="B645" s="225"/>
      <c r="C645" s="235">
        <f>C644*6/100</f>
        <v>6546.8639999999987</v>
      </c>
    </row>
    <row r="646" spans="1:3" ht="16.5" thickBot="1">
      <c r="A646" s="167" t="s">
        <v>27</v>
      </c>
      <c r="B646" s="212"/>
      <c r="C646" s="216">
        <v>6000</v>
      </c>
    </row>
    <row r="647" spans="1:3" ht="16.5" thickBot="1">
      <c r="A647" s="165" t="s">
        <v>50</v>
      </c>
      <c r="B647" s="170"/>
      <c r="C647" s="224">
        <f>C645-C646</f>
        <v>546.86399999999867</v>
      </c>
    </row>
    <row r="648" spans="1:3" ht="15.75">
      <c r="A648" s="167"/>
      <c r="B648" s="170"/>
      <c r="C648" s="236"/>
    </row>
    <row r="649" spans="1:3" ht="16.5" thickBot="1">
      <c r="A649" s="237"/>
      <c r="B649" s="212"/>
      <c r="C649" s="223"/>
    </row>
  </sheetData>
  <mergeCells count="4">
    <mergeCell ref="B620:C620"/>
    <mergeCell ref="B489:C489"/>
    <mergeCell ref="B533:C533"/>
    <mergeCell ref="B577:C5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2023 ජනවාරි</vt:lpstr>
      <vt:lpstr>2023 පෙබරවාරි</vt:lpstr>
      <vt:lpstr>2023 මාර්තු</vt:lpstr>
      <vt:lpstr>2023 අප්‍රේල්</vt:lpstr>
      <vt:lpstr>2023 මැයි</vt:lpstr>
      <vt:lpstr>2023 ජූනි</vt:lpstr>
      <vt:lpstr>2023 ජූලි</vt:lpstr>
      <vt:lpstr>2023 අගෝස්තු</vt:lpstr>
      <vt:lpstr>2023 Sep</vt:lpstr>
      <vt:lpstr>2023 oct</vt:lpstr>
      <vt:lpstr>'2023 අගෝස්තු'!Print_Area</vt:lpstr>
      <vt:lpstr>'2023 අප්‍රේල්'!Print_Area</vt:lpstr>
      <vt:lpstr>'2023 ජූනි'!Print_Area</vt:lpstr>
      <vt:lpstr>'2023 ජූලි'!Print_Area</vt:lpstr>
      <vt:lpstr>'2023 මාර්තු'!Print_Area</vt:lpstr>
      <vt:lpstr>'2023 මැයි'!Print_Area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2023-10-10T08:28:38Z</cp:lastPrinted>
  <dcterms:created xsi:type="dcterms:W3CDTF">2023-01-13T10:30:55Z</dcterms:created>
  <dcterms:modified xsi:type="dcterms:W3CDTF">2023-10-11T08:14:21Z</dcterms:modified>
</cp:coreProperties>
</file>