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_fun\EXCEL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definedNames>
    <definedName name="ExternalData_1" localSheetId="1" hidden="1">Sheet2!$A$1:$H$10</definedName>
    <definedName name="ExternalData_1" localSheetId="2" hidden="1">Sheet3!$A$1:$G$11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0_23a48c95-8c6a-4fd3-a8db-e04019f9fe7a" name="Table 0" connection="Query - Table 0"/>
          <x15:modelTable id="Table 10_1474d288-d001-4ca7-b2e8-82a5b100c95d" name="Table 10" connection="Query - Table 10"/>
        </x15:modelTables>
      </x15:dataModel>
    </ext>
  </extLst>
</workbook>
</file>

<file path=xl/calcChain.xml><?xml version="1.0" encoding="utf-8"?>
<calcChain xmlns="http://schemas.openxmlformats.org/spreadsheetml/2006/main">
  <c r="C332" i="1" l="1"/>
  <c r="C339" i="1"/>
  <c r="C343" i="1"/>
  <c r="C585" i="1" l="1"/>
  <c r="C575" i="1"/>
  <c r="B586" i="1"/>
  <c r="G559" i="1"/>
  <c r="G556" i="1"/>
  <c r="G553" i="1"/>
  <c r="C580" i="1"/>
  <c r="F535" i="1"/>
  <c r="F534" i="1"/>
  <c r="F533" i="1"/>
  <c r="E533" i="1" l="1"/>
  <c r="E530" i="1"/>
  <c r="E531" i="1"/>
  <c r="B523" i="1" l="1"/>
  <c r="B519" i="1"/>
  <c r="B521" i="1"/>
  <c r="D465" i="1"/>
  <c r="D450" i="1"/>
  <c r="B507" i="1"/>
  <c r="E481" i="1"/>
  <c r="E482" i="1"/>
  <c r="E483" i="1"/>
  <c r="E484" i="1"/>
  <c r="E485" i="1"/>
  <c r="E486" i="1"/>
  <c r="E480" i="1"/>
  <c r="D466" i="1"/>
  <c r="D467" i="1"/>
  <c r="D468" i="1"/>
  <c r="D469" i="1"/>
  <c r="D470" i="1"/>
  <c r="D471" i="1"/>
  <c r="D472" i="1"/>
  <c r="C454" i="1"/>
  <c r="C472" i="1"/>
  <c r="C471" i="1"/>
  <c r="C470" i="1"/>
  <c r="C469" i="1"/>
  <c r="C468" i="1"/>
  <c r="C467" i="1"/>
  <c r="C466" i="1"/>
  <c r="C465" i="1"/>
  <c r="D448" i="1"/>
  <c r="D449" i="1"/>
  <c r="D451" i="1"/>
  <c r="D452" i="1"/>
  <c r="D453" i="1"/>
  <c r="D454" i="1"/>
  <c r="D455" i="1"/>
  <c r="C449" i="1"/>
  <c r="C450" i="1"/>
  <c r="C451" i="1"/>
  <c r="C452" i="1"/>
  <c r="C453" i="1"/>
  <c r="C455" i="1"/>
  <c r="C448" i="1"/>
  <c r="C438" i="1"/>
  <c r="C437" i="1"/>
  <c r="C436" i="1"/>
  <c r="C432" i="1"/>
  <c r="C431" i="1"/>
  <c r="G432" i="1"/>
  <c r="H430" i="1"/>
  <c r="H426" i="1"/>
  <c r="C433" i="1"/>
  <c r="H414" i="1"/>
  <c r="H424" i="1"/>
  <c r="G415" i="1"/>
  <c r="B400" i="1" l="1"/>
  <c r="C391" i="1"/>
  <c r="C390" i="1"/>
  <c r="C403" i="1" s="1"/>
  <c r="D378" i="1"/>
  <c r="D379" i="1"/>
  <c r="D380" i="1"/>
  <c r="D381" i="1"/>
  <c r="D382" i="1"/>
  <c r="D383" i="1"/>
  <c r="D384" i="1"/>
  <c r="D377" i="1"/>
  <c r="F361" i="1"/>
  <c r="F362" i="1"/>
  <c r="F363" i="1"/>
  <c r="F364" i="1"/>
  <c r="F365" i="1"/>
  <c r="F366" i="1"/>
  <c r="F367" i="1"/>
  <c r="E362" i="1"/>
  <c r="E363" i="1"/>
  <c r="E364" i="1"/>
  <c r="E365" i="1"/>
  <c r="E366" i="1"/>
  <c r="E367" i="1"/>
  <c r="E361" i="1"/>
  <c r="D361" i="1"/>
  <c r="D362" i="1"/>
  <c r="D363" i="1"/>
  <c r="D364" i="1"/>
  <c r="D365" i="1"/>
  <c r="D366" i="1"/>
  <c r="D367" i="1"/>
  <c r="C340" i="1"/>
  <c r="C392" i="1" l="1"/>
  <c r="C395" i="1"/>
  <c r="C393" i="1"/>
  <c r="C406" i="1"/>
  <c r="C397" i="1"/>
  <c r="C396" i="1"/>
  <c r="C394" i="1"/>
  <c r="C316" i="1"/>
  <c r="C313" i="1"/>
  <c r="C315" i="1" s="1"/>
  <c r="C324" i="1" s="1"/>
  <c r="C310" i="1"/>
  <c r="C307" i="1"/>
  <c r="C304" i="1"/>
  <c r="C293" i="1"/>
  <c r="C294" i="1"/>
  <c r="C295" i="1"/>
  <c r="C292" i="1"/>
  <c r="F237" i="1"/>
  <c r="D235" i="1"/>
  <c r="D240" i="1"/>
  <c r="D242" i="1"/>
  <c r="D233" i="1"/>
  <c r="C321" i="1" l="1"/>
  <c r="C318" i="1"/>
  <c r="C328" i="1" l="1"/>
  <c r="C336" i="1" s="1"/>
  <c r="D328" i="1" l="1"/>
  <c r="E332" i="1" s="1"/>
</calcChain>
</file>

<file path=xl/connections.xml><?xml version="1.0" encoding="utf-8"?>
<connections xmlns="http://schemas.openxmlformats.org/spreadsheetml/2006/main">
  <connection id="1" name="Query - Table 0" description="Connection to the 'Table 0' query in the workbook." type="100" refreshedVersion="6" minRefreshableVersion="5">
    <extLst>
      <ext xmlns:x15="http://schemas.microsoft.com/office/spreadsheetml/2010/11/main" uri="{DE250136-89BD-433C-8126-D09CA5730AF9}">
        <x15:connection id="d3b8a11b-bf97-49c6-8da7-807d1a4828f9"/>
      </ext>
    </extLst>
  </connection>
  <connection id="2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  <connection id="3" keepAlive="1" name="Query - Table 1" description="Connection to the 'Table 1' query in the workbook." type="5" refreshedVersion="6" background="1" saveData="1">
    <dbPr connection="Provider=Microsoft.Mashup.OleDb.1;Data Source=$Workbook$;Location=Table 1;Extended Properties=&quot;&quot;" command="SELECT * FROM [Table 1]"/>
  </connection>
  <connection id="4" name="Query - Table 10" description="Connection to the 'Table 10' query in the workbook." type="100" refreshedVersion="6" minRefreshableVersion="5">
    <extLst>
      <ext xmlns:x15="http://schemas.microsoft.com/office/spreadsheetml/2010/11/main" uri="{DE250136-89BD-433C-8126-D09CA5730AF9}">
        <x15:connection id="ac7adb63-cf3f-4bcf-aa6e-237414e94829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<sst xmlns="http://schemas.openxmlformats.org/spreadsheetml/2006/main" count="746" uniqueCount="438">
  <si>
    <t>DATA FOLDER IN RIBBON ALLOWS TO IMPORT DATA</t>
  </si>
  <si>
    <t xml:space="preserve"> footer m jo sheet ka name likha h us pr right click kr k PROTECT SHEET kr den to koi bhi us k ander chnages nhi kr sky ga</t>
  </si>
  <si>
    <t>THIS IS TABLE HEADING</t>
  </si>
  <si>
    <t xml:space="preserve">esa krny k liye asal m m n saary cells ko select kia then uper home m hi MERGE AND CENTER pr click kia, simple text likha and font increase kr dia and </t>
  </si>
  <si>
    <t>Q: HOW TO MERGE ALL CELLS AND WRITE TEXT AS HEADING IN CENTER??: LIKE BELOW</t>
  </si>
  <si>
    <t>and color fill kr dia</t>
  </si>
  <si>
    <t>Q: HOW TO CREATE TABLE?</t>
  </si>
  <si>
    <t>write headings of table and following data below headings and select all cells that you want to convert to table and press ctrl+t or go to insert and click on</t>
  </si>
  <si>
    <t>table</t>
  </si>
  <si>
    <t>name</t>
  </si>
  <si>
    <t>gender</t>
  </si>
  <si>
    <t>school</t>
  </si>
  <si>
    <t>nimra</t>
  </si>
  <si>
    <t>F</t>
  </si>
  <si>
    <t>uos</t>
  </si>
  <si>
    <t>iman</t>
  </si>
  <si>
    <t>uol</t>
  </si>
  <si>
    <t>kosam</t>
  </si>
  <si>
    <t>marks</t>
  </si>
  <si>
    <t xml:space="preserve">table m notice kro k TEXT left hand side pr jata and numbers right hand side pr jaty </t>
  </si>
  <si>
    <t>cell  k, to yaad rhy k numbers m koi symbiols dala to bhi cells k left hand side pr show</t>
  </si>
  <si>
    <t>hony lgy ga yani us ko numbers conside nhi kia jay ga</t>
  </si>
  <si>
    <t>AUTOFILL?</t>
  </si>
  <si>
    <t>just select krna h and drag kr dena h us cell ko and agr 1 likha h ek cell m and you want to to auto fill next cell by increamenting 1 to ap ctrl ko press krty huy drag kry gy</t>
  </si>
  <si>
    <t>like this:</t>
  </si>
  <si>
    <t>FLASH FILL?</t>
  </si>
  <si>
    <t xml:space="preserve">yani ap n ek columns m kuch name likhy and you want to get the sir name of that names in the next column, to jab ap phly name k agly column m sir name likha gy khud s or </t>
  </si>
  <si>
    <t>next valy ka just ohla letter hi likha gy sir name ka to vo predict kr le ga k acha sir names likhny h is column m</t>
  </si>
  <si>
    <t>Nimra iman</t>
  </si>
  <si>
    <t>kosam sultan</t>
  </si>
  <si>
    <t>huram sultan</t>
  </si>
  <si>
    <t>suktan ahmad</t>
  </si>
  <si>
    <t>sultan</t>
  </si>
  <si>
    <t>ahmad</t>
  </si>
  <si>
    <t>huram</t>
  </si>
  <si>
    <t>suktan</t>
  </si>
  <si>
    <t>it is not just for numbers, it is for any pattern like below:</t>
  </si>
  <si>
    <t>nimra#22</t>
  </si>
  <si>
    <t>iman#42</t>
  </si>
  <si>
    <t>reroro#52</t>
  </si>
  <si>
    <t>#22</t>
  </si>
  <si>
    <t>#42</t>
  </si>
  <si>
    <t>#52</t>
  </si>
  <si>
    <t>kosam#iman</t>
  </si>
  <si>
    <t>#iman</t>
  </si>
  <si>
    <t>TEXT-TO-COLUMNS?</t>
  </si>
  <si>
    <t>yani ap n ply ek hi column m name and sir name likh and you want to separate name ans dir names in different columns, then you have to select that data , go to DATA in ribbon</t>
  </si>
  <si>
    <t>Nimra</t>
  </si>
  <si>
    <t>and click to text-to-columns, select delimiter option because you have delimeter may be space, comma etc and in the next window that apear after clicking next , you have to select delimier yani jo bhi delimiter ap k case m hua</t>
  </si>
  <si>
    <t xml:space="preserve">but agr ap n numbers likhy huy hn and last valy 4 digits ap next column m show krvana chahty hn to vesy krna h k select kro, go to Data then select text-to-columns and is case m </t>
  </si>
  <si>
    <t>delimietr vala option select nhi krna because there is no any delimier, you have to select fixed width and un ko separate kr dena h jitny bhi digits ko ap next column m show krvana chahty</t>
  </si>
  <si>
    <t>but it has limitations as well, agr ap k numbers m koi 6 digits ka hua and koi 4 ka to ap 6 valy m s to last valy 4 pick kr pao gy</t>
  </si>
  <si>
    <t>but 4 valy m s last 2 hi pick kr pao gy q k seedhi line jo break kry gi vo to just last 2 tak hi ja pay gi in case or 4 digits vala</t>
  </si>
  <si>
    <t>AUTOFILL, FLASHFILL, TEXT-TO-COLUMNS</t>
  </si>
  <si>
    <t>DATA VALIDATION</t>
  </si>
  <si>
    <t>yani ap restriction lgao k is cell m sirf isi type ka data hi jay ga , agr kisi or type ka gya to error msg show ho ga</t>
  </si>
  <si>
    <t>DATE</t>
  </si>
  <si>
    <t>category</t>
  </si>
  <si>
    <t>sub-category</t>
  </si>
  <si>
    <t>amount</t>
  </si>
  <si>
    <t>payment-mode</t>
  </si>
  <si>
    <t>bill</t>
  </si>
  <si>
    <t>food</t>
  </si>
  <si>
    <t>shopping</t>
  </si>
  <si>
    <t>phone</t>
  </si>
  <si>
    <t>zomato</t>
  </si>
  <si>
    <t>resturant</t>
  </si>
  <si>
    <t>ATM</t>
  </si>
  <si>
    <t xml:space="preserve">of column and jo arrow aya us pr clikc kr k Data m jao and click validation and on any value kinjga length valy option pr jao drop down m and  </t>
  </si>
  <si>
    <t>select min and max length,, ab jab agr 25 characters s ziada and 2 s km likh kr enter kia to error msg display kry g</t>
  </si>
  <si>
    <t xml:space="preserve">1-12-2023 s 30-12-2023 tak, AND YAAD RHY K Y DATE APKY SYSTEM K DATE FORMATE KO FOLLOW KRY GI, IF YOU HAVE DATE IN FORMATE </t>
  </si>
  <si>
    <t xml:space="preserve">IS IN MM-DD-YYYY TO Y BHI ISI FORMAT M JAY GI, AB MERA FORMATE ESA HI (YANI DATE, PHIR MONTH NAME AND THE YEAR, TO Y BHI ISI FORMATE M JAY GA </t>
  </si>
  <si>
    <t>ALTHOUGH AP TYPE ESY HI KRY GY DD-MM-YYYY, YANI DIGITSKI FORM M AND ENTER HOTY IS FORM M CHLI JAY GI</t>
  </si>
  <si>
    <r>
      <rPr>
        <sz val="11"/>
        <color rgb="FFFF0000"/>
        <rFont val="Calibri"/>
        <family val="2"/>
        <scheme val="minor"/>
      </rPr>
      <t>FOR DATE:</t>
    </r>
    <r>
      <rPr>
        <sz val="11"/>
        <color theme="1"/>
        <rFont val="Calibri"/>
        <family val="2"/>
        <scheme val="minor"/>
      </rPr>
      <t xml:space="preserve"> follow same method but in dropdown , this time select date</t>
    </r>
  </si>
  <si>
    <r>
      <t xml:space="preserve">If you want k subcatarairy m </t>
    </r>
    <r>
      <rPr>
        <sz val="11"/>
        <color rgb="FFFF0000"/>
        <rFont val="Calibri"/>
        <family val="2"/>
        <scheme val="minor"/>
      </rPr>
      <t>max length</t>
    </r>
    <r>
      <rPr>
        <sz val="11"/>
        <color theme="1"/>
        <rFont val="Calibri"/>
        <family val="2"/>
        <scheme val="minor"/>
      </rPr>
      <t xml:space="preserve"> of characters should not exceed above 25, so select this column( for selecting column: click on heading</t>
    </r>
  </si>
  <si>
    <r>
      <rPr>
        <sz val="11"/>
        <color rgb="FFFF0000"/>
        <rFont val="Calibri"/>
        <family val="2"/>
        <scheme val="minor"/>
      </rPr>
      <t>FOR AMOUNT:</t>
    </r>
    <r>
      <rPr>
        <sz val="11"/>
        <color theme="1"/>
        <rFont val="Calibri"/>
        <family val="2"/>
        <scheme val="minor"/>
      </rPr>
      <t xml:space="preserve"> follow same method but I made that koi bhi value jo 5 s ziada ho vo hi accept ho gi just</t>
    </r>
  </si>
  <si>
    <t>FOR PAYMENT-MODE: I want k just ATM, Cash hi accept ho to follow same method but just select list and soirce m comma lga lga kr vo elements pass kr do jo ap</t>
  </si>
  <si>
    <t>Cash</t>
  </si>
  <si>
    <t>chahty ho k just vhi accept h0 and it is case sensitive</t>
  </si>
  <si>
    <t>CONDITIONAL FORMATING</t>
  </si>
  <si>
    <t xml:space="preserve">yani if you want to format your data according to specific conditions, yani is following table m vo saary cells highloght ho jay jis m amount 500 s ziada h , </t>
  </si>
  <si>
    <t>so, in order to do that: select that column then click on conditional formatting in home and highloght that.</t>
  </si>
  <si>
    <t>in category: I highlight those text that contain 'oo'</t>
  </si>
  <si>
    <t>similarly: we can highlight date as well</t>
  </si>
  <si>
    <t>similaryly: for amount, I can highloght those cells that are below average and many more… all things avaliable in conditional formatting option</t>
  </si>
  <si>
    <t xml:space="preserve">y jo amount valy cells m kuch kuch highlight hua hua h, y bar esy bni k conditional formatting m hi DATA BARS pr click kia , jis cell m amount sab s ziada thi vo poora highlight </t>
  </si>
  <si>
    <t xml:space="preserve">hua and baki us k respective m highloght huy, yani us value s km ab jo amount us highest vauie s bhhhtt door thi, us ki baar sab s choti bni </t>
  </si>
  <si>
    <t>DATA BARS CREATED NOT ONLY FOR TABLES , BUT ALSO FOR OTHER COLUMNS, LIKE BELOW WE HAVE A COLUMN HAVING DIFFERENT VALUES, M N IN COLUMNS KI</t>
  </si>
  <si>
    <t xml:space="preserve">KUCH SPECIFIC VALUES KO SELECT KIA AND DATA BARS BNAI: LIKE BELOW: </t>
  </si>
  <si>
    <t xml:space="preserve">TO DEKHO K YHAN BHI DATA BAR BN GI </t>
  </si>
  <si>
    <t>WE CAN ALSO PUT COLOR SHEME, IS M DARK RED YANI SAB S KM VALUE, DARKER GREEN YANI SAB S LARGE VALUE AND DRMIANI VALUES KO IS COLOR RANGE M KUCH</t>
  </si>
  <si>
    <t>COLORS S HIGHLOGHT KR DETY</t>
  </si>
  <si>
    <t xml:space="preserve">as you can see below: </t>
  </si>
  <si>
    <t>WE can also put iconsd as well: upper arrow for large values and down arrow for small values and right sided arrow for neutral values,(means values that lie between them)</t>
  </si>
  <si>
    <t>BASICS OF FORMATTING</t>
  </si>
  <si>
    <t xml:space="preserve">I DID THEM IN CENTER just by sleecting cells and align them in center by using </t>
  </si>
  <si>
    <t>alignment different options in home</t>
  </si>
  <si>
    <t>we can put borders as well</t>
  </si>
  <si>
    <t>we can put currency symbol to all cells in amount, select cells and home m numbers m $ vala symbol bna h vha dropdown m kafi currencies hn</t>
  </si>
  <si>
    <t>can also format date, select colum and isi Number valy option (in home) ki hi line m ek chita sa symbol bna h us ko click kro to date formatting k loye options show hon gy by selecting</t>
  </si>
  <si>
    <t>date from dropdown</t>
  </si>
  <si>
    <t>sort krny k liye column ki heading m hi chota sa dropdown ka symbol h, us pr ja kr sort kr lo, from A-Z, Z-A , USING colors as well</t>
  </si>
  <si>
    <t>CATEGORY</t>
  </si>
  <si>
    <t>SUB-CATEGORY</t>
  </si>
  <si>
    <t>AMOUNT</t>
  </si>
  <si>
    <t>Food</t>
  </si>
  <si>
    <t>grocery</t>
  </si>
  <si>
    <t>tea</t>
  </si>
  <si>
    <t>coffee</t>
  </si>
  <si>
    <t>clothes</t>
  </si>
  <si>
    <t>utensils</t>
  </si>
  <si>
    <t>water</t>
  </si>
  <si>
    <t>burger</t>
  </si>
  <si>
    <t>kapry</t>
  </si>
  <si>
    <t>bartan</t>
  </si>
  <si>
    <t>pani</t>
  </si>
  <si>
    <t>khredari</t>
  </si>
  <si>
    <t>raashan</t>
  </si>
  <si>
    <t>chai</t>
  </si>
  <si>
    <t>caafe</t>
  </si>
  <si>
    <t>A-Z</t>
  </si>
  <si>
    <t xml:space="preserve">agr apa chahty ho k category valy A-Z sort ho jayn to is s clothe cloth akatha a gya, coffee coffee akatha a gya, or ab a chahty ho k </t>
  </si>
  <si>
    <t xml:space="preserve">hr category ki jo amount h vo bry s choti sort ho to ap isi trah sort by color m ja kr custom m ja kr level add krio gy and us m amount ko </t>
  </si>
  <si>
    <t>select kr k requirement k according sort kr do gy</t>
  </si>
  <si>
    <t>SORTING DATA &amp; FILTER DATA</t>
  </si>
  <si>
    <t>FILTERING:</t>
  </si>
  <si>
    <t xml:space="preserve">for filetring, usi trah sorting valy m hi fiter text ka option h, vha s filter kr skty and </t>
  </si>
  <si>
    <t xml:space="preserve">and jab preview kr lia to vhi pr vapis ja kr clear filter by amount pr click krna h, to poora table vapis a </t>
  </si>
  <si>
    <t>jay ga</t>
  </si>
  <si>
    <t>DEALING WITH NULL VALUES</t>
  </si>
  <si>
    <t>FULL NAME</t>
  </si>
  <si>
    <t>AGE</t>
  </si>
  <si>
    <t>GENDER</t>
  </si>
  <si>
    <t>SALARY</t>
  </si>
  <si>
    <t>nimra iman</t>
  </si>
  <si>
    <t>jan david</t>
  </si>
  <si>
    <t>jone alias</t>
  </si>
  <si>
    <t>jani marri</t>
  </si>
  <si>
    <t>kurlus osman</t>
  </si>
  <si>
    <t>sulatn ahmad</t>
  </si>
  <si>
    <t>M</t>
  </si>
  <si>
    <t>to show al rows having NULL values, select whole table and press f5 or function + f5, then pop up appear and go to special</t>
  </si>
  <si>
    <t xml:space="preserve">and select blank, it will highloght all blanck cells, and you can delete full row having blank cell by clikcing delete button in HOME, but </t>
  </si>
  <si>
    <t>it is not good to delete whole row.</t>
  </si>
  <si>
    <t>1st option</t>
  </si>
  <si>
    <t>2nd option</t>
  </si>
  <si>
    <r>
      <t xml:space="preserve">isi trah show all blanck cells, or kisi ek cell pr (in case of gender) F likho and </t>
    </r>
    <r>
      <rPr>
        <b/>
        <sz val="11"/>
        <color theme="1"/>
        <rFont val="Calibri"/>
        <family val="2"/>
        <scheme val="minor"/>
      </rPr>
      <t xml:space="preserve">ctrl+enter </t>
    </r>
    <r>
      <rPr>
        <sz val="11"/>
        <color theme="1"/>
        <rFont val="Calibri"/>
        <family val="2"/>
        <scheme val="minor"/>
      </rPr>
      <t>press kro to saary blank cells m F likha a jay</t>
    </r>
    <r>
      <rPr>
        <b/>
        <sz val="11"/>
        <color theme="1"/>
        <rFont val="Calibri"/>
        <family val="2"/>
        <scheme val="minor"/>
      </rPr>
      <t xml:space="preserve"> </t>
    </r>
  </si>
  <si>
    <t>ga ya khali F likho and enetr kro to vo ap ko agly cell pr direct kry ga,,, saary cells ko F s fill krna is also not good approach,</t>
  </si>
  <si>
    <t>3rd option</t>
  </si>
  <si>
    <t>us blank cell ko us ki uper valy ya neechy valy cell ki value s fill kr do, to do that: show all blank cells and apply</t>
  </si>
  <si>
    <t>it will follow this method for all cells of that column</t>
  </si>
  <si>
    <t>formula by writing = in blcnk cell and select uper or lower cell (to which value you wanna fill that value) and click ctrl+ enter</t>
  </si>
  <si>
    <r>
      <rPr>
        <sz val="11"/>
        <color theme="5"/>
        <rFont val="Calibri"/>
        <family val="2"/>
        <scheme val="minor"/>
      </rPr>
      <t>FOR SALARY</t>
    </r>
    <r>
      <rPr>
        <sz val="11"/>
        <color theme="1"/>
        <rFont val="Calibri"/>
        <family val="2"/>
        <scheme val="minor"/>
      </rPr>
      <t>: WE WILL TAKE AVERAGE AND WILL FILL IT, average lr jo value ho gi vo value kisi ek blank cell m daal kr ctrl+enter press kryn gy</t>
    </r>
  </si>
  <si>
    <t>or value manualy ikhy gy, vo cell jis k ander hm n average ka formula lga kr value get ki , us ko hm direct is column m nhi daal skty</t>
  </si>
  <si>
    <t>q k is ka matab y hua k jo average ki value hm n is column k blank cell m dali h, us value smet average lo and again jo value agy gi</t>
  </si>
  <si>
    <t>phir us value smet poory column ka averag lo, to y physically possible nhi h, is loye we will write it manually</t>
  </si>
  <si>
    <t>HOW TO REMOVE DUPLICATES?</t>
  </si>
  <si>
    <t>in table: agr duplicate ko remove krna h to id ki base pr kro q k name, age ya gender ki base pr duplicate remove krna, of</t>
  </si>
  <si>
    <t>course is not true,, , hmesha id valy column m s duplicate value ko remove kro, yani is s duplicate id vala poora row</t>
  </si>
  <si>
    <t>remove ho ga</t>
  </si>
  <si>
    <t>table k bagher: kisi range m s duplicate ko htana h to name ki base pr kr skty depend on condition</t>
  </si>
  <si>
    <t>id</t>
  </si>
  <si>
    <t>age</t>
  </si>
  <si>
    <t xml:space="preserve">to remove dupliactes, select whole column and  </t>
  </si>
  <si>
    <t>click remove duplicates in data in ribbon</t>
  </si>
  <si>
    <t xml:space="preserve">and remove krty huy sirf isi id valy ko select krna </t>
  </si>
  <si>
    <t>q k hmy column ki base pr remove krna h, otherwise saari</t>
  </si>
  <si>
    <t xml:space="preserve">rows jab selected ho gi to us id pr rpoori row ka data to same </t>
  </si>
  <si>
    <t xml:space="preserve">nhi h na, but agr ap ka esa h k poori poori row same h and </t>
  </si>
  <si>
    <t>duplicated h to ap sab ko select kr lo</t>
  </si>
  <si>
    <t>TRIMMING WHITE SPACES</t>
  </si>
  <si>
    <t>age white spaces hon name k start m to hmy name select krty huy bhhtt msla hoa skta q k hmy vo</t>
  </si>
  <si>
    <t xml:space="preserve">white spaces bhi saath add krni ho gi to hi us name s related kuch search ho pay ga </t>
  </si>
  <si>
    <t xml:space="preserve">  NIMRA</t>
  </si>
  <si>
    <t>IMAN</t>
  </si>
  <si>
    <t xml:space="preserve">        KOSAM</t>
  </si>
  <si>
    <t xml:space="preserve">    SULTAN</t>
  </si>
  <si>
    <t>TO REMOVE WHITE SPACES: =trim( and then select a cell , to new cell m trimmed text ay ga, then drag that cell till end, to is new column m saary ttrimmed text a jay gy</t>
  </si>
  <si>
    <t>TEXT FUNCTIONS</t>
  </si>
  <si>
    <t>Nimra Iman</t>
  </si>
  <si>
    <t xml:space="preserve">      Nimra iman</t>
  </si>
  <si>
    <r>
      <t xml:space="preserve">TRIM:    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will trim white spaces:</t>
    </r>
    <r>
      <rPr>
        <sz val="11"/>
        <color theme="1"/>
        <rFont val="Calibri"/>
        <family val="2"/>
        <scheme val="minor"/>
      </rPr>
      <t xml:space="preserve">        =trim( and select cell</t>
    </r>
  </si>
  <si>
    <r>
      <t xml:space="preserve">LENGTH:    will give length of a selected text   </t>
    </r>
    <r>
      <rPr>
        <sz val="11"/>
        <color theme="1"/>
        <rFont val="Calibri"/>
        <family val="2"/>
        <scheme val="minor"/>
      </rPr>
      <t>=len( and select cell, it will also count white spaces</t>
    </r>
  </si>
  <si>
    <r>
      <rPr>
        <b/>
        <sz val="11"/>
        <color theme="1"/>
        <rFont val="Calibri"/>
        <family val="2"/>
        <scheme val="minor"/>
      </rPr>
      <t>UPPER:  will convert to upper letter</t>
    </r>
    <r>
      <rPr>
        <sz val="11"/>
        <color theme="1"/>
        <rFont val="Calibri"/>
        <family val="2"/>
        <scheme val="minor"/>
      </rPr>
      <t xml:space="preserve">     =upper( and select cell</t>
    </r>
  </si>
  <si>
    <r>
      <rPr>
        <b/>
        <sz val="11"/>
        <color theme="1"/>
        <rFont val="Calibri"/>
        <family val="2"/>
        <scheme val="minor"/>
      </rPr>
      <t>LOWER: WILL CONVERT TO LOWER LETTER</t>
    </r>
    <r>
      <rPr>
        <sz val="11"/>
        <color theme="1"/>
        <rFont val="Calibri"/>
        <family val="2"/>
        <scheme val="minor"/>
      </rPr>
      <t xml:space="preserve">   = LOWER( and select cell</t>
    </r>
  </si>
  <si>
    <t>PROPER: WILL CONVERT 1ST LETTER OF EACH WORD CAPITAL  = PROPER(and select cell</t>
  </si>
  <si>
    <r>
      <rPr>
        <b/>
        <sz val="11"/>
        <color theme="1"/>
        <rFont val="Calibri"/>
        <family val="2"/>
        <scheme val="minor"/>
      </rPr>
      <t>LEFT:  WILL SELECT given number of characters from  LEFT SIDE IN CELL</t>
    </r>
    <r>
      <rPr>
        <sz val="11"/>
        <color theme="1"/>
        <rFont val="Calibri"/>
        <family val="2"/>
        <scheme val="minor"/>
      </rPr>
      <t xml:space="preserve">   = LEFT(and select cell, enter characters          comma is compulsory</t>
    </r>
  </si>
  <si>
    <r>
      <rPr>
        <b/>
        <sz val="11"/>
        <color theme="1"/>
        <rFont val="Calibri"/>
        <family val="2"/>
        <scheme val="minor"/>
      </rPr>
      <t xml:space="preserve">RIGHT:  WILL SELECT SPECIFIC NUMBER OF CHARACTERS FROM RIGHT SIDE     </t>
    </r>
    <r>
      <rPr>
        <sz val="11"/>
        <color theme="1"/>
        <rFont val="Calibri"/>
        <family val="2"/>
        <scheme val="minor"/>
      </rPr>
      <t xml:space="preserve"> = RIGHT(SELECT CELL, NUMBER OF CHARACTERS</t>
    </r>
  </si>
  <si>
    <t>AND HERE , min char is not index , means counting start from 1 here</t>
  </si>
  <si>
    <r>
      <rPr>
        <b/>
        <sz val="11"/>
        <color theme="1"/>
        <rFont val="Calibri"/>
        <family val="2"/>
        <scheme val="minor"/>
      </rPr>
      <t>MID: WILL SELECT SPECIFIC NUMBER OF CHARACTERS FROM MIN TO MAX AP KITNY CHARACTERS SHOW KRVANA CHAHTY HN</t>
    </r>
    <r>
      <rPr>
        <sz val="11"/>
        <color theme="1"/>
        <rFont val="Calibri"/>
        <family val="2"/>
        <scheme val="minor"/>
      </rPr>
      <t xml:space="preserve">  =MID( SELECT CELL, MIN NUMBER, MAX NUMBER</t>
    </r>
  </si>
  <si>
    <r>
      <rPr>
        <b/>
        <sz val="11"/>
        <color theme="1"/>
        <rFont val="Calibri"/>
        <family val="2"/>
        <scheme val="minor"/>
      </rPr>
      <t>CONCATE:  will concate 2 texts into 1 column</t>
    </r>
    <r>
      <rPr>
        <sz val="11"/>
        <color theme="1"/>
        <rFont val="Calibri"/>
        <family val="2"/>
        <scheme val="minor"/>
      </rPr>
      <t xml:space="preserve">    = concatenate(select cells using comma)     and can enter space as well : =concatenate(select cell," ",select cell</t>
    </r>
  </si>
  <si>
    <t>find krna start krna h</t>
  </si>
  <si>
    <r>
      <rPr>
        <b/>
        <sz val="11"/>
        <color theme="1"/>
        <rFont val="Calibri"/>
        <family val="2"/>
        <scheme val="minor"/>
      </rPr>
      <t>SEARCH : TO SEARCH FOR A SPECIFIC WORD OR LETTER IN A CELL, IT IS NOT CASE SENSITIVE</t>
    </r>
    <r>
      <rPr>
        <sz val="11"/>
        <color theme="1"/>
        <rFont val="Calibri"/>
        <family val="2"/>
        <scheme val="minor"/>
      </rPr>
      <t xml:space="preserve">            =search("letter", select cell, kis number s search start krna h</t>
    </r>
  </si>
  <si>
    <t>old text</t>
  </si>
  <si>
    <t xml:space="preserve">substitute:  select old text vala cell, old text m kia replace krna, old text m is ko kis s replace krna </t>
  </si>
  <si>
    <r>
      <rPr>
        <b/>
        <sz val="11"/>
        <color theme="1"/>
        <rFont val="Calibri"/>
        <family val="2"/>
        <scheme val="minor"/>
      </rPr>
      <t xml:space="preserve">REPLACE:  TO REPLACE OLD TEXT WITH NEW ONE  </t>
    </r>
    <r>
      <rPr>
        <sz val="11"/>
        <color theme="1"/>
        <rFont val="Calibri"/>
        <family val="2"/>
        <scheme val="minor"/>
      </rPr>
      <t xml:space="preserve">        = replace(oldtext, kha s replace start krna h, how many values you wanna replace, kia value s replace krna h</t>
    </r>
  </si>
  <si>
    <t>IF, AND, OR</t>
  </si>
  <si>
    <t>MARKS</t>
  </si>
  <si>
    <t>DEGREE</t>
  </si>
  <si>
    <t>CS</t>
  </si>
  <si>
    <t>SE</t>
  </si>
  <si>
    <t>IT</t>
  </si>
  <si>
    <t>y function just ek cell pr lgao and jo result aya, us cell ko pkr kr drag kr do bakio pr</t>
  </si>
  <si>
    <t>PASS/FAIL ---(if)</t>
  </si>
  <si>
    <t>scholaship (if with and)</t>
  </si>
  <si>
    <r>
      <rPr>
        <b/>
        <sz val="11"/>
        <color theme="1"/>
        <rFont val="Calibri"/>
        <family val="2"/>
        <scheme val="minor"/>
      </rPr>
      <t>IF: yani condition true hui to y show ho vrna y show ho</t>
    </r>
    <r>
      <rPr>
        <sz val="11"/>
        <color theme="1"/>
        <rFont val="Calibri"/>
        <family val="2"/>
        <scheme val="minor"/>
      </rPr>
      <t xml:space="preserve">      =if("condition", true ho to kia show ho", false ho to kia show ho"</t>
    </r>
  </si>
  <si>
    <r>
      <rPr>
        <b/>
        <sz val="11"/>
        <color theme="1"/>
        <rFont val="Calibri"/>
        <family val="2"/>
        <scheme val="minor"/>
      </rPr>
      <t xml:space="preserve">IF WITH AND: YANI DONO CONSITIONS TRUE HO GI TO TRUE VALA SHOW HO GA :    </t>
    </r>
    <r>
      <rPr>
        <sz val="11"/>
        <color theme="1"/>
        <rFont val="Calibri"/>
        <family val="2"/>
        <scheme val="minor"/>
      </rPr>
      <t>=if(and(B357&gt;50,C357="CS"),"granted","not-</t>
    </r>
    <r>
      <rPr>
        <b/>
        <sz val="11"/>
        <color theme="1"/>
        <rFont val="Calibri"/>
        <family val="2"/>
        <scheme val="minor"/>
      </rPr>
      <t>granted</t>
    </r>
  </si>
  <si>
    <t>yani agr marks&gt;50 and degree="cs" ho gi to hi scholarship mily ga</t>
  </si>
  <si>
    <t>APPLY FOR GMS</t>
  </si>
  <si>
    <r>
      <rPr>
        <b/>
        <sz val="11"/>
        <color theme="1"/>
        <rFont val="Calibri"/>
        <family val="2"/>
        <scheme val="minor"/>
      </rPr>
      <t xml:space="preserve">IF WITH OR:   YANI DONO CONDITIONS M S KOI BHI TRUE HO JAY TO TRUE VALA SHOW HO GA      </t>
    </r>
    <r>
      <rPr>
        <sz val="11"/>
        <color theme="1"/>
        <rFont val="Calibri"/>
        <family val="2"/>
        <scheme val="minor"/>
      </rPr>
      <t xml:space="preserve"> =IF(OR(B361&gt;50,C361="CS"),"ELIGIBLE","NOT-ELIGIBLE")</t>
    </r>
  </si>
  <si>
    <t>yani marks&gt;50 or degree ="CS" , in dono m s koi bhi True HO JAY TO</t>
  </si>
  <si>
    <t>true vala show ho ga</t>
  </si>
  <si>
    <t>NESTED IF</t>
  </si>
  <si>
    <t xml:space="preserve">ek resturant m agr 1 person aya or us k saath kid = 0 to "single", age 2 log ay and kids=0 to couple and agr  </t>
  </si>
  <si>
    <t>3 ya 3 s ziada log ay along with kids or not, to family</t>
  </si>
  <si>
    <t>adults</t>
  </si>
  <si>
    <t>kids</t>
  </si>
  <si>
    <t>guest type</t>
  </si>
  <si>
    <t xml:space="preserve">is m =if(and(B377=1,C377=0),"single",if(and(B377=2,C377=0),"couple","family"   ka </t>
  </si>
  <si>
    <t>matlab y hua k :  ek if lgana h and us k else ki jga pr jo hm n text show krvana tha us ki</t>
  </si>
  <si>
    <t>jga doosra if lga dena h</t>
  </si>
  <si>
    <t>DATE AND TIME FUNCTIONS</t>
  </si>
  <si>
    <t>current date: =today()</t>
  </si>
  <si>
    <t>current time:  =now()</t>
  </si>
  <si>
    <t xml:space="preserve">current seconds </t>
  </si>
  <si>
    <t xml:space="preserve">&lt;- double click on this column to get formula </t>
  </si>
  <si>
    <t>current minutes</t>
  </si>
  <si>
    <t>current hours</t>
  </si>
  <si>
    <t>current day</t>
  </si>
  <si>
    <t>current month</t>
  </si>
  <si>
    <t>current year</t>
  </si>
  <si>
    <t xml:space="preserve">to make date from day, month, year present in different columns: </t>
  </si>
  <si>
    <t xml:space="preserve">aj k date s dekhy to gly 2 months baad kia date hogi: =EDATE(C390,2)   </t>
  </si>
  <si>
    <t>aj ki date s agly 2 saal baad kia date ho gi:    =edate(C390,2*12</t>
  </si>
  <si>
    <t>COUNTIF, COUNTIFS, SUMIF, SUMIFS</t>
  </si>
  <si>
    <t xml:space="preserve">COUNT:   </t>
  </si>
  <si>
    <t xml:space="preserve">agr hm count k zrye </t>
  </si>
  <si>
    <t>ar hm khali count likh kr kisi category valy</t>
  </si>
  <si>
    <t>q k =count sirf numerical ko accept krta h</t>
  </si>
  <si>
    <t xml:space="preserve">column ko count kryn gy to 0 ay ga </t>
  </si>
  <si>
    <t>hota h: like below:</t>
  </si>
  <si>
    <t xml:space="preserve">agr kisi catagory valy ko to counta( likhna </t>
  </si>
  <si>
    <t>COUNTA:</t>
  </si>
  <si>
    <t>COUNTIF:</t>
  </si>
  <si>
    <t>is 6 pr double click kro to</t>
  </si>
  <si>
    <t xml:space="preserve">check formula, and is m jo criterian </t>
  </si>
  <si>
    <t>dena h vo usi column m s dena h jis ko select kia h</t>
  </si>
  <si>
    <t>COUNTIFS:</t>
  </si>
  <si>
    <t xml:space="preserve">  </t>
  </si>
  <si>
    <t>yani count kr k btao k jab jab cataory food thi to sub-category burger kitni dfa thi</t>
  </si>
  <si>
    <t>SUMIF:</t>
  </si>
  <si>
    <t>yani count kr k btao amount column m jab jab amount 15 s ziada thi</t>
  </si>
  <si>
    <t>SUMIFS:</t>
  </si>
  <si>
    <t>yani amount ka sum kro jab jab category food thi</t>
  </si>
  <si>
    <t>sum:</t>
  </si>
  <si>
    <t>yani amount valy poory column m saary elements ka sum kro</t>
  </si>
  <si>
    <t xml:space="preserve">AVERAGE: </t>
  </si>
  <si>
    <t>AVERAGEIF:</t>
  </si>
  <si>
    <t>jab jab amount greater than 10 ho ti range nikalo</t>
  </si>
  <si>
    <t>AVERGAEIFS:</t>
  </si>
  <si>
    <t>average of amount nikalo jab jab category =tea thi,,, yani hm n tea pr almost 11.5 dollars spend kiye</t>
  </si>
  <si>
    <t>LOOKUP AND VLOOKUP</t>
  </si>
  <si>
    <t>LOOKUP:</t>
  </si>
  <si>
    <t>RESULT</t>
  </si>
  <si>
    <t>GRADE</t>
  </si>
  <si>
    <t>grade</t>
  </si>
  <si>
    <t>A+</t>
  </si>
  <si>
    <t>B</t>
  </si>
  <si>
    <t>C</t>
  </si>
  <si>
    <t>D</t>
  </si>
  <si>
    <t>look at above: =LOOKUP(B448,F448:F453,G448:G453)  yani lookup value ka matlab h k in LHS valy MARKS ko dekho (B448) ko dekho</t>
  </si>
  <si>
    <t>number</t>
  </si>
  <si>
    <t>or in marks ka grade krna h and grading criterian hm n dia hua h jo k RHS pr shown h (number, and grade) , yani is valy criterian ko</t>
  </si>
  <si>
    <t>dekh kr fill kro marks ka grade, or criterion esy h k jab jab number 0 s ziada to grade F, jqab 50 s ziada to grade D and so on</t>
  </si>
  <si>
    <t xml:space="preserve"> ab yhan left side valy grade m yani result valy m kucb values #N/A h q k jo hm n  numbers ki range di h vo fix nhi h, neechy vali values pr</t>
  </si>
  <si>
    <t>vo range un cells pr h jin m kuch cells empty hoty ja rhy, is liye range select kr k hm n f4 press krna h</t>
  </si>
  <si>
    <t>LIMITATION!</t>
  </si>
  <si>
    <t>ANOTHER EXAMPLE:</t>
  </si>
  <si>
    <t>NAME</t>
  </si>
  <si>
    <t>reroror</t>
  </si>
  <si>
    <t>dar mann</t>
  </si>
  <si>
    <t>jain hao</t>
  </si>
  <si>
    <t>daud kim</t>
  </si>
  <si>
    <t>pay</t>
  </si>
  <si>
    <t>bonuss</t>
  </si>
  <si>
    <t>BONUS (fill with lookup)</t>
  </si>
  <si>
    <t>VLOOKUP:</t>
  </si>
  <si>
    <t xml:space="preserve">VLOOKUP is used when you want to search anything from table, such as on entering id, you get name, etc </t>
  </si>
  <si>
    <t>ID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</si>
  <si>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</si>
  <si>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</si>
  <si>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</si>
  <si>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</si>
  <si>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</si>
  <si>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</si>
  <si>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</si>
  <si>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</si>
  <si>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</si>
  <si>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</si>
  <si>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</si>
  <si>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</si>
  <si>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nobita</t>
  </si>
  <si>
    <t>doramen</t>
  </si>
  <si>
    <t>shizuka</t>
  </si>
  <si>
    <t>sonya</t>
  </si>
  <si>
    <t>now I want k jab id eneer kru to mujy name pta lag jay: we will use vlookup here</t>
  </si>
  <si>
    <t>is m yani =VLOOKUP(B496,B491:E503,2,TRUE) m phly hm n id btani h, then hm n poora table select krna h</t>
  </si>
  <si>
    <t xml:space="preserve">incase y table na hua to poori range select krni h, then hm n y btana h k name ya jo kuch bhi ap lena chaty </t>
  </si>
  <si>
    <t xml:space="preserve">ho vo kon c column position pr present h, is case m name 2 pr h to m n 2 likh dia, phir false yani exact match and true </t>
  </si>
  <si>
    <t>yani approximate match</t>
  </si>
  <si>
    <t>LOOKU VECTOR MUST BE IN ASCENDING ORDER: NOT IN DESCENDING AND NOT IN RANDOM ORDER</t>
  </si>
  <si>
    <t>ab is n yhan N/A is loye show hua q k name right side pr tha and age left side pr thi</t>
  </si>
  <si>
    <t>error nhi q k m n table jo select kia to select hi name s krna start kia, and phly number pt jo cheez ai vo show ho gi</t>
  </si>
  <si>
    <t>CITY</t>
  </si>
  <si>
    <t>A</t>
  </si>
  <si>
    <t>E</t>
  </si>
  <si>
    <t>G</t>
  </si>
  <si>
    <t>H</t>
  </si>
  <si>
    <t>I</t>
  </si>
  <si>
    <t>J</t>
  </si>
  <si>
    <t>K</t>
  </si>
  <si>
    <t>pak</t>
  </si>
  <si>
    <t>india</t>
  </si>
  <si>
    <t>germany</t>
  </si>
  <si>
    <t>rassia</t>
  </si>
  <si>
    <t>state</t>
  </si>
  <si>
    <t>q</t>
  </si>
  <si>
    <t>w</t>
  </si>
  <si>
    <t>t</t>
  </si>
  <si>
    <t>y</t>
  </si>
  <si>
    <t>i</t>
  </si>
  <si>
    <t>o</t>
  </si>
  <si>
    <t>p</t>
  </si>
  <si>
    <t>a</t>
  </si>
  <si>
    <t>1- jis cheez ki base pr search kr rhy vo hamesha extreme LHS pr ho and jo cheez ap output m chaty us ka column hr haal m RHS pr ho, e.g:</t>
  </si>
  <si>
    <t>if you wanna search on basis of id to get name, id hamesha extreme left side pr ho and name hamesha right side pr ho</t>
  </si>
  <si>
    <t>INDEX MATCH</t>
  </si>
  <si>
    <t>2- Extreme left side ka hiona zruri h chqhy value repeating ho ya na ho, agr reapeating hui to 1st match mil jay ga</t>
  </si>
  <si>
    <t>c</t>
  </si>
  <si>
    <t>b</t>
  </si>
  <si>
    <t>3- agr value left side pr h na k extreme left side or repeating ho ya na ho to ya to answer ghalat ay ga ya error ay ga</t>
  </si>
  <si>
    <t>yhan error aya although name left side pr tha and age right side pr thi but name extreme left pr nhi tha</t>
  </si>
  <si>
    <t>INDEX:</t>
  </si>
  <si>
    <t xml:space="preserve">khali index function hmy btata h is is given index pr kia value pri h =index(Table79[ID],5,1 yani </t>
  </si>
  <si>
    <t xml:space="preserve">phly number pr array btai k jis array m ap dekhna chaty k is number pr kia value pri h, phir ap index dety which is actually </t>
  </si>
  <si>
    <t>row number and it start from 1 phir ap us array ka column number bhi dety: like below</t>
  </si>
  <si>
    <t>MATCH:</t>
  </si>
  <si>
    <t>y ap ko index number btata k y value kis index pr pri h, =MATCH(B554,Table79[ID],0) phly vo value jis ka index chahye</t>
  </si>
  <si>
    <t>then array then exact match k liye 0, like below:</t>
  </si>
  <si>
    <t>daaly gy to get value: like below:</t>
  </si>
  <si>
    <t xml:space="preserve">NOW WE WILL COMBINE EXACT AND MATCH , jis m match hmy row number btay ga and vo row number hm index m </t>
  </si>
  <si>
    <t>what is age when name is nobita?</t>
  </si>
  <si>
    <t>what is gender when ID is A1001?</t>
  </si>
  <si>
    <t>what is ID when name is nimra?</t>
  </si>
  <si>
    <t>yani =INDEX(Table79[AGE],MATCH(B554,Table79[ID],0)) m hmy ag chahye thi to hm index ko hi use kryn gy</t>
  </si>
  <si>
    <t>q k index hi value provide krta h, phir hmy vo age chahye us ka row number dena hota h jo k hm match k</t>
  </si>
  <si>
    <t>zrye den gy q k match index yani row number hi provide krta h, match m hm n phly vo value selectki jis ka</t>
  </si>
  <si>
    <t xml:space="preserve">us ki array ko index m likho and kis base pr chahye yani kis name pr ap ko id chahye to vo name ap match </t>
  </si>
  <si>
    <t xml:space="preserve">m daal do </t>
  </si>
  <si>
    <t xml:space="preserve">hmy index xhahye tha then poori array ,,,,,,,,,,,  </t>
  </si>
  <si>
    <t xml:space="preserve">yani making long story short jis ki value output m chahye </t>
  </si>
  <si>
    <t>index match is better to use because there are lot of limitations in vlookup</t>
  </si>
  <si>
    <t>XLOOKUP</t>
  </si>
  <si>
    <t>this is for version 2019 and above</t>
  </si>
  <si>
    <t xml:space="preserve">THIS IS VERY VERY EASY : THE SYNTAX IS THIS: </t>
  </si>
  <si>
    <t>is m =XLOOKUP(lookup_value, lookup_array, return_array) m lookup_value</t>
  </si>
  <si>
    <t xml:space="preserve"> m vo daalna h jis ki base pr ap search kr rhy yani m n yhan ID m s kuch select kr dia</t>
  </si>
  <si>
    <t xml:space="preserve">then ID vali poori array then return_value matlab jo value ap output m chahty, </t>
  </si>
  <si>
    <t>let's say m n yhan name select kr dia, to mujy is us selected ID pr name mil gya</t>
  </si>
  <si>
    <t>HOW SIMPLE IS IT!</t>
  </si>
  <si>
    <t>DATA CONNECTORS</t>
  </si>
  <si>
    <t>yani excel ko kisi web, ya database s live connect krna and vhan s data excel m import krna for analysis</t>
  </si>
  <si>
    <t>WE can import data from web, from db, json data, xml data etc etc</t>
  </si>
  <si>
    <t>jata h, ya phir isi option k saath alag s bhi direct options hn for importing</t>
  </si>
  <si>
    <t xml:space="preserve">FOR THIS: GO TO data in ribbon and select "FROM OTHER SOURCES" or "NEW QUERY"  , vhan pr bhhhtt s options hn jis s data import kia </t>
  </si>
  <si>
    <t>Time</t>
  </si>
  <si>
    <t>Cur.</t>
  </si>
  <si>
    <t>Event</t>
  </si>
  <si>
    <t>Imp.</t>
  </si>
  <si>
    <t>Actual</t>
  </si>
  <si>
    <t>Forecast</t>
  </si>
  <si>
    <t>Previous</t>
  </si>
  <si>
    <t>Column8</t>
  </si>
  <si>
    <t>Upcoming Key Economic Events</t>
  </si>
  <si>
    <t>EUR</t>
  </si>
  <si>
    <t>German Factory Orders (MoM) (Jul)_x000D_
Cons:-1.60%_x000D_
Prev.:3.90%</t>
  </si>
  <si>
    <t>-1.60%</t>
  </si>
  <si>
    <t>3.90%</t>
  </si>
  <si>
    <t>GBP</t>
  </si>
  <si>
    <t>S&amp;P Global / CIPS UK Construction PMI (Aug)_x000D_
Cons:54.6_x000D_
Prev.:55.3</t>
  </si>
  <si>
    <t>54.6</t>
  </si>
  <si>
    <t>55.3</t>
  </si>
  <si>
    <t>ECB Supervisory Board Member Tuominen Speaks</t>
  </si>
  <si>
    <t>USD</t>
  </si>
  <si>
    <t>ADP Nonfarm Employment Change (Aug)_x000D_
Cons:144K_x000D_
Prev.:122K</t>
  </si>
  <si>
    <t>144K</t>
  </si>
  <si>
    <t>122K</t>
  </si>
  <si>
    <t>CAD</t>
  </si>
  <si>
    <t>Labor Productivity (QoQ) (Q2)_x000D_
Cons:-0.10%_x000D_
Prev.:-0.30%</t>
  </si>
  <si>
    <t>-0.10%</t>
  </si>
  <si>
    <t>-0.30%</t>
  </si>
  <si>
    <t>Nonfarm Productivity (QoQ) (Q2)_x000D_
Cons:2.30%_x000D_
Prev.:0.20%</t>
  </si>
  <si>
    <t>2.30%</t>
  </si>
  <si>
    <t>0.20%</t>
  </si>
  <si>
    <t>Recently Released Key Economic Events</t>
  </si>
  <si>
    <t>AUD</t>
  </si>
  <si>
    <t>Trade Balance (Jul)_x000D_
Act:6.01B_x000D_
Cons:5.05B_x000D_
Prev.:5.42B</t>
  </si>
  <si>
    <t>6.01B</t>
  </si>
  <si>
    <t>5.05B</t>
  </si>
  <si>
    <t>5.42B</t>
  </si>
  <si>
    <t/>
  </si>
  <si>
    <t>for importing data from web: click on new query -&gt; other resources-&gt; to web,, enter the link of URL, but ,make sure</t>
  </si>
  <si>
    <t>k is URL pr data tables ki form m ho, then vo import kr k final m jab workbook m lany lgy gy to table vala option</t>
  </si>
  <si>
    <t xml:space="preserve">select krna h k table show ho sirf connection hi establish nhi krna, then new new wrok book m bhi dal skty and new m bhi </t>
  </si>
  <si>
    <t>daal skty and add to datamodel vala uncheck krna h</t>
  </si>
  <si>
    <t>NEW TABLE…..</t>
  </si>
  <si>
    <t>Name</t>
  </si>
  <si>
    <t>Last</t>
  </si>
  <si>
    <t>High</t>
  </si>
  <si>
    <t>Low</t>
  </si>
  <si>
    <t>Chg.</t>
  </si>
  <si>
    <t>Chg. %</t>
  </si>
  <si>
    <t>Dow Jones</t>
  </si>
  <si>
    <t>04/09</t>
  </si>
  <si>
    <t>S&amp;P 500</t>
  </si>
  <si>
    <t>Nasdaq</t>
  </si>
  <si>
    <t>Small Cap 2000</t>
  </si>
  <si>
    <t>S&amp;P 500 VIX</t>
  </si>
  <si>
    <t>00:00:17</t>
  </si>
  <si>
    <t>S&amp;P/TSX</t>
  </si>
  <si>
    <t>Bovespa</t>
  </si>
  <si>
    <t>S&amp;P/BMV IPC</t>
  </si>
  <si>
    <t>MSCI World</t>
  </si>
  <si>
    <t>01:55:45</t>
  </si>
  <si>
    <t>DAX</t>
  </si>
  <si>
    <t>THIS IS HOW YOU IMPORT DATA FROM WEB</t>
  </si>
  <si>
    <r>
      <rPr>
        <b/>
        <sz val="11"/>
        <color theme="1"/>
        <rFont val="Calibri"/>
        <family val="2"/>
        <scheme val="minor"/>
      </rPr>
      <t>FIND: TO FIND THE POSITION OF SPECIFIC WORD OR LETTER IN A SPECIFIC CELL</t>
    </r>
    <r>
      <rPr>
        <sz val="11"/>
        <color theme="1"/>
        <rFont val="Calibri"/>
        <family val="2"/>
        <scheme val="minor"/>
      </rPr>
      <t xml:space="preserve">,,,   IT IS CASE SENSITIVE       =find("letter", select cell, kis number s </t>
    </r>
  </si>
  <si>
    <t>Q: HOW TO APPLY FORMULAS?  Just write = formula name e.g: = sum( then select those cells jin ko sum krna and then click enter,,,  = and ( lgana zruri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</si>
</sst>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_([$$-409]* #,##0.00_);_([$$-409]* \(#,##0.00\);_([$$-409]* &quot;-&quot;??_);_(@_)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1" fillId="4" borderId="0" xfId="0" applyFont="1" applyFill="1"/>
    <xf numFmtId="0" fontId="0" fillId="4" borderId="0" xfId="0" applyFill="1"/>
    <xf numFmtId="0" fontId="0" fillId="3" borderId="0" xfId="0" applyFill="1"/>
    <xf numFmtId="0" fontId="0" fillId="0" borderId="0" xfId="0" applyFill="1"/>
    <xf numFmtId="0" fontId="0" fillId="5" borderId="0" xfId="0" applyFill="1"/>
    <xf numFmtId="0" fontId="1" fillId="0" borderId="0" xfId="0" applyFont="1" applyFill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165" fontId="0" fillId="0" borderId="1" xfId="1" applyNumberFormat="1" applyFont="1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8" fillId="8" borderId="3" xfId="0" applyFont="1" applyFill="1" applyBorder="1"/>
    <xf numFmtId="0" fontId="8" fillId="8" borderId="2" xfId="0" applyFont="1" applyFill="1" applyBorder="1"/>
    <xf numFmtId="0" fontId="8" fillId="8" borderId="4" xfId="0" applyFont="1" applyFill="1" applyBorder="1"/>
    <xf numFmtId="0" fontId="0" fillId="7" borderId="2" xfId="0" applyFont="1" applyFill="1" applyBorder="1"/>
    <xf numFmtId="0" fontId="0" fillId="0" borderId="2" xfId="0" applyFont="1" applyBorder="1"/>
    <xf numFmtId="14" fontId="0" fillId="0" borderId="3" xfId="0" applyNumberFormat="1" applyFont="1" applyBorder="1"/>
    <xf numFmtId="14" fontId="0" fillId="7" borderId="3" xfId="0" applyNumberFormat="1" applyFont="1" applyFill="1" applyBorder="1"/>
    <xf numFmtId="165" fontId="0" fillId="0" borderId="0" xfId="0" applyNumberFormat="1"/>
    <xf numFmtId="165" fontId="0" fillId="7" borderId="4" xfId="0" applyNumberFormat="1" applyFont="1" applyFill="1" applyBorder="1"/>
    <xf numFmtId="165" fontId="0" fillId="0" borderId="4" xfId="0" applyNumberFormat="1" applyFont="1" applyBorder="1"/>
    <xf numFmtId="14" fontId="0" fillId="7" borderId="0" xfId="0" applyNumberFormat="1" applyFont="1" applyFill="1" applyBorder="1"/>
    <xf numFmtId="165" fontId="0" fillId="0" borderId="2" xfId="0" applyNumberFormat="1" applyFont="1" applyBorder="1"/>
    <xf numFmtId="22" fontId="0" fillId="0" borderId="0" xfId="0" applyNumberFormat="1"/>
    <xf numFmtId="0" fontId="0" fillId="0" borderId="0" xfId="0" applyAlignment="1">
      <alignment wrapText="1"/>
    </xf>
    <xf numFmtId="0" fontId="2" fillId="3" borderId="0" xfId="0" applyFont="1" applyFill="1"/>
    <xf numFmtId="0" fontId="2" fillId="9" borderId="0" xfId="0" applyFont="1" applyFill="1"/>
    <xf numFmtId="3" fontId="0" fillId="0" borderId="0" xfId="0" applyNumberFormat="1"/>
    <xf numFmtId="9" fontId="0" fillId="0" borderId="0" xfId="0" applyNumberFormat="1"/>
    <xf numFmtId="9" fontId="0" fillId="0" borderId="0" xfId="1" applyFo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9" borderId="0" xfId="0" applyFill="1"/>
    <xf numFmtId="0" fontId="1" fillId="0" borderId="0" xfId="0" applyFont="1"/>
    <xf numFmtId="0" fontId="0" fillId="10" borderId="0" xfId="0" applyFill="1"/>
    <xf numFmtId="0" fontId="0" fillId="0" borderId="0" xfId="0" applyNumberFormat="1"/>
    <xf numFmtId="0" fontId="0" fillId="0" borderId="0" xfId="0" applyNumberFormat="1" applyAlignment="1">
      <alignment wrapText="1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[$$-409]* #,##0.00_);_([$$-409]* \(#,##0.00\);_([$$-409]* &quot;-&quot;??_);_(@_)"/>
    </dxf>
    <dxf>
      <numFmt numFmtId="19" formatCode="dd/mm/yy"/>
    </dxf>
    <dxf>
      <numFmt numFmtId="165" formatCode="_([$$-409]* #,##0.00_);_([$$-409]* \(#,##0.00\);_([$$-409]* &quot;-&quot;??_);_(@_)"/>
    </dxf>
    <dxf>
      <numFmt numFmtId="19" formatCode="dd/mm/yy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[$-409]d/mmm/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Time" tableColumnId="17"/>
      <queryTableField id="2" name="Cur." tableColumnId="18"/>
      <queryTableField id="3" name="Event" tableColumnId="19"/>
      <queryTableField id="4" name="Imp." tableColumnId="20"/>
      <queryTableField id="5" name="Actual" tableColumnId="21"/>
      <queryTableField id="6" name="Forecast" tableColumnId="22"/>
      <queryTableField id="7" name="Previous" tableColumnId="23"/>
      <queryTableField id="8" name="Column8" tableColumnId="24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Name" tableColumnId="15"/>
      <queryTableField id="2" name="Last" tableColumnId="16"/>
      <queryTableField id="3" name="High" tableColumnId="17"/>
      <queryTableField id="4" name="Low" tableColumnId="18"/>
      <queryTableField id="5" name="Chg." tableColumnId="19"/>
      <queryTableField id="6" name="Chg. %" tableColumnId="20"/>
      <queryTableField id="7" name="Time" tableColumnId="2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B19:E22" totalsRowShown="0">
  <autoFilter ref="B19:E22"/>
  <tableColumns count="4">
    <tableColumn id="1" name="name"/>
    <tableColumn id="2" name="marks"/>
    <tableColumn id="3" name="gender"/>
    <tableColumn id="4" name="schoo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_1" displayName="Table_1" ref="A1:H10" tableType="queryTable" totalsRowShown="0">
  <autoFilter ref="A1:H10"/>
  <tableColumns count="8">
    <tableColumn id="17" uniqueName="17" name="Time" queryTableFieldId="1" dataDxfId="14"/>
    <tableColumn id="18" uniqueName="18" name="Cur." queryTableFieldId="2" dataDxfId="13"/>
    <tableColumn id="19" uniqueName="19" name="Event" queryTableFieldId="3" dataDxfId="12"/>
    <tableColumn id="20" uniqueName="20" name="Imp." queryTableFieldId="4" dataDxfId="11"/>
    <tableColumn id="21" uniqueName="21" name="Actual" queryTableFieldId="5" dataDxfId="10"/>
    <tableColumn id="22" uniqueName="22" name="Forecast" queryTableFieldId="6" dataDxfId="9"/>
    <tableColumn id="23" uniqueName="23" name="Previous" queryTableFieldId="7" dataDxfId="8"/>
    <tableColumn id="24" uniqueName="24" name="Column8" queryTableFieldId="8" dataDxf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_0__2" displayName="Table_0__2" ref="A1:G11" tableType="queryTable" totalsRowShown="0">
  <autoFilter ref="A1:G11"/>
  <tableColumns count="7">
    <tableColumn id="15" uniqueName="15" name="Name" queryTableFieldId="1" dataDxfId="6"/>
    <tableColumn id="16" uniqueName="16" name="Last" queryTableFieldId="2" dataDxfId="5"/>
    <tableColumn id="17" uniqueName="17" name="High" queryTableFieldId="3" dataDxfId="4"/>
    <tableColumn id="18" uniqueName="18" name="Low" queryTableFieldId="4" dataDxfId="3"/>
    <tableColumn id="19" uniqueName="19" name="Chg." queryTableFieldId="5" dataDxfId="2"/>
    <tableColumn id="20" uniqueName="20" name="Chg. %" queryTableFieldId="6" dataDxfId="1"/>
    <tableColumn id="21" uniqueName="21" name="Tim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78:F82" totalsRowShown="0">
  <autoFilter ref="B78:F82"/>
  <tableColumns count="5">
    <tableColumn id="1" name="DATE"/>
    <tableColumn id="2" name="category"/>
    <tableColumn id="3" name="sub-category"/>
    <tableColumn id="4" name="amount"/>
    <tableColumn id="5" name="payment-m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42" displayName="Table42" ref="C105:G113" totalsRowShown="0" dataCellStyle="Normal">
  <autoFilter ref="C105:G113"/>
  <tableColumns count="5">
    <tableColumn id="1" name="DATE" dataCellStyle="Normal"/>
    <tableColumn id="2" name="category" dataCellStyle="Normal"/>
    <tableColumn id="3" name="sub-category" dataCellStyle="Normal"/>
    <tableColumn id="4" name="amount" dataCellStyle="Normal"/>
    <tableColumn id="5" name="payment-mode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424" displayName="Table424" ref="B179:F187" totalsRowShown="0" headerRowDxfId="24" dataCellStyle="Normal">
  <autoFilter ref="B179:F187"/>
  <tableColumns count="5">
    <tableColumn id="1" name="DATE" dataDxfId="23" dataCellStyle="Normal"/>
    <tableColumn id="2" name="category" dataDxfId="22" dataCellStyle="Normal"/>
    <tableColumn id="3" name="sub-category" dataDxfId="21" dataCellStyle="Normal"/>
    <tableColumn id="4" name="amount" dataDxfId="20" dataCellStyle="Percent"/>
    <tableColumn id="5" name="payment-mode" dataDxfId="19" dataCellStyle="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200:E215" totalsRowShown="0">
  <autoFilter ref="B200:E215"/>
  <tableColumns count="4">
    <tableColumn id="1" name="DATE" dataDxfId="18"/>
    <tableColumn id="2" name="CATEGORY"/>
    <tableColumn id="3" name="SUB-CATEGORY"/>
    <tableColumn id="4" name="AMOUNT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275:E280" totalsRowShown="0">
  <autoFilter ref="B275:E280"/>
  <tableColumns count="4">
    <tableColumn id="1" name="id"/>
    <tableColumn id="2" name="name"/>
    <tableColumn id="3" name="age"/>
    <tableColumn id="4" name="gend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510" displayName="Table510" ref="B414:E429" totalsRowShown="0">
  <autoFilter ref="B414:E429"/>
  <tableColumns count="4">
    <tableColumn id="1" name="DATE" dataDxfId="16"/>
    <tableColumn id="2" name="CATEGORY"/>
    <tableColumn id="3" name="SUB-CATEGORY"/>
    <tableColumn id="4" name="AMOUNT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B491:E503" totalsRowShown="0">
  <autoFilter ref="B491:E503"/>
  <tableColumns count="4">
    <tableColumn id="1" name="ID"/>
    <tableColumn id="2" name="NAME"/>
    <tableColumn id="3" name="AGE"/>
    <tableColumn id="4" name="GEN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79" displayName="Table79" ref="B548:E560" totalsRowShown="0">
  <autoFilter ref="B548:E560"/>
  <tableColumns count="4">
    <tableColumn id="1" name="ID"/>
    <tableColumn id="2" name="NAME"/>
    <tableColumn id="3" name="AGE"/>
    <tableColumn id="4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2"/>
  <sheetViews>
    <sheetView tabSelected="1" zoomScale="89" zoomScaleNormal="85" workbookViewId="0">
      <selection activeCell="E15" sqref="E15"/>
    </sheetView>
  </sheetViews>
  <sheetFormatPr defaultRowHeight="14.5" x14ac:dyDescent="0.35"/>
  <cols>
    <col min="1" max="1" width="9.7265625" customWidth="1"/>
    <col min="2" max="3" width="22" bestFit="1" customWidth="1"/>
    <col min="4" max="4" width="15.6328125" customWidth="1"/>
    <col min="5" max="5" width="18.36328125" customWidth="1"/>
    <col min="6" max="6" width="23.90625" customWidth="1"/>
    <col min="7" max="7" width="12.26953125" bestFit="1" customWidth="1"/>
    <col min="8" max="8" width="10" customWidth="1"/>
    <col min="9" max="9" width="11.08984375" customWidth="1"/>
    <col min="10" max="10" width="14.7265625" customWidth="1"/>
    <col min="11" max="11" width="9.453125" customWidth="1"/>
  </cols>
  <sheetData>
    <row r="1" spans="1:16" x14ac:dyDescent="0.35">
      <c r="A1" s="1" t="s">
        <v>0</v>
      </c>
    </row>
    <row r="3" spans="1:16" x14ac:dyDescent="0.35">
      <c r="A3" s="3" t="s">
        <v>437</v>
      </c>
      <c r="B3" s="3"/>
      <c r="C3" s="3"/>
    </row>
    <row r="5" spans="1:16" x14ac:dyDescent="0.35">
      <c r="A5" t="s">
        <v>1</v>
      </c>
    </row>
    <row r="7" spans="1:16" x14ac:dyDescent="0.35">
      <c r="A7" s="5"/>
      <c r="B7" s="7"/>
      <c r="C7" s="5"/>
      <c r="D7" s="5"/>
      <c r="E7" s="5"/>
      <c r="F7" s="5"/>
      <c r="G7" s="5"/>
      <c r="H7" s="5"/>
    </row>
    <row r="8" spans="1:16" x14ac:dyDescent="0.35">
      <c r="A8" s="3" t="s">
        <v>4</v>
      </c>
      <c r="B8" s="2"/>
      <c r="C8" s="3"/>
      <c r="D8" s="3"/>
      <c r="E8" s="3"/>
      <c r="F8" s="3"/>
      <c r="G8" s="3"/>
      <c r="H8" s="3"/>
    </row>
    <row r="9" spans="1:16" x14ac:dyDescent="0.35">
      <c r="A9" s="50" t="s">
        <v>2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x14ac:dyDescent="0.3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x14ac:dyDescent="0.3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3" spans="1:16" x14ac:dyDescent="0.35">
      <c r="A13" t="s">
        <v>3</v>
      </c>
    </row>
    <row r="14" spans="1:16" x14ac:dyDescent="0.35">
      <c r="A14" t="s">
        <v>5</v>
      </c>
    </row>
    <row r="16" spans="1:16" x14ac:dyDescent="0.35">
      <c r="A16" s="4" t="s">
        <v>6</v>
      </c>
      <c r="B16" s="4"/>
      <c r="C16" s="4"/>
    </row>
    <row r="17" spans="1:14" x14ac:dyDescent="0.35">
      <c r="A17" t="s">
        <v>7</v>
      </c>
    </row>
    <row r="18" spans="1:14" x14ac:dyDescent="0.35">
      <c r="A18" t="s">
        <v>8</v>
      </c>
    </row>
    <row r="19" spans="1:14" x14ac:dyDescent="0.35">
      <c r="B19" t="s">
        <v>9</v>
      </c>
      <c r="C19" t="s">
        <v>18</v>
      </c>
      <c r="D19" t="s">
        <v>10</v>
      </c>
      <c r="E19" t="s">
        <v>11</v>
      </c>
    </row>
    <row r="20" spans="1:14" x14ac:dyDescent="0.35">
      <c r="B20" t="s">
        <v>12</v>
      </c>
      <c r="C20">
        <v>20</v>
      </c>
      <c r="D20" t="s">
        <v>13</v>
      </c>
      <c r="E20" t="s">
        <v>14</v>
      </c>
      <c r="G20" t="s">
        <v>19</v>
      </c>
    </row>
    <row r="21" spans="1:14" x14ac:dyDescent="0.35">
      <c r="B21" t="s">
        <v>15</v>
      </c>
      <c r="C21">
        <v>18</v>
      </c>
      <c r="D21" t="s">
        <v>13</v>
      </c>
      <c r="E21" t="s">
        <v>16</v>
      </c>
      <c r="G21" t="s">
        <v>20</v>
      </c>
    </row>
    <row r="22" spans="1:14" x14ac:dyDescent="0.35">
      <c r="B22" t="s">
        <v>17</v>
      </c>
      <c r="C22">
        <v>17</v>
      </c>
      <c r="D22" t="s">
        <v>13</v>
      </c>
      <c r="E22" t="s">
        <v>14</v>
      </c>
      <c r="G22" t="s">
        <v>21</v>
      </c>
    </row>
    <row r="25" spans="1:14" ht="14.5" customHeight="1" x14ac:dyDescent="0.35">
      <c r="B25" s="51" t="s">
        <v>53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1:14" x14ac:dyDescent="0.35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4" x14ac:dyDescent="0.35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1:14" x14ac:dyDescent="0.35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30" spans="1:14" x14ac:dyDescent="0.35">
      <c r="A30" s="6" t="s">
        <v>22</v>
      </c>
      <c r="B30" s="6"/>
    </row>
    <row r="31" spans="1:14" x14ac:dyDescent="0.35">
      <c r="A31" t="s">
        <v>23</v>
      </c>
    </row>
    <row r="32" spans="1:14" x14ac:dyDescent="0.35">
      <c r="A32" t="s">
        <v>24</v>
      </c>
      <c r="B32">
        <v>1</v>
      </c>
    </row>
    <row r="33" spans="1:5" x14ac:dyDescent="0.35">
      <c r="B33">
        <v>2</v>
      </c>
    </row>
    <row r="34" spans="1:5" x14ac:dyDescent="0.35">
      <c r="B34">
        <v>3</v>
      </c>
    </row>
    <row r="35" spans="1:5" x14ac:dyDescent="0.35">
      <c r="B35">
        <v>4</v>
      </c>
    </row>
    <row r="36" spans="1:5" x14ac:dyDescent="0.35">
      <c r="B36">
        <v>5</v>
      </c>
    </row>
    <row r="38" spans="1:5" x14ac:dyDescent="0.35">
      <c r="A38" s="6" t="s">
        <v>25</v>
      </c>
      <c r="B38" s="6"/>
    </row>
    <row r="39" spans="1:5" x14ac:dyDescent="0.35">
      <c r="A39" t="s">
        <v>26</v>
      </c>
    </row>
    <row r="40" spans="1:5" x14ac:dyDescent="0.35">
      <c r="A40" t="s">
        <v>27</v>
      </c>
    </row>
    <row r="41" spans="1:5" x14ac:dyDescent="0.35">
      <c r="A41" t="s">
        <v>24</v>
      </c>
      <c r="C41" t="s">
        <v>28</v>
      </c>
      <c r="D41" t="s">
        <v>15</v>
      </c>
      <c r="E41" t="s">
        <v>12</v>
      </c>
    </row>
    <row r="42" spans="1:5" x14ac:dyDescent="0.35">
      <c r="C42" t="s">
        <v>29</v>
      </c>
      <c r="D42" t="s">
        <v>32</v>
      </c>
      <c r="E42" t="s">
        <v>17</v>
      </c>
    </row>
    <row r="43" spans="1:5" x14ac:dyDescent="0.35">
      <c r="C43" t="s">
        <v>30</v>
      </c>
      <c r="D43" t="s">
        <v>32</v>
      </c>
      <c r="E43" t="s">
        <v>34</v>
      </c>
    </row>
    <row r="44" spans="1:5" x14ac:dyDescent="0.35">
      <c r="C44" t="s">
        <v>31</v>
      </c>
      <c r="D44" t="s">
        <v>33</v>
      </c>
      <c r="E44" t="s">
        <v>35</v>
      </c>
    </row>
    <row r="46" spans="1:5" x14ac:dyDescent="0.35">
      <c r="B46" t="s">
        <v>36</v>
      </c>
    </row>
    <row r="48" spans="1:5" x14ac:dyDescent="0.35">
      <c r="C48" t="s">
        <v>37</v>
      </c>
      <c r="D48" t="s">
        <v>40</v>
      </c>
    </row>
    <row r="49" spans="1:4" x14ac:dyDescent="0.35">
      <c r="C49" t="s">
        <v>38</v>
      </c>
      <c r="D49" t="s">
        <v>41</v>
      </c>
    </row>
    <row r="50" spans="1:4" x14ac:dyDescent="0.35">
      <c r="C50" t="s">
        <v>39</v>
      </c>
      <c r="D50" t="s">
        <v>42</v>
      </c>
    </row>
    <row r="51" spans="1:4" x14ac:dyDescent="0.35">
      <c r="C51" t="s">
        <v>43</v>
      </c>
      <c r="D51" t="s">
        <v>44</v>
      </c>
    </row>
    <row r="53" spans="1:4" x14ac:dyDescent="0.35">
      <c r="A53" s="6" t="s">
        <v>45</v>
      </c>
      <c r="B53" s="6"/>
    </row>
    <row r="54" spans="1:4" x14ac:dyDescent="0.35">
      <c r="A54" t="s">
        <v>46</v>
      </c>
    </row>
    <row r="55" spans="1:4" x14ac:dyDescent="0.35">
      <c r="A55" t="s">
        <v>48</v>
      </c>
    </row>
    <row r="57" spans="1:4" x14ac:dyDescent="0.35">
      <c r="C57" t="s">
        <v>47</v>
      </c>
      <c r="D57" t="s">
        <v>15</v>
      </c>
    </row>
    <row r="58" spans="1:4" x14ac:dyDescent="0.35">
      <c r="C58" t="s">
        <v>17</v>
      </c>
      <c r="D58" t="s">
        <v>32</v>
      </c>
    </row>
    <row r="59" spans="1:4" x14ac:dyDescent="0.35">
      <c r="C59" t="s">
        <v>34</v>
      </c>
      <c r="D59" t="s">
        <v>32</v>
      </c>
    </row>
    <row r="60" spans="1:4" x14ac:dyDescent="0.35">
      <c r="C60" t="s">
        <v>35</v>
      </c>
      <c r="D60" t="s">
        <v>33</v>
      </c>
    </row>
    <row r="62" spans="1:4" x14ac:dyDescent="0.35">
      <c r="A62" t="s">
        <v>49</v>
      </c>
    </row>
    <row r="63" spans="1:4" x14ac:dyDescent="0.35">
      <c r="A63" t="s">
        <v>50</v>
      </c>
    </row>
    <row r="65" spans="1:12" x14ac:dyDescent="0.35">
      <c r="B65">
        <v>1236</v>
      </c>
      <c r="C65">
        <v>762</v>
      </c>
    </row>
    <row r="66" spans="1:12" x14ac:dyDescent="0.35">
      <c r="B66">
        <v>1236</v>
      </c>
      <c r="C66">
        <v>763</v>
      </c>
      <c r="E66" t="s">
        <v>51</v>
      </c>
    </row>
    <row r="67" spans="1:12" x14ac:dyDescent="0.35">
      <c r="B67">
        <v>1236</v>
      </c>
      <c r="C67">
        <v>764</v>
      </c>
      <c r="E67" t="s">
        <v>52</v>
      </c>
    </row>
    <row r="68" spans="1:12" x14ac:dyDescent="0.35">
      <c r="B68">
        <v>1236</v>
      </c>
      <c r="C68">
        <v>765</v>
      </c>
    </row>
    <row r="69" spans="1:12" x14ac:dyDescent="0.35">
      <c r="B69">
        <v>1236</v>
      </c>
      <c r="C69">
        <v>766</v>
      </c>
    </row>
    <row r="72" spans="1:12" x14ac:dyDescent="0.35">
      <c r="B72" s="44" t="s">
        <v>54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</row>
    <row r="73" spans="1:12" x14ac:dyDescent="0.3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  <row r="74" spans="1:12" x14ac:dyDescent="0.35"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</row>
    <row r="76" spans="1:12" x14ac:dyDescent="0.35">
      <c r="A76" t="s">
        <v>55</v>
      </c>
    </row>
    <row r="78" spans="1:12" x14ac:dyDescent="0.35">
      <c r="B78" t="s">
        <v>56</v>
      </c>
      <c r="C78" t="s">
        <v>57</v>
      </c>
      <c r="D78" t="s">
        <v>58</v>
      </c>
      <c r="E78" t="s">
        <v>59</v>
      </c>
      <c r="F78" t="s">
        <v>60</v>
      </c>
    </row>
    <row r="79" spans="1:12" x14ac:dyDescent="0.35">
      <c r="B79" s="8">
        <v>45261</v>
      </c>
      <c r="C79" t="s">
        <v>61</v>
      </c>
      <c r="D79" t="s">
        <v>64</v>
      </c>
      <c r="E79">
        <v>1200</v>
      </c>
      <c r="F79" t="s">
        <v>77</v>
      </c>
    </row>
    <row r="80" spans="1:12" x14ac:dyDescent="0.35">
      <c r="B80" s="9">
        <v>45290</v>
      </c>
      <c r="C80" t="s">
        <v>62</v>
      </c>
      <c r="D80" t="s">
        <v>65</v>
      </c>
      <c r="E80">
        <v>230</v>
      </c>
      <c r="F80" t="s">
        <v>67</v>
      </c>
    </row>
    <row r="81" spans="1:6" x14ac:dyDescent="0.35">
      <c r="B81" s="9">
        <v>45261</v>
      </c>
      <c r="C81" t="s">
        <v>62</v>
      </c>
      <c r="D81" t="s">
        <v>66</v>
      </c>
      <c r="E81">
        <v>400</v>
      </c>
      <c r="F81" t="s">
        <v>67</v>
      </c>
    </row>
    <row r="82" spans="1:6" x14ac:dyDescent="0.35">
      <c r="B82" s="9">
        <v>45272</v>
      </c>
      <c r="C82" t="s">
        <v>63</v>
      </c>
      <c r="D82" t="s">
        <v>63</v>
      </c>
      <c r="E82">
        <v>100</v>
      </c>
      <c r="F82" t="s">
        <v>77</v>
      </c>
    </row>
    <row r="84" spans="1:6" x14ac:dyDescent="0.35">
      <c r="A84" t="s">
        <v>74</v>
      </c>
    </row>
    <row r="85" spans="1:6" x14ac:dyDescent="0.35">
      <c r="A85" t="s">
        <v>68</v>
      </c>
    </row>
    <row r="86" spans="1:6" x14ac:dyDescent="0.35">
      <c r="A86" t="s">
        <v>69</v>
      </c>
    </row>
    <row r="88" spans="1:6" x14ac:dyDescent="0.35">
      <c r="A88" t="s">
        <v>73</v>
      </c>
    </row>
    <row r="89" spans="1:6" x14ac:dyDescent="0.35">
      <c r="A89" t="s">
        <v>70</v>
      </c>
    </row>
    <row r="90" spans="1:6" x14ac:dyDescent="0.35">
      <c r="A90" t="s">
        <v>71</v>
      </c>
    </row>
    <row r="91" spans="1:6" x14ac:dyDescent="0.35">
      <c r="A91" t="s">
        <v>72</v>
      </c>
    </row>
    <row r="93" spans="1:6" x14ac:dyDescent="0.35">
      <c r="A93" t="s">
        <v>75</v>
      </c>
    </row>
    <row r="95" spans="1:6" x14ac:dyDescent="0.35">
      <c r="A95" t="s">
        <v>76</v>
      </c>
    </row>
    <row r="96" spans="1:6" x14ac:dyDescent="0.35">
      <c r="A96" t="s">
        <v>78</v>
      </c>
    </row>
    <row r="98" spans="1:8" x14ac:dyDescent="0.35">
      <c r="B98" s="46" t="s">
        <v>79</v>
      </c>
      <c r="C98" s="47"/>
      <c r="D98" s="47"/>
      <c r="E98" s="47"/>
      <c r="F98" s="47"/>
      <c r="G98" s="47"/>
      <c r="H98" s="47"/>
    </row>
    <row r="99" spans="1:8" x14ac:dyDescent="0.35">
      <c r="B99" s="47"/>
      <c r="C99" s="47"/>
      <c r="D99" s="47"/>
      <c r="E99" s="47"/>
      <c r="F99" s="47"/>
      <c r="G99" s="47"/>
      <c r="H99" s="47"/>
    </row>
    <row r="100" spans="1:8" x14ac:dyDescent="0.35">
      <c r="B100" s="47"/>
      <c r="C100" s="47"/>
      <c r="D100" s="47"/>
      <c r="E100" s="47"/>
      <c r="F100" s="47"/>
      <c r="G100" s="47"/>
      <c r="H100" s="47"/>
    </row>
    <row r="102" spans="1:8" x14ac:dyDescent="0.35">
      <c r="A102" t="s">
        <v>80</v>
      </c>
    </row>
    <row r="103" spans="1:8" x14ac:dyDescent="0.35">
      <c r="A103" t="s">
        <v>81</v>
      </c>
    </row>
    <row r="105" spans="1:8" x14ac:dyDescent="0.35">
      <c r="C105" t="s">
        <v>56</v>
      </c>
      <c r="D105" t="s">
        <v>57</v>
      </c>
      <c r="E105" t="s">
        <v>58</v>
      </c>
      <c r="F105" t="s">
        <v>59</v>
      </c>
      <c r="G105" t="s">
        <v>60</v>
      </c>
    </row>
    <row r="106" spans="1:8" x14ac:dyDescent="0.35">
      <c r="C106">
        <v>45261</v>
      </c>
      <c r="D106" t="s">
        <v>61</v>
      </c>
      <c r="E106" t="s">
        <v>64</v>
      </c>
      <c r="F106">
        <v>1200</v>
      </c>
      <c r="G106" t="s">
        <v>77</v>
      </c>
    </row>
    <row r="107" spans="1:8" x14ac:dyDescent="0.35">
      <c r="C107">
        <v>45290</v>
      </c>
      <c r="D107" t="s">
        <v>62</v>
      </c>
      <c r="E107" t="s">
        <v>65</v>
      </c>
      <c r="F107">
        <v>230</v>
      </c>
      <c r="G107" t="s">
        <v>67</v>
      </c>
    </row>
    <row r="108" spans="1:8" x14ac:dyDescent="0.35">
      <c r="C108">
        <v>45261</v>
      </c>
      <c r="D108" t="s">
        <v>62</v>
      </c>
      <c r="E108" t="s">
        <v>66</v>
      </c>
      <c r="F108">
        <v>400</v>
      </c>
      <c r="G108" t="s">
        <v>67</v>
      </c>
    </row>
    <row r="109" spans="1:8" x14ac:dyDescent="0.35">
      <c r="C109">
        <v>45272</v>
      </c>
      <c r="D109" t="s">
        <v>63</v>
      </c>
      <c r="E109" t="s">
        <v>63</v>
      </c>
      <c r="F109">
        <v>100</v>
      </c>
      <c r="G109" t="s">
        <v>77</v>
      </c>
    </row>
    <row r="110" spans="1:8" x14ac:dyDescent="0.35">
      <c r="C110">
        <v>45290</v>
      </c>
      <c r="D110" t="s">
        <v>61</v>
      </c>
      <c r="E110" t="s">
        <v>63</v>
      </c>
      <c r="F110">
        <v>101</v>
      </c>
      <c r="G110" t="s">
        <v>67</v>
      </c>
    </row>
    <row r="111" spans="1:8" x14ac:dyDescent="0.35">
      <c r="C111">
        <v>45261</v>
      </c>
      <c r="D111" t="s">
        <v>62</v>
      </c>
      <c r="E111" t="s">
        <v>63</v>
      </c>
      <c r="F111">
        <v>102</v>
      </c>
      <c r="G111" t="s">
        <v>67</v>
      </c>
    </row>
    <row r="112" spans="1:8" x14ac:dyDescent="0.35">
      <c r="C112">
        <v>45272</v>
      </c>
      <c r="D112" t="s">
        <v>62</v>
      </c>
      <c r="E112" t="s">
        <v>63</v>
      </c>
      <c r="F112">
        <v>103</v>
      </c>
      <c r="G112" t="s">
        <v>67</v>
      </c>
    </row>
    <row r="113" spans="1:7" x14ac:dyDescent="0.35">
      <c r="C113">
        <v>45290</v>
      </c>
      <c r="D113" t="s">
        <v>63</v>
      </c>
      <c r="E113" t="s">
        <v>63</v>
      </c>
      <c r="F113">
        <v>10</v>
      </c>
      <c r="G113" t="s">
        <v>67</v>
      </c>
    </row>
    <row r="114" spans="1:7" x14ac:dyDescent="0.35">
      <c r="A114" t="s">
        <v>82</v>
      </c>
    </row>
    <row r="115" spans="1:7" x14ac:dyDescent="0.35">
      <c r="A115" t="s">
        <v>83</v>
      </c>
    </row>
    <row r="116" spans="1:7" x14ac:dyDescent="0.35">
      <c r="A116" t="s">
        <v>84</v>
      </c>
    </row>
    <row r="118" spans="1:7" x14ac:dyDescent="0.35">
      <c r="A118" t="s">
        <v>85</v>
      </c>
    </row>
    <row r="119" spans="1:7" x14ac:dyDescent="0.35">
      <c r="A119" t="s">
        <v>86</v>
      </c>
    </row>
    <row r="121" spans="1:7" x14ac:dyDescent="0.35">
      <c r="A121" t="s">
        <v>87</v>
      </c>
    </row>
    <row r="122" spans="1:7" x14ac:dyDescent="0.35">
      <c r="A122" t="s">
        <v>88</v>
      </c>
    </row>
    <row r="124" spans="1:7" x14ac:dyDescent="0.35">
      <c r="C124">
        <v>52</v>
      </c>
    </row>
    <row r="125" spans="1:7" x14ac:dyDescent="0.35">
      <c r="C125">
        <v>34</v>
      </c>
    </row>
    <row r="126" spans="1:7" x14ac:dyDescent="0.35">
      <c r="C126">
        <v>54</v>
      </c>
      <c r="E126" t="s">
        <v>89</v>
      </c>
    </row>
    <row r="127" spans="1:7" x14ac:dyDescent="0.35">
      <c r="C127">
        <v>100</v>
      </c>
    </row>
    <row r="128" spans="1:7" x14ac:dyDescent="0.35">
      <c r="C128">
        <v>50</v>
      </c>
    </row>
    <row r="129" spans="1:4" x14ac:dyDescent="0.35">
      <c r="C129">
        <v>10</v>
      </c>
    </row>
    <row r="130" spans="1:4" x14ac:dyDescent="0.35">
      <c r="C130" s="12">
        <v>92</v>
      </c>
    </row>
    <row r="131" spans="1:4" x14ac:dyDescent="0.35">
      <c r="C131">
        <v>65</v>
      </c>
    </row>
    <row r="132" spans="1:4" x14ac:dyDescent="0.35">
      <c r="C132">
        <v>22</v>
      </c>
    </row>
    <row r="135" spans="1:4" x14ac:dyDescent="0.35">
      <c r="A135" t="s">
        <v>90</v>
      </c>
    </row>
    <row r="136" spans="1:4" x14ac:dyDescent="0.35">
      <c r="A136" t="s">
        <v>91</v>
      </c>
    </row>
    <row r="137" spans="1:4" x14ac:dyDescent="0.35">
      <c r="A137" t="s">
        <v>92</v>
      </c>
    </row>
    <row r="138" spans="1:4" x14ac:dyDescent="0.35">
      <c r="B138" s="10">
        <v>1</v>
      </c>
      <c r="D138">
        <v>54</v>
      </c>
    </row>
    <row r="139" spans="1:4" x14ac:dyDescent="0.35">
      <c r="B139" s="10">
        <v>2</v>
      </c>
      <c r="D139">
        <v>65</v>
      </c>
    </row>
    <row r="140" spans="1:4" x14ac:dyDescent="0.35">
      <c r="B140" s="10">
        <v>3</v>
      </c>
      <c r="D140">
        <v>32</v>
      </c>
    </row>
    <row r="141" spans="1:4" x14ac:dyDescent="0.35">
      <c r="B141" s="10">
        <v>4</v>
      </c>
      <c r="D141">
        <v>45</v>
      </c>
    </row>
    <row r="142" spans="1:4" x14ac:dyDescent="0.35">
      <c r="B142" s="10">
        <v>5</v>
      </c>
      <c r="D142">
        <v>21</v>
      </c>
    </row>
    <row r="143" spans="1:4" x14ac:dyDescent="0.35">
      <c r="B143" s="10">
        <v>6</v>
      </c>
      <c r="D143">
        <v>55</v>
      </c>
    </row>
    <row r="144" spans="1:4" x14ac:dyDescent="0.35">
      <c r="B144" s="10">
        <v>7</v>
      </c>
      <c r="D144">
        <v>0</v>
      </c>
    </row>
    <row r="145" spans="1:4" x14ac:dyDescent="0.35">
      <c r="B145" s="10">
        <v>8</v>
      </c>
      <c r="D145">
        <v>100</v>
      </c>
    </row>
    <row r="146" spans="1:4" x14ac:dyDescent="0.35">
      <c r="B146" s="10">
        <v>9</v>
      </c>
      <c r="D146">
        <v>54</v>
      </c>
    </row>
    <row r="147" spans="1:4" x14ac:dyDescent="0.35">
      <c r="B147" s="10">
        <v>10</v>
      </c>
    </row>
    <row r="149" spans="1:4" x14ac:dyDescent="0.35">
      <c r="A149" t="s">
        <v>93</v>
      </c>
    </row>
    <row r="151" spans="1:4" x14ac:dyDescent="0.35">
      <c r="B151">
        <v>1</v>
      </c>
      <c r="D151">
        <v>54</v>
      </c>
    </row>
    <row r="152" spans="1:4" x14ac:dyDescent="0.35">
      <c r="B152">
        <v>2</v>
      </c>
      <c r="D152">
        <v>65</v>
      </c>
    </row>
    <row r="153" spans="1:4" x14ac:dyDescent="0.35">
      <c r="B153">
        <v>3</v>
      </c>
      <c r="D153">
        <v>32</v>
      </c>
    </row>
    <row r="154" spans="1:4" x14ac:dyDescent="0.35">
      <c r="B154">
        <v>4</v>
      </c>
      <c r="D154">
        <v>45</v>
      </c>
    </row>
    <row r="155" spans="1:4" x14ac:dyDescent="0.35">
      <c r="B155">
        <v>5</v>
      </c>
      <c r="D155">
        <v>21</v>
      </c>
    </row>
    <row r="156" spans="1:4" x14ac:dyDescent="0.35">
      <c r="B156">
        <v>6</v>
      </c>
      <c r="D156">
        <v>55</v>
      </c>
    </row>
    <row r="157" spans="1:4" x14ac:dyDescent="0.35">
      <c r="B157">
        <v>7</v>
      </c>
      <c r="D157">
        <v>0</v>
      </c>
    </row>
    <row r="158" spans="1:4" x14ac:dyDescent="0.35">
      <c r="B158">
        <v>8</v>
      </c>
      <c r="D158">
        <v>100</v>
      </c>
    </row>
    <row r="159" spans="1:4" x14ac:dyDescent="0.35">
      <c r="B159">
        <v>9</v>
      </c>
      <c r="D159">
        <v>54</v>
      </c>
    </row>
    <row r="160" spans="1:4" x14ac:dyDescent="0.35">
      <c r="B160">
        <v>10</v>
      </c>
    </row>
    <row r="163" spans="2:6" x14ac:dyDescent="0.35">
      <c r="B163" s="52" t="s">
        <v>94</v>
      </c>
      <c r="C163" s="47"/>
      <c r="D163" s="47"/>
      <c r="E163" s="47"/>
      <c r="F163" s="47"/>
    </row>
    <row r="164" spans="2:6" x14ac:dyDescent="0.35">
      <c r="B164" s="47"/>
      <c r="C164" s="47"/>
      <c r="D164" s="47"/>
      <c r="E164" s="47"/>
      <c r="F164" s="47"/>
    </row>
    <row r="165" spans="2:6" x14ac:dyDescent="0.35">
      <c r="B165" s="47"/>
      <c r="C165" s="47"/>
      <c r="D165" s="47"/>
      <c r="E165" s="47"/>
      <c r="F165" s="47"/>
    </row>
    <row r="166" spans="2:6" x14ac:dyDescent="0.35">
      <c r="B166" s="47"/>
      <c r="C166" s="47"/>
      <c r="D166" s="47"/>
      <c r="E166" s="47"/>
      <c r="F166" s="47"/>
    </row>
    <row r="168" spans="2:6" x14ac:dyDescent="0.35">
      <c r="B168" s="11">
        <v>54</v>
      </c>
      <c r="C168" t="s">
        <v>95</v>
      </c>
    </row>
    <row r="169" spans="2:6" x14ac:dyDescent="0.35">
      <c r="B169" s="11">
        <v>65</v>
      </c>
      <c r="C169" t="s">
        <v>96</v>
      </c>
    </row>
    <row r="170" spans="2:6" x14ac:dyDescent="0.35">
      <c r="B170" s="11">
        <v>32</v>
      </c>
    </row>
    <row r="171" spans="2:6" x14ac:dyDescent="0.35">
      <c r="B171">
        <v>45</v>
      </c>
    </row>
    <row r="172" spans="2:6" x14ac:dyDescent="0.35">
      <c r="B172">
        <v>21</v>
      </c>
    </row>
    <row r="173" spans="2:6" x14ac:dyDescent="0.35">
      <c r="B173">
        <v>55</v>
      </c>
    </row>
    <row r="174" spans="2:6" x14ac:dyDescent="0.35">
      <c r="B174">
        <v>0</v>
      </c>
    </row>
    <row r="175" spans="2:6" x14ac:dyDescent="0.35">
      <c r="B175">
        <v>100</v>
      </c>
    </row>
    <row r="176" spans="2:6" x14ac:dyDescent="0.35">
      <c r="B176">
        <v>54</v>
      </c>
    </row>
    <row r="178" spans="2:6" x14ac:dyDescent="0.35">
      <c r="B178" t="s">
        <v>97</v>
      </c>
    </row>
    <row r="179" spans="2:6" ht="23.5" x14ac:dyDescent="0.55000000000000004">
      <c r="B179" s="17" t="s">
        <v>56</v>
      </c>
      <c r="C179" s="17" t="s">
        <v>57</v>
      </c>
      <c r="D179" s="17" t="s">
        <v>58</v>
      </c>
      <c r="E179" s="17" t="s">
        <v>59</v>
      </c>
      <c r="F179" s="17" t="s">
        <v>60</v>
      </c>
    </row>
    <row r="180" spans="2:6" x14ac:dyDescent="0.35">
      <c r="B180" s="15">
        <v>45323</v>
      </c>
      <c r="C180" s="13" t="s">
        <v>61</v>
      </c>
      <c r="D180" s="13" t="s">
        <v>64</v>
      </c>
      <c r="E180" s="14">
        <v>1200</v>
      </c>
      <c r="F180" s="16" t="s">
        <v>77</v>
      </c>
    </row>
    <row r="181" spans="2:6" x14ac:dyDescent="0.35">
      <c r="B181" s="15">
        <v>45324</v>
      </c>
      <c r="C181" s="13" t="s">
        <v>62</v>
      </c>
      <c r="D181" s="13" t="s">
        <v>65</v>
      </c>
      <c r="E181" s="14">
        <v>230</v>
      </c>
      <c r="F181" s="16" t="s">
        <v>67</v>
      </c>
    </row>
    <row r="182" spans="2:6" x14ac:dyDescent="0.35">
      <c r="B182" s="15">
        <v>45325</v>
      </c>
      <c r="C182" s="13" t="s">
        <v>62</v>
      </c>
      <c r="D182" s="13" t="s">
        <v>66</v>
      </c>
      <c r="E182" s="14">
        <v>400</v>
      </c>
      <c r="F182" s="16" t="s">
        <v>67</v>
      </c>
    </row>
    <row r="183" spans="2:6" x14ac:dyDescent="0.35">
      <c r="B183" s="15">
        <v>45326</v>
      </c>
      <c r="C183" s="13" t="s">
        <v>63</v>
      </c>
      <c r="D183" s="13" t="s">
        <v>63</v>
      </c>
      <c r="E183" s="14">
        <v>100</v>
      </c>
      <c r="F183" s="16" t="s">
        <v>77</v>
      </c>
    </row>
    <row r="184" spans="2:6" x14ac:dyDescent="0.35">
      <c r="B184" s="15">
        <v>45327</v>
      </c>
      <c r="C184" s="13" t="s">
        <v>61</v>
      </c>
      <c r="D184" s="13" t="s">
        <v>63</v>
      </c>
      <c r="E184" s="14">
        <v>101</v>
      </c>
      <c r="F184" s="16" t="s">
        <v>67</v>
      </c>
    </row>
    <row r="185" spans="2:6" x14ac:dyDescent="0.35">
      <c r="B185" s="15">
        <v>45328</v>
      </c>
      <c r="C185" s="13" t="s">
        <v>62</v>
      </c>
      <c r="D185" s="13" t="s">
        <v>63</v>
      </c>
      <c r="E185" s="14">
        <v>102</v>
      </c>
      <c r="F185" s="16" t="s">
        <v>67</v>
      </c>
    </row>
    <row r="186" spans="2:6" x14ac:dyDescent="0.35">
      <c r="B186" s="15">
        <v>45329</v>
      </c>
      <c r="C186" s="13" t="s">
        <v>62</v>
      </c>
      <c r="D186" s="13" t="s">
        <v>63</v>
      </c>
      <c r="E186" s="14">
        <v>103</v>
      </c>
      <c r="F186" s="16" t="s">
        <v>67</v>
      </c>
    </row>
    <row r="187" spans="2:6" x14ac:dyDescent="0.35">
      <c r="B187" s="15">
        <v>45330</v>
      </c>
      <c r="C187" s="13" t="s">
        <v>63</v>
      </c>
      <c r="D187" s="13" t="s">
        <v>63</v>
      </c>
      <c r="E187" s="14">
        <v>10</v>
      </c>
      <c r="F187" s="16" t="s">
        <v>67</v>
      </c>
    </row>
    <row r="189" spans="2:6" x14ac:dyDescent="0.35">
      <c r="B189" t="s">
        <v>98</v>
      </c>
    </row>
    <row r="191" spans="2:6" x14ac:dyDescent="0.35">
      <c r="B191" t="s">
        <v>99</v>
      </c>
    </row>
    <row r="192" spans="2:6" x14ac:dyDescent="0.35">
      <c r="B192" t="s">
        <v>100</v>
      </c>
    </row>
    <row r="194" spans="2:13" x14ac:dyDescent="0.35">
      <c r="B194" s="46" t="s">
        <v>124</v>
      </c>
      <c r="C194" s="47"/>
      <c r="D194" s="47"/>
      <c r="E194" s="47"/>
      <c r="F194" s="47"/>
    </row>
    <row r="195" spans="2:13" x14ac:dyDescent="0.35">
      <c r="B195" s="47"/>
      <c r="C195" s="47"/>
      <c r="D195" s="47"/>
      <c r="E195" s="47"/>
      <c r="F195" s="47"/>
    </row>
    <row r="196" spans="2:13" x14ac:dyDescent="0.35">
      <c r="B196" s="47"/>
      <c r="C196" s="47"/>
      <c r="D196" s="47"/>
      <c r="E196" s="47"/>
      <c r="F196" s="47"/>
    </row>
    <row r="197" spans="2:13" x14ac:dyDescent="0.35">
      <c r="B197" s="47"/>
      <c r="C197" s="47"/>
      <c r="D197" s="47"/>
      <c r="E197" s="47"/>
      <c r="F197" s="47"/>
    </row>
    <row r="199" spans="2:13" x14ac:dyDescent="0.35">
      <c r="C199" t="s">
        <v>120</v>
      </c>
    </row>
    <row r="200" spans="2:13" x14ac:dyDescent="0.35">
      <c r="B200" t="s">
        <v>56</v>
      </c>
      <c r="C200" t="s">
        <v>102</v>
      </c>
      <c r="D200" t="s">
        <v>103</v>
      </c>
      <c r="E200" t="s">
        <v>104</v>
      </c>
      <c r="I200" s="22"/>
      <c r="J200" s="22"/>
      <c r="K200" s="29"/>
    </row>
    <row r="201" spans="2:13" x14ac:dyDescent="0.35">
      <c r="B201" s="9">
        <v>44972</v>
      </c>
      <c r="C201" t="s">
        <v>109</v>
      </c>
      <c r="D201" t="s">
        <v>113</v>
      </c>
      <c r="E201" s="25">
        <v>1</v>
      </c>
      <c r="I201" s="22"/>
      <c r="J201" s="22"/>
      <c r="K201" s="29"/>
    </row>
    <row r="202" spans="2:13" x14ac:dyDescent="0.35">
      <c r="B202" s="9">
        <v>44972</v>
      </c>
      <c r="C202" t="s">
        <v>109</v>
      </c>
      <c r="D202" t="s">
        <v>113</v>
      </c>
      <c r="E202" s="25">
        <v>2</v>
      </c>
      <c r="I202" s="22"/>
      <c r="J202" s="22"/>
      <c r="K202" s="29"/>
    </row>
    <row r="203" spans="2:13" x14ac:dyDescent="0.35">
      <c r="B203" s="9">
        <v>44971</v>
      </c>
      <c r="C203" t="s">
        <v>108</v>
      </c>
      <c r="D203" t="s">
        <v>119</v>
      </c>
      <c r="E203" s="25">
        <v>3</v>
      </c>
      <c r="I203" s="22"/>
      <c r="J203" s="22"/>
      <c r="K203" s="29"/>
      <c r="L203" s="25"/>
    </row>
    <row r="204" spans="2:13" x14ac:dyDescent="0.35">
      <c r="B204" s="9">
        <v>44971</v>
      </c>
      <c r="C204" t="s">
        <v>108</v>
      </c>
      <c r="D204" t="s">
        <v>119</v>
      </c>
      <c r="E204" s="25">
        <v>4</v>
      </c>
      <c r="I204" s="22"/>
      <c r="J204" s="22"/>
      <c r="K204" s="29"/>
      <c r="M204" s="25"/>
    </row>
    <row r="205" spans="2:13" x14ac:dyDescent="0.35">
      <c r="B205" s="9">
        <v>44967</v>
      </c>
      <c r="C205" t="s">
        <v>105</v>
      </c>
      <c r="D205" t="s">
        <v>112</v>
      </c>
      <c r="E205" s="25">
        <v>5</v>
      </c>
      <c r="I205" s="22"/>
      <c r="J205" s="22"/>
      <c r="K205" s="29"/>
    </row>
    <row r="206" spans="2:13" x14ac:dyDescent="0.35">
      <c r="B206" s="9">
        <v>44967</v>
      </c>
      <c r="C206" t="s">
        <v>105</v>
      </c>
      <c r="D206" t="s">
        <v>112</v>
      </c>
      <c r="E206" s="25">
        <v>6</v>
      </c>
    </row>
    <row r="207" spans="2:13" x14ac:dyDescent="0.35">
      <c r="B207" s="9">
        <v>44969</v>
      </c>
      <c r="C207" t="s">
        <v>106</v>
      </c>
      <c r="D207" t="s">
        <v>117</v>
      </c>
      <c r="E207" s="25">
        <v>7</v>
      </c>
    </row>
    <row r="208" spans="2:13" x14ac:dyDescent="0.35">
      <c r="B208" s="9">
        <v>44969</v>
      </c>
      <c r="C208" t="s">
        <v>106</v>
      </c>
      <c r="D208" t="s">
        <v>117</v>
      </c>
      <c r="E208" s="25">
        <v>8</v>
      </c>
    </row>
    <row r="209" spans="2:5" x14ac:dyDescent="0.35">
      <c r="B209" s="9">
        <v>44968</v>
      </c>
      <c r="C209" t="s">
        <v>63</v>
      </c>
      <c r="D209" t="s">
        <v>116</v>
      </c>
      <c r="E209" s="25">
        <v>9</v>
      </c>
    </row>
    <row r="210" spans="2:5" x14ac:dyDescent="0.35">
      <c r="B210" s="9">
        <v>44968</v>
      </c>
      <c r="C210" t="s">
        <v>63</v>
      </c>
      <c r="D210" t="s">
        <v>116</v>
      </c>
      <c r="E210" s="25">
        <v>10</v>
      </c>
    </row>
    <row r="211" spans="2:5" x14ac:dyDescent="0.35">
      <c r="B211" s="9">
        <v>44970</v>
      </c>
      <c r="C211" t="s">
        <v>107</v>
      </c>
      <c r="D211" t="s">
        <v>118</v>
      </c>
      <c r="E211" s="25">
        <v>11</v>
      </c>
    </row>
    <row r="212" spans="2:5" x14ac:dyDescent="0.35">
      <c r="B212" s="9">
        <v>44970</v>
      </c>
      <c r="C212" t="s">
        <v>107</v>
      </c>
      <c r="D212" t="s">
        <v>118</v>
      </c>
      <c r="E212" s="25">
        <v>12</v>
      </c>
    </row>
    <row r="213" spans="2:5" x14ac:dyDescent="0.35">
      <c r="B213" s="9">
        <v>44973</v>
      </c>
      <c r="C213" t="s">
        <v>110</v>
      </c>
      <c r="D213" t="s">
        <v>114</v>
      </c>
      <c r="E213" s="25">
        <v>13</v>
      </c>
    </row>
    <row r="214" spans="2:5" x14ac:dyDescent="0.35">
      <c r="B214" s="9">
        <v>44973</v>
      </c>
      <c r="C214" t="s">
        <v>110</v>
      </c>
      <c r="D214" t="s">
        <v>114</v>
      </c>
      <c r="E214" s="25">
        <v>14</v>
      </c>
    </row>
    <row r="215" spans="2:5" x14ac:dyDescent="0.35">
      <c r="B215" s="9">
        <v>44974</v>
      </c>
      <c r="C215" t="s">
        <v>111</v>
      </c>
      <c r="D215" t="s">
        <v>115</v>
      </c>
      <c r="E215" s="25">
        <v>15</v>
      </c>
    </row>
    <row r="216" spans="2:5" x14ac:dyDescent="0.35">
      <c r="B216" t="s">
        <v>101</v>
      </c>
    </row>
    <row r="218" spans="2:5" x14ac:dyDescent="0.35">
      <c r="B218" t="s">
        <v>121</v>
      </c>
    </row>
    <row r="219" spans="2:5" x14ac:dyDescent="0.35">
      <c r="B219" t="s">
        <v>122</v>
      </c>
    </row>
    <row r="220" spans="2:5" x14ac:dyDescent="0.35">
      <c r="B220" t="s">
        <v>123</v>
      </c>
    </row>
    <row r="222" spans="2:5" x14ac:dyDescent="0.35">
      <c r="B222" s="6" t="s">
        <v>125</v>
      </c>
      <c r="C222" t="s">
        <v>126</v>
      </c>
    </row>
    <row r="223" spans="2:5" x14ac:dyDescent="0.35">
      <c r="C223" t="s">
        <v>127</v>
      </c>
    </row>
    <row r="224" spans="2:5" x14ac:dyDescent="0.35">
      <c r="C224" t="s">
        <v>128</v>
      </c>
    </row>
    <row r="226" spans="2:6" x14ac:dyDescent="0.35">
      <c r="B226" s="46" t="s">
        <v>129</v>
      </c>
      <c r="C226" s="47"/>
      <c r="D226" s="47"/>
      <c r="E226" s="47"/>
      <c r="F226" s="47"/>
    </row>
    <row r="227" spans="2:6" x14ac:dyDescent="0.35">
      <c r="B227" s="47"/>
      <c r="C227" s="47"/>
      <c r="D227" s="47"/>
      <c r="E227" s="47"/>
      <c r="F227" s="47"/>
    </row>
    <row r="228" spans="2:6" x14ac:dyDescent="0.35">
      <c r="B228" s="47"/>
      <c r="C228" s="47"/>
      <c r="D228" s="47"/>
      <c r="E228" s="47"/>
      <c r="F228" s="47"/>
    </row>
    <row r="229" spans="2:6" x14ac:dyDescent="0.35">
      <c r="B229" s="47"/>
      <c r="C229" s="47"/>
      <c r="D229" s="47"/>
      <c r="E229" s="47"/>
      <c r="F229" s="47"/>
    </row>
    <row r="231" spans="2:6" x14ac:dyDescent="0.35">
      <c r="B231" s="18" t="s">
        <v>130</v>
      </c>
      <c r="C231" s="19" t="s">
        <v>131</v>
      </c>
      <c r="D231" s="19" t="s">
        <v>132</v>
      </c>
      <c r="E231" s="20" t="s">
        <v>133</v>
      </c>
    </row>
    <row r="232" spans="2:6" x14ac:dyDescent="0.35">
      <c r="B232" s="24" t="s">
        <v>134</v>
      </c>
      <c r="C232" s="21">
        <v>23</v>
      </c>
      <c r="D232" s="21" t="s">
        <v>13</v>
      </c>
      <c r="E232" s="26">
        <v>54242</v>
      </c>
    </row>
    <row r="233" spans="2:6" x14ac:dyDescent="0.35">
      <c r="B233" s="23" t="s">
        <v>135</v>
      </c>
      <c r="C233" s="22">
        <v>54</v>
      </c>
      <c r="D233" s="22" t="str">
        <f>D232</f>
        <v>F</v>
      </c>
      <c r="E233" s="25">
        <v>137814</v>
      </c>
    </row>
    <row r="234" spans="2:6" x14ac:dyDescent="0.35">
      <c r="B234" s="24" t="s">
        <v>136</v>
      </c>
      <c r="C234" s="21">
        <v>21</v>
      </c>
      <c r="D234" s="21" t="s">
        <v>140</v>
      </c>
      <c r="E234" s="26">
        <v>533423</v>
      </c>
    </row>
    <row r="235" spans="2:6" x14ac:dyDescent="0.35">
      <c r="B235" s="23" t="s">
        <v>137</v>
      </c>
      <c r="C235" s="22">
        <v>34</v>
      </c>
      <c r="D235" s="22" t="str">
        <f>D234</f>
        <v>M</v>
      </c>
      <c r="E235" s="27">
        <v>65425</v>
      </c>
    </row>
    <row r="236" spans="2:6" x14ac:dyDescent="0.35">
      <c r="B236" s="24" t="s">
        <v>29</v>
      </c>
      <c r="C236" s="21">
        <v>763</v>
      </c>
      <c r="D236" s="21" t="s">
        <v>13</v>
      </c>
      <c r="E236" s="26">
        <v>137814</v>
      </c>
    </row>
    <row r="237" spans="2:6" x14ac:dyDescent="0.35">
      <c r="B237" s="23" t="s">
        <v>138</v>
      </c>
      <c r="C237" s="22">
        <v>22</v>
      </c>
      <c r="D237" s="22" t="s">
        <v>140</v>
      </c>
      <c r="E237" s="27">
        <v>23532</v>
      </c>
      <c r="F237" s="25">
        <f>AVERAGE(E232:E246)</f>
        <v>137814.13333333333</v>
      </c>
    </row>
    <row r="238" spans="2:6" x14ac:dyDescent="0.35">
      <c r="B238" s="24" t="s">
        <v>139</v>
      </c>
      <c r="C238" s="21">
        <v>54</v>
      </c>
      <c r="D238" s="21" t="s">
        <v>140</v>
      </c>
      <c r="E238" s="26">
        <v>54235</v>
      </c>
    </row>
    <row r="239" spans="2:6" x14ac:dyDescent="0.35">
      <c r="B239" s="24" t="s">
        <v>134</v>
      </c>
      <c r="C239" s="21">
        <v>23</v>
      </c>
      <c r="D239" s="21" t="s">
        <v>13</v>
      </c>
      <c r="E239" s="26">
        <v>54242</v>
      </c>
    </row>
    <row r="240" spans="2:6" x14ac:dyDescent="0.35">
      <c r="B240" s="23" t="s">
        <v>135</v>
      </c>
      <c r="C240" s="22">
        <v>54</v>
      </c>
      <c r="D240" s="22" t="str">
        <f>D239</f>
        <v>F</v>
      </c>
      <c r="E240" s="27">
        <v>137814</v>
      </c>
    </row>
    <row r="241" spans="1:5" x14ac:dyDescent="0.35">
      <c r="B241" s="24" t="s">
        <v>136</v>
      </c>
      <c r="C241" s="21">
        <v>21</v>
      </c>
      <c r="D241" s="21" t="s">
        <v>140</v>
      </c>
      <c r="E241" s="26">
        <v>533423</v>
      </c>
    </row>
    <row r="242" spans="1:5" x14ac:dyDescent="0.35">
      <c r="B242" s="23" t="s">
        <v>137</v>
      </c>
      <c r="C242" s="22">
        <v>34</v>
      </c>
      <c r="D242" s="22" t="str">
        <f>D241</f>
        <v>M</v>
      </c>
      <c r="E242" s="27">
        <v>65425</v>
      </c>
    </row>
    <row r="243" spans="1:5" x14ac:dyDescent="0.35">
      <c r="B243" s="24" t="s">
        <v>29</v>
      </c>
      <c r="C243" s="21">
        <v>763</v>
      </c>
      <c r="D243" s="21" t="s">
        <v>13</v>
      </c>
      <c r="E243" s="26">
        <v>137814</v>
      </c>
    </row>
    <row r="244" spans="1:5" x14ac:dyDescent="0.35">
      <c r="B244" s="23" t="s">
        <v>138</v>
      </c>
      <c r="C244" s="22">
        <v>22</v>
      </c>
      <c r="D244" s="22" t="s">
        <v>140</v>
      </c>
      <c r="E244" s="27">
        <v>23532</v>
      </c>
    </row>
    <row r="245" spans="1:5" x14ac:dyDescent="0.35">
      <c r="B245" s="24" t="s">
        <v>139</v>
      </c>
      <c r="C245" s="21">
        <v>54</v>
      </c>
      <c r="D245" s="21" t="s">
        <v>140</v>
      </c>
      <c r="E245" s="26">
        <v>54235</v>
      </c>
    </row>
    <row r="246" spans="1:5" x14ac:dyDescent="0.35">
      <c r="B246" s="24" t="s">
        <v>134</v>
      </c>
      <c r="C246" s="21">
        <v>23</v>
      </c>
      <c r="D246" s="21" t="s">
        <v>13</v>
      </c>
      <c r="E246" s="26">
        <v>54242</v>
      </c>
    </row>
    <row r="248" spans="1:5" x14ac:dyDescent="0.35">
      <c r="A248" s="6" t="s">
        <v>144</v>
      </c>
      <c r="B248" s="28" t="s">
        <v>141</v>
      </c>
    </row>
    <row r="249" spans="1:5" x14ac:dyDescent="0.35">
      <c r="B249" s="28" t="s">
        <v>142</v>
      </c>
    </row>
    <row r="250" spans="1:5" x14ac:dyDescent="0.35">
      <c r="B250" s="28" t="s">
        <v>143</v>
      </c>
    </row>
    <row r="252" spans="1:5" x14ac:dyDescent="0.35">
      <c r="A252" s="6" t="s">
        <v>145</v>
      </c>
      <c r="B252" s="28" t="s">
        <v>146</v>
      </c>
    </row>
    <row r="253" spans="1:5" x14ac:dyDescent="0.35">
      <c r="B253" s="28" t="s">
        <v>147</v>
      </c>
    </row>
    <row r="255" spans="1:5" x14ac:dyDescent="0.35">
      <c r="A255" s="6" t="s">
        <v>148</v>
      </c>
      <c r="B255" s="28" t="s">
        <v>149</v>
      </c>
    </row>
    <row r="256" spans="1:5" x14ac:dyDescent="0.35">
      <c r="B256" s="28" t="s">
        <v>151</v>
      </c>
    </row>
    <row r="257" spans="1:5" x14ac:dyDescent="0.35">
      <c r="B257" s="28" t="s">
        <v>150</v>
      </c>
    </row>
    <row r="259" spans="1:5" x14ac:dyDescent="0.35">
      <c r="A259" t="s">
        <v>152</v>
      </c>
    </row>
    <row r="260" spans="1:5" x14ac:dyDescent="0.35">
      <c r="B260" s="28" t="s">
        <v>153</v>
      </c>
    </row>
    <row r="261" spans="1:5" x14ac:dyDescent="0.35">
      <c r="B261" s="28" t="s">
        <v>154</v>
      </c>
    </row>
    <row r="262" spans="1:5" x14ac:dyDescent="0.35">
      <c r="B262" s="28" t="s">
        <v>155</v>
      </c>
    </row>
    <row r="265" spans="1:5" x14ac:dyDescent="0.35">
      <c r="B265" s="46" t="s">
        <v>156</v>
      </c>
      <c r="C265" s="47"/>
      <c r="D265" s="47"/>
      <c r="E265" s="47"/>
    </row>
    <row r="266" spans="1:5" x14ac:dyDescent="0.35">
      <c r="B266" s="47"/>
      <c r="C266" s="47"/>
      <c r="D266" s="47"/>
      <c r="E266" s="47"/>
    </row>
    <row r="267" spans="1:5" x14ac:dyDescent="0.35">
      <c r="B267" s="47"/>
      <c r="C267" s="47"/>
      <c r="D267" s="47"/>
      <c r="E267" s="47"/>
    </row>
    <row r="268" spans="1:5" x14ac:dyDescent="0.35">
      <c r="B268" s="47"/>
      <c r="C268" s="47"/>
      <c r="D268" s="47"/>
      <c r="E268" s="47"/>
    </row>
    <row r="270" spans="1:5" x14ac:dyDescent="0.35">
      <c r="B270" t="s">
        <v>157</v>
      </c>
    </row>
    <row r="271" spans="1:5" x14ac:dyDescent="0.35">
      <c r="B271" t="s">
        <v>158</v>
      </c>
    </row>
    <row r="272" spans="1:5" x14ac:dyDescent="0.35">
      <c r="B272" t="s">
        <v>159</v>
      </c>
    </row>
    <row r="273" spans="2:7" x14ac:dyDescent="0.35">
      <c r="B273" t="s">
        <v>160</v>
      </c>
    </row>
    <row r="275" spans="2:7" x14ac:dyDescent="0.35">
      <c r="B275" t="s">
        <v>161</v>
      </c>
      <c r="C275" t="s">
        <v>9</v>
      </c>
      <c r="D275" t="s">
        <v>162</v>
      </c>
      <c r="E275" t="s">
        <v>10</v>
      </c>
    </row>
    <row r="276" spans="2:7" x14ac:dyDescent="0.35">
      <c r="B276">
        <v>1</v>
      </c>
      <c r="C276" t="s">
        <v>12</v>
      </c>
      <c r="D276">
        <v>21</v>
      </c>
      <c r="E276" t="s">
        <v>13</v>
      </c>
      <c r="G276" t="s">
        <v>163</v>
      </c>
    </row>
    <row r="277" spans="2:7" x14ac:dyDescent="0.35">
      <c r="B277">
        <v>2</v>
      </c>
      <c r="C277" t="s">
        <v>17</v>
      </c>
      <c r="D277">
        <v>54</v>
      </c>
      <c r="E277" t="s">
        <v>140</v>
      </c>
      <c r="G277" t="s">
        <v>164</v>
      </c>
    </row>
    <row r="278" spans="2:7" x14ac:dyDescent="0.35">
      <c r="B278">
        <v>3</v>
      </c>
      <c r="C278" t="s">
        <v>32</v>
      </c>
      <c r="D278">
        <v>21</v>
      </c>
      <c r="E278" t="s">
        <v>140</v>
      </c>
      <c r="G278" t="s">
        <v>165</v>
      </c>
    </row>
    <row r="279" spans="2:7" x14ac:dyDescent="0.35">
      <c r="B279">
        <v>4</v>
      </c>
      <c r="C279" t="s">
        <v>33</v>
      </c>
      <c r="D279">
        <v>2</v>
      </c>
      <c r="E279" t="s">
        <v>140</v>
      </c>
      <c r="G279" t="s">
        <v>166</v>
      </c>
    </row>
    <row r="280" spans="2:7" x14ac:dyDescent="0.35">
      <c r="B280">
        <v>8</v>
      </c>
      <c r="C280" t="s">
        <v>12</v>
      </c>
      <c r="D280">
        <v>44</v>
      </c>
      <c r="E280" t="s">
        <v>13</v>
      </c>
      <c r="G280" t="s">
        <v>167</v>
      </c>
    </row>
    <row r="281" spans="2:7" x14ac:dyDescent="0.35">
      <c r="G281" t="s">
        <v>168</v>
      </c>
    </row>
    <row r="282" spans="2:7" x14ac:dyDescent="0.35">
      <c r="G282" t="s">
        <v>169</v>
      </c>
    </row>
    <row r="283" spans="2:7" x14ac:dyDescent="0.35">
      <c r="B283" s="44" t="s">
        <v>170</v>
      </c>
      <c r="C283" s="45"/>
      <c r="D283" s="45"/>
      <c r="E283" s="45"/>
    </row>
    <row r="284" spans="2:7" x14ac:dyDescent="0.35">
      <c r="B284" s="45"/>
      <c r="C284" s="45"/>
      <c r="D284" s="45"/>
      <c r="E284" s="45"/>
    </row>
    <row r="285" spans="2:7" x14ac:dyDescent="0.35">
      <c r="B285" s="45"/>
      <c r="C285" s="45"/>
      <c r="D285" s="45"/>
      <c r="E285" s="45"/>
    </row>
    <row r="286" spans="2:7" x14ac:dyDescent="0.35">
      <c r="B286" s="45"/>
      <c r="C286" s="45"/>
      <c r="D286" s="45"/>
      <c r="E286" s="45"/>
    </row>
    <row r="288" spans="2:7" x14ac:dyDescent="0.35">
      <c r="B288" t="s">
        <v>171</v>
      </c>
    </row>
    <row r="289" spans="2:5" x14ac:dyDescent="0.35">
      <c r="B289" t="s">
        <v>172</v>
      </c>
    </row>
    <row r="290" spans="2:5" x14ac:dyDescent="0.35">
      <c r="B290" t="s">
        <v>177</v>
      </c>
    </row>
    <row r="292" spans="2:5" x14ac:dyDescent="0.35">
      <c r="B292" t="s">
        <v>173</v>
      </c>
      <c r="C292" t="str">
        <f>TRIM(B292)</f>
        <v>NIMRA</v>
      </c>
    </row>
    <row r="293" spans="2:5" x14ac:dyDescent="0.35">
      <c r="B293" t="s">
        <v>174</v>
      </c>
      <c r="C293" t="str">
        <f t="shared" ref="C293:C295" si="0">TRIM(B293)</f>
        <v>IMAN</v>
      </c>
    </row>
    <row r="294" spans="2:5" x14ac:dyDescent="0.35">
      <c r="B294" t="s">
        <v>175</v>
      </c>
      <c r="C294" t="str">
        <f t="shared" si="0"/>
        <v>KOSAM</v>
      </c>
    </row>
    <row r="295" spans="2:5" x14ac:dyDescent="0.35">
      <c r="B295" t="s">
        <v>176</v>
      </c>
      <c r="C295" t="str">
        <f t="shared" si="0"/>
        <v>SULTAN</v>
      </c>
    </row>
    <row r="297" spans="2:5" x14ac:dyDescent="0.35">
      <c r="B297" s="44" t="s">
        <v>178</v>
      </c>
      <c r="C297" s="45"/>
      <c r="D297" s="45"/>
      <c r="E297" s="45"/>
    </row>
    <row r="298" spans="2:5" x14ac:dyDescent="0.35">
      <c r="B298" s="45"/>
      <c r="C298" s="45"/>
      <c r="D298" s="45"/>
      <c r="E298" s="45"/>
    </row>
    <row r="299" spans="2:5" x14ac:dyDescent="0.35">
      <c r="B299" s="45"/>
      <c r="C299" s="45"/>
      <c r="D299" s="45"/>
      <c r="E299" s="45"/>
    </row>
    <row r="301" spans="2:5" x14ac:dyDescent="0.35">
      <c r="B301" t="s">
        <v>179</v>
      </c>
      <c r="C301" t="s">
        <v>180</v>
      </c>
    </row>
    <row r="303" spans="2:5" x14ac:dyDescent="0.35">
      <c r="B303" s="1" t="s">
        <v>181</v>
      </c>
    </row>
    <row r="304" spans="2:5" x14ac:dyDescent="0.35">
      <c r="C304" t="str">
        <f>TRIM(B301)</f>
        <v>Nimra Iman</v>
      </c>
    </row>
    <row r="306" spans="2:3" x14ac:dyDescent="0.35">
      <c r="B306" s="1" t="s">
        <v>182</v>
      </c>
    </row>
    <row r="307" spans="2:3" x14ac:dyDescent="0.35">
      <c r="C307">
        <f>LEN(B301)</f>
        <v>10</v>
      </c>
    </row>
    <row r="309" spans="2:3" x14ac:dyDescent="0.35">
      <c r="B309" t="s">
        <v>183</v>
      </c>
    </row>
    <row r="310" spans="2:3" x14ac:dyDescent="0.35">
      <c r="C310" t="str">
        <f>UPPER(B301)</f>
        <v>NIMRA IMAN</v>
      </c>
    </row>
    <row r="312" spans="2:3" x14ac:dyDescent="0.35">
      <c r="B312" t="s">
        <v>184</v>
      </c>
    </row>
    <row r="313" spans="2:3" x14ac:dyDescent="0.35">
      <c r="C313" t="str">
        <f>LOWER(B301)</f>
        <v>nimra iman</v>
      </c>
    </row>
    <row r="314" spans="2:3" x14ac:dyDescent="0.35">
      <c r="B314" t="s">
        <v>185</v>
      </c>
    </row>
    <row r="315" spans="2:3" x14ac:dyDescent="0.35">
      <c r="C315" t="str">
        <f>PROPER(C313)</f>
        <v>Nimra Iman</v>
      </c>
    </row>
    <row r="316" spans="2:3" x14ac:dyDescent="0.35">
      <c r="C316" t="str">
        <f>LEFT(C301)</f>
        <v xml:space="preserve"> </v>
      </c>
    </row>
    <row r="317" spans="2:3" x14ac:dyDescent="0.35">
      <c r="B317" t="s">
        <v>186</v>
      </c>
    </row>
    <row r="318" spans="2:3" x14ac:dyDescent="0.35">
      <c r="C318" t="str">
        <f>LEFT(C315,2)</f>
        <v>Ni</v>
      </c>
    </row>
    <row r="320" spans="2:3" x14ac:dyDescent="0.35">
      <c r="B320" t="s">
        <v>187</v>
      </c>
    </row>
    <row r="321" spans="2:8" x14ac:dyDescent="0.35">
      <c r="C321" t="str">
        <f>RIGHT(C315,4)</f>
        <v>Iman</v>
      </c>
    </row>
    <row r="323" spans="2:8" x14ac:dyDescent="0.35">
      <c r="B323" t="s">
        <v>189</v>
      </c>
    </row>
    <row r="324" spans="2:8" x14ac:dyDescent="0.35">
      <c r="C324" t="str">
        <f>MID(C315,2,7)</f>
        <v>imra Im</v>
      </c>
      <c r="D324" t="s">
        <v>188</v>
      </c>
    </row>
    <row r="327" spans="2:8" x14ac:dyDescent="0.35">
      <c r="B327" t="s">
        <v>190</v>
      </c>
    </row>
    <row r="328" spans="2:8" x14ac:dyDescent="0.35">
      <c r="C328" t="str">
        <f>CONCATENATE(C318,C321)</f>
        <v>NiIman</v>
      </c>
      <c r="D328" t="str">
        <f>CONCATENATE(C321," ",C328)</f>
        <v>Iman NiIman</v>
      </c>
    </row>
    <row r="330" spans="2:8" x14ac:dyDescent="0.35">
      <c r="B330" t="s">
        <v>436</v>
      </c>
    </row>
    <row r="331" spans="2:8" x14ac:dyDescent="0.35">
      <c r="H331" t="s">
        <v>191</v>
      </c>
    </row>
    <row r="332" spans="2:8" x14ac:dyDescent="0.35">
      <c r="C332">
        <f>FIND("Im",C324)</f>
        <v>6</v>
      </c>
      <c r="E332">
        <f>FIND("m",D328,1)</f>
        <v>2</v>
      </c>
    </row>
    <row r="334" spans="2:8" x14ac:dyDescent="0.35">
      <c r="B334" t="s">
        <v>192</v>
      </c>
    </row>
    <row r="336" spans="2:8" x14ac:dyDescent="0.35">
      <c r="C336">
        <f>SEARCH("man",C328)</f>
        <v>4</v>
      </c>
    </row>
    <row r="337" spans="2:5" x14ac:dyDescent="0.35">
      <c r="B337" t="s">
        <v>195</v>
      </c>
    </row>
    <row r="339" spans="2:5" x14ac:dyDescent="0.35">
      <c r="B339" t="s">
        <v>193</v>
      </c>
      <c r="C339" t="str">
        <f>REPLACE(B339,1,3,"new")</f>
        <v>new text</v>
      </c>
    </row>
    <row r="340" spans="2:5" x14ac:dyDescent="0.35">
      <c r="C340" t="str">
        <f>REPLACE(B339,1,3,"olddd")</f>
        <v>olddd text</v>
      </c>
    </row>
    <row r="342" spans="2:5" x14ac:dyDescent="0.35">
      <c r="B342" s="1" t="s">
        <v>194</v>
      </c>
    </row>
    <row r="343" spans="2:5" x14ac:dyDescent="0.35">
      <c r="C343" t="str">
        <f>SUBSTITUTE(B339,"old","neww")</f>
        <v>neww text</v>
      </c>
    </row>
    <row r="346" spans="2:5" x14ac:dyDescent="0.35">
      <c r="B346" s="44" t="s">
        <v>196</v>
      </c>
      <c r="C346" s="45"/>
      <c r="D346" s="45"/>
      <c r="E346" s="45"/>
    </row>
    <row r="347" spans="2:5" x14ac:dyDescent="0.35">
      <c r="B347" s="45"/>
      <c r="C347" s="45"/>
      <c r="D347" s="45"/>
      <c r="E347" s="45"/>
    </row>
    <row r="348" spans="2:5" x14ac:dyDescent="0.35">
      <c r="B348" s="45"/>
      <c r="C348" s="45"/>
      <c r="D348" s="45"/>
      <c r="E348" s="45"/>
    </row>
    <row r="350" spans="2:5" x14ac:dyDescent="0.35">
      <c r="B350" t="s">
        <v>205</v>
      </c>
    </row>
    <row r="351" spans="2:5" x14ac:dyDescent="0.35">
      <c r="C351" t="s">
        <v>202</v>
      </c>
    </row>
    <row r="353" spans="2:6" x14ac:dyDescent="0.35">
      <c r="B353" t="s">
        <v>206</v>
      </c>
    </row>
    <row r="354" spans="2:6" x14ac:dyDescent="0.35">
      <c r="E354" t="s">
        <v>207</v>
      </c>
    </row>
    <row r="356" spans="2:6" x14ac:dyDescent="0.35">
      <c r="B356" t="s">
        <v>209</v>
      </c>
    </row>
    <row r="357" spans="2:6" x14ac:dyDescent="0.35">
      <c r="F357" t="s">
        <v>210</v>
      </c>
    </row>
    <row r="358" spans="2:6" x14ac:dyDescent="0.35">
      <c r="F358" t="s">
        <v>211</v>
      </c>
    </row>
    <row r="360" spans="2:6" x14ac:dyDescent="0.35">
      <c r="B360" t="s">
        <v>197</v>
      </c>
      <c r="C360" t="s">
        <v>198</v>
      </c>
      <c r="D360" t="s">
        <v>203</v>
      </c>
      <c r="E360" t="s">
        <v>204</v>
      </c>
      <c r="F360" t="s">
        <v>208</v>
      </c>
    </row>
    <row r="361" spans="2:6" x14ac:dyDescent="0.35">
      <c r="B361">
        <v>49</v>
      </c>
      <c r="C361" t="s">
        <v>199</v>
      </c>
      <c r="D361" t="str">
        <f>IF(B361&gt;50,"pass","fail")</f>
        <v>fail</v>
      </c>
      <c r="E361" t="str">
        <f>IF(AND(B361&gt;50,C361="CS"),"granted","not_granted")</f>
        <v>not_granted</v>
      </c>
      <c r="F361" t="str">
        <f>IF(OR(B361&gt;50,C361="CS"),"ELIGIBLE","NOT-ELIGIBLE")</f>
        <v>ELIGIBLE</v>
      </c>
    </row>
    <row r="362" spans="2:6" x14ac:dyDescent="0.35">
      <c r="B362">
        <v>24</v>
      </c>
      <c r="C362" t="s">
        <v>200</v>
      </c>
      <c r="D362" t="str">
        <f>IF(B362&gt;50,"pass","fail")</f>
        <v>fail</v>
      </c>
      <c r="E362" t="str">
        <f t="shared" ref="E362:E367" si="1">IF(AND(B362&gt;50,C362="CS"),"granted","not_granted")</f>
        <v>not_granted</v>
      </c>
      <c r="F362" t="str">
        <f t="shared" ref="F362:F367" si="2">IF(OR(B362&gt;50,C362="CS"),"ELIGIBLE","NOT-ELIGIBLE")</f>
        <v>NOT-ELIGIBLE</v>
      </c>
    </row>
    <row r="363" spans="2:6" x14ac:dyDescent="0.35">
      <c r="B363">
        <v>87</v>
      </c>
      <c r="C363" t="s">
        <v>199</v>
      </c>
      <c r="D363" t="str">
        <f t="shared" ref="D363:D367" si="3">IF(B363&gt;50,"pass","fail")</f>
        <v>pass</v>
      </c>
      <c r="E363" t="str">
        <f t="shared" si="1"/>
        <v>granted</v>
      </c>
      <c r="F363" t="str">
        <f t="shared" si="2"/>
        <v>ELIGIBLE</v>
      </c>
    </row>
    <row r="364" spans="2:6" x14ac:dyDescent="0.35">
      <c r="B364">
        <v>43</v>
      </c>
      <c r="C364" t="s">
        <v>201</v>
      </c>
      <c r="D364" t="str">
        <f t="shared" si="3"/>
        <v>fail</v>
      </c>
      <c r="E364" t="str">
        <f t="shared" si="1"/>
        <v>not_granted</v>
      </c>
      <c r="F364" t="str">
        <f t="shared" si="2"/>
        <v>NOT-ELIGIBLE</v>
      </c>
    </row>
    <row r="365" spans="2:6" x14ac:dyDescent="0.35">
      <c r="B365">
        <v>67</v>
      </c>
      <c r="C365" t="s">
        <v>201</v>
      </c>
      <c r="D365" t="str">
        <f t="shared" si="3"/>
        <v>pass</v>
      </c>
      <c r="E365" t="str">
        <f t="shared" si="1"/>
        <v>not_granted</v>
      </c>
      <c r="F365" t="str">
        <f t="shared" si="2"/>
        <v>ELIGIBLE</v>
      </c>
    </row>
    <row r="366" spans="2:6" x14ac:dyDescent="0.35">
      <c r="B366">
        <v>98</v>
      </c>
      <c r="C366" t="s">
        <v>200</v>
      </c>
      <c r="D366" t="str">
        <f t="shared" si="3"/>
        <v>pass</v>
      </c>
      <c r="E366" t="str">
        <f t="shared" si="1"/>
        <v>not_granted</v>
      </c>
      <c r="F366" t="str">
        <f t="shared" si="2"/>
        <v>ELIGIBLE</v>
      </c>
    </row>
    <row r="367" spans="2:6" x14ac:dyDescent="0.35">
      <c r="B367">
        <v>43</v>
      </c>
      <c r="C367" t="s">
        <v>200</v>
      </c>
      <c r="D367" t="str">
        <f t="shared" si="3"/>
        <v>fail</v>
      </c>
      <c r="E367" t="str">
        <f t="shared" si="1"/>
        <v>not_granted</v>
      </c>
      <c r="F367" t="str">
        <f t="shared" si="2"/>
        <v>NOT-ELIGIBLE</v>
      </c>
    </row>
    <row r="370" spans="2:6" x14ac:dyDescent="0.35">
      <c r="C370" s="49" t="s">
        <v>212</v>
      </c>
      <c r="D370" s="49"/>
    </row>
    <row r="371" spans="2:6" x14ac:dyDescent="0.35">
      <c r="C371" s="49"/>
      <c r="D371" s="49"/>
    </row>
    <row r="373" spans="2:6" x14ac:dyDescent="0.35">
      <c r="B373" t="s">
        <v>213</v>
      </c>
    </row>
    <row r="374" spans="2:6" x14ac:dyDescent="0.35">
      <c r="B374" t="s">
        <v>214</v>
      </c>
    </row>
    <row r="376" spans="2:6" x14ac:dyDescent="0.35">
      <c r="B376" s="1" t="s">
        <v>215</v>
      </c>
      <c r="C376" s="1" t="s">
        <v>216</v>
      </c>
      <c r="D376" s="1" t="s">
        <v>217</v>
      </c>
      <c r="F376" s="1" t="s">
        <v>218</v>
      </c>
    </row>
    <row r="377" spans="2:6" x14ac:dyDescent="0.35">
      <c r="B377">
        <v>1</v>
      </c>
      <c r="C377">
        <v>0</v>
      </c>
      <c r="D377" t="str">
        <f>IF(AND(B377=1,C377=0),"single",IF(AND(B377=2,C377=0),"couple","family"))</f>
        <v>single</v>
      </c>
      <c r="F377" t="s">
        <v>219</v>
      </c>
    </row>
    <row r="378" spans="2:6" x14ac:dyDescent="0.35">
      <c r="B378">
        <v>2</v>
      </c>
      <c r="C378">
        <v>5</v>
      </c>
      <c r="D378" t="str">
        <f t="shared" ref="D378:D384" si="4">IF(AND(B378=1,C378=0),"single",IF(AND(B378=2,C378=0),"couple","family"))</f>
        <v>family</v>
      </c>
      <c r="F378" t="s">
        <v>220</v>
      </c>
    </row>
    <row r="379" spans="2:6" x14ac:dyDescent="0.35">
      <c r="B379">
        <v>1</v>
      </c>
      <c r="C379">
        <v>0</v>
      </c>
      <c r="D379" t="str">
        <f t="shared" si="4"/>
        <v>single</v>
      </c>
    </row>
    <row r="380" spans="2:6" x14ac:dyDescent="0.35">
      <c r="B380">
        <v>1</v>
      </c>
      <c r="C380">
        <v>3</v>
      </c>
      <c r="D380" t="str">
        <f t="shared" si="4"/>
        <v>family</v>
      </c>
    </row>
    <row r="381" spans="2:6" x14ac:dyDescent="0.35">
      <c r="B381">
        <v>3</v>
      </c>
      <c r="C381">
        <v>1</v>
      </c>
      <c r="D381" t="str">
        <f t="shared" si="4"/>
        <v>family</v>
      </c>
    </row>
    <row r="382" spans="2:6" x14ac:dyDescent="0.35">
      <c r="B382">
        <v>2</v>
      </c>
      <c r="C382">
        <v>0</v>
      </c>
      <c r="D382" t="str">
        <f t="shared" si="4"/>
        <v>couple</v>
      </c>
    </row>
    <row r="383" spans="2:6" x14ac:dyDescent="0.35">
      <c r="B383">
        <v>1</v>
      </c>
      <c r="C383">
        <v>3</v>
      </c>
      <c r="D383" t="str">
        <f t="shared" si="4"/>
        <v>family</v>
      </c>
    </row>
    <row r="384" spans="2:6" x14ac:dyDescent="0.35">
      <c r="B384">
        <v>1</v>
      </c>
      <c r="C384">
        <v>0</v>
      </c>
      <c r="D384" t="str">
        <f t="shared" si="4"/>
        <v>single</v>
      </c>
    </row>
    <row r="386" spans="2:5" x14ac:dyDescent="0.35">
      <c r="B386" s="44" t="s">
        <v>221</v>
      </c>
      <c r="C386" s="45"/>
      <c r="D386" s="45"/>
      <c r="E386" s="45"/>
    </row>
    <row r="387" spans="2:5" x14ac:dyDescent="0.35">
      <c r="B387" s="45"/>
      <c r="C387" s="45"/>
      <c r="D387" s="45"/>
      <c r="E387" s="45"/>
    </row>
    <row r="388" spans="2:5" x14ac:dyDescent="0.35">
      <c r="B388" s="45"/>
      <c r="C388" s="45"/>
      <c r="D388" s="45"/>
      <c r="E388" s="45"/>
    </row>
    <row r="390" spans="2:5" x14ac:dyDescent="0.35">
      <c r="B390" t="s">
        <v>222</v>
      </c>
      <c r="C390" s="9">
        <f ca="1">TODAY()</f>
        <v>45557</v>
      </c>
    </row>
    <row r="391" spans="2:5" x14ac:dyDescent="0.35">
      <c r="B391" t="s">
        <v>223</v>
      </c>
      <c r="C391" s="30">
        <f ca="1">NOW()</f>
        <v>45557.834636689811</v>
      </c>
    </row>
    <row r="392" spans="2:5" x14ac:dyDescent="0.35">
      <c r="B392" t="s">
        <v>224</v>
      </c>
      <c r="C392">
        <f ca="1">SECOND(C391)</f>
        <v>53</v>
      </c>
      <c r="D392" t="s">
        <v>225</v>
      </c>
    </row>
    <row r="393" spans="2:5" x14ac:dyDescent="0.35">
      <c r="B393" t="s">
        <v>226</v>
      </c>
      <c r="C393">
        <f ca="1">MINUTE(C391)</f>
        <v>1</v>
      </c>
    </row>
    <row r="394" spans="2:5" x14ac:dyDescent="0.35">
      <c r="B394" t="s">
        <v>227</v>
      </c>
      <c r="C394">
        <f ca="1">HOUR(C391)</f>
        <v>20</v>
      </c>
    </row>
    <row r="395" spans="2:5" x14ac:dyDescent="0.35">
      <c r="B395" t="s">
        <v>228</v>
      </c>
      <c r="C395">
        <f ca="1">DAY(C391)</f>
        <v>22</v>
      </c>
    </row>
    <row r="396" spans="2:5" x14ac:dyDescent="0.35">
      <c r="B396" t="s">
        <v>229</v>
      </c>
      <c r="C396">
        <f ca="1">MONTH(C391)</f>
        <v>9</v>
      </c>
    </row>
    <row r="397" spans="2:5" x14ac:dyDescent="0.35">
      <c r="B397" t="s">
        <v>230</v>
      </c>
      <c r="C397">
        <f ca="1">YEAR(C391)</f>
        <v>2024</v>
      </c>
    </row>
    <row r="398" spans="2:5" x14ac:dyDescent="0.35">
      <c r="B398" t="s">
        <v>231</v>
      </c>
    </row>
    <row r="399" spans="2:5" x14ac:dyDescent="0.35">
      <c r="B399">
        <v>23</v>
      </c>
      <c r="C399">
        <v>2</v>
      </c>
      <c r="D399">
        <v>2024</v>
      </c>
    </row>
    <row r="400" spans="2:5" x14ac:dyDescent="0.35">
      <c r="B400" s="9">
        <f>DATE(D399,C399,B399)</f>
        <v>45345</v>
      </c>
    </row>
    <row r="402" spans="2:8" x14ac:dyDescent="0.35">
      <c r="B402" t="s">
        <v>232</v>
      </c>
    </row>
    <row r="403" spans="2:8" x14ac:dyDescent="0.35">
      <c r="C403" s="9">
        <f ca="1">EDATE(C390,2)</f>
        <v>45618</v>
      </c>
    </row>
    <row r="405" spans="2:8" x14ac:dyDescent="0.35">
      <c r="B405" t="s">
        <v>233</v>
      </c>
    </row>
    <row r="406" spans="2:8" x14ac:dyDescent="0.35">
      <c r="C406" s="9">
        <f ca="1">EDATE(C390,2*12)</f>
        <v>46287</v>
      </c>
    </row>
    <row r="408" spans="2:8" x14ac:dyDescent="0.35">
      <c r="B408" s="44" t="s">
        <v>234</v>
      </c>
      <c r="C408" s="45"/>
      <c r="D408" s="45"/>
      <c r="E408" s="45"/>
    </row>
    <row r="409" spans="2:8" x14ac:dyDescent="0.35">
      <c r="B409" s="45"/>
      <c r="C409" s="45"/>
      <c r="D409" s="45"/>
      <c r="E409" s="45"/>
    </row>
    <row r="410" spans="2:8" x14ac:dyDescent="0.35">
      <c r="B410" s="45"/>
      <c r="C410" s="45"/>
      <c r="D410" s="45"/>
      <c r="E410" s="45"/>
    </row>
    <row r="411" spans="2:8" x14ac:dyDescent="0.35">
      <c r="B411" s="45"/>
      <c r="C411" s="45"/>
      <c r="D411" s="45"/>
      <c r="E411" s="45"/>
    </row>
    <row r="414" spans="2:8" x14ac:dyDescent="0.35">
      <c r="B414" t="s">
        <v>56</v>
      </c>
      <c r="C414" t="s">
        <v>102</v>
      </c>
      <c r="D414" t="s">
        <v>103</v>
      </c>
      <c r="E414" t="s">
        <v>104</v>
      </c>
      <c r="G414" s="32" t="s">
        <v>235</v>
      </c>
      <c r="H414">
        <f>COUNT(Table510[AMOUNT])</f>
        <v>15</v>
      </c>
    </row>
    <row r="415" spans="2:8" x14ac:dyDescent="0.35">
      <c r="B415" s="9">
        <v>44972</v>
      </c>
      <c r="C415" t="s">
        <v>109</v>
      </c>
      <c r="D415" t="s">
        <v>113</v>
      </c>
      <c r="E415" s="25">
        <v>1</v>
      </c>
      <c r="G415">
        <f>COUNT(Table510[CATEGORY])</f>
        <v>0</v>
      </c>
    </row>
    <row r="416" spans="2:8" x14ac:dyDescent="0.35">
      <c r="B416" s="9">
        <v>44972</v>
      </c>
      <c r="C416" t="s">
        <v>109</v>
      </c>
      <c r="D416" t="s">
        <v>113</v>
      </c>
      <c r="E416" s="25">
        <v>2</v>
      </c>
      <c r="G416" t="s">
        <v>236</v>
      </c>
    </row>
    <row r="417" spans="2:9" x14ac:dyDescent="0.35">
      <c r="B417" s="9">
        <v>44971</v>
      </c>
      <c r="C417" t="s">
        <v>108</v>
      </c>
      <c r="D417" t="s">
        <v>119</v>
      </c>
      <c r="E417" s="25">
        <v>3</v>
      </c>
    </row>
    <row r="418" spans="2:9" x14ac:dyDescent="0.35">
      <c r="B418" s="9">
        <v>44971</v>
      </c>
      <c r="C418" t="s">
        <v>108</v>
      </c>
      <c r="D418" t="s">
        <v>119</v>
      </c>
      <c r="E418" s="25">
        <v>4</v>
      </c>
      <c r="G418" t="s">
        <v>237</v>
      </c>
    </row>
    <row r="419" spans="2:9" x14ac:dyDescent="0.35">
      <c r="B419" s="9">
        <v>44967</v>
      </c>
      <c r="C419" t="s">
        <v>105</v>
      </c>
      <c r="D419" t="s">
        <v>112</v>
      </c>
      <c r="E419" s="25">
        <v>5</v>
      </c>
      <c r="G419" t="s">
        <v>239</v>
      </c>
    </row>
    <row r="420" spans="2:9" x14ac:dyDescent="0.35">
      <c r="B420" s="9">
        <v>44967</v>
      </c>
      <c r="C420" t="s">
        <v>105</v>
      </c>
      <c r="D420" t="s">
        <v>112</v>
      </c>
      <c r="E420" s="25">
        <v>6</v>
      </c>
      <c r="G420" t="s">
        <v>238</v>
      </c>
    </row>
    <row r="421" spans="2:9" x14ac:dyDescent="0.35">
      <c r="B421" s="9">
        <v>44969</v>
      </c>
      <c r="C421" t="s">
        <v>106</v>
      </c>
      <c r="D421" t="s">
        <v>117</v>
      </c>
      <c r="E421" s="25">
        <v>7</v>
      </c>
      <c r="G421" t="s">
        <v>241</v>
      </c>
    </row>
    <row r="422" spans="2:9" x14ac:dyDescent="0.35">
      <c r="B422" s="9">
        <v>44969</v>
      </c>
      <c r="C422" t="s">
        <v>106</v>
      </c>
      <c r="D422" t="s">
        <v>117</v>
      </c>
      <c r="E422" s="25">
        <v>8</v>
      </c>
      <c r="G422" t="s">
        <v>240</v>
      </c>
    </row>
    <row r="423" spans="2:9" x14ac:dyDescent="0.35">
      <c r="B423" s="9">
        <v>44968</v>
      </c>
      <c r="C423" t="s">
        <v>63</v>
      </c>
      <c r="D423" t="s">
        <v>116</v>
      </c>
      <c r="E423" s="25">
        <v>9</v>
      </c>
    </row>
    <row r="424" spans="2:9" x14ac:dyDescent="0.35">
      <c r="B424" s="9">
        <v>44968</v>
      </c>
      <c r="C424" t="s">
        <v>63</v>
      </c>
      <c r="D424" t="s">
        <v>116</v>
      </c>
      <c r="E424" s="25">
        <v>10</v>
      </c>
      <c r="G424" s="32" t="s">
        <v>242</v>
      </c>
      <c r="H424">
        <f>COUNTA(Table510[SUB-CATEGORY])</f>
        <v>15</v>
      </c>
    </row>
    <row r="425" spans="2:9" x14ac:dyDescent="0.35">
      <c r="B425" s="9">
        <v>44970</v>
      </c>
      <c r="C425" t="s">
        <v>107</v>
      </c>
      <c r="D425" t="s">
        <v>118</v>
      </c>
      <c r="E425" s="25">
        <v>11</v>
      </c>
    </row>
    <row r="426" spans="2:9" x14ac:dyDescent="0.35">
      <c r="B426" s="9">
        <v>44970</v>
      </c>
      <c r="C426" t="s">
        <v>107</v>
      </c>
      <c r="D426" t="s">
        <v>118</v>
      </c>
      <c r="E426" s="25">
        <v>12</v>
      </c>
      <c r="G426" s="32" t="s">
        <v>243</v>
      </c>
      <c r="H426">
        <f>COUNTIF(Table510[AMOUNT],"&gt;=10")</f>
        <v>6</v>
      </c>
      <c r="I426" t="s">
        <v>244</v>
      </c>
    </row>
    <row r="427" spans="2:9" x14ac:dyDescent="0.35">
      <c r="B427" s="9">
        <v>44973</v>
      </c>
      <c r="C427" t="s">
        <v>110</v>
      </c>
      <c r="D427" t="s">
        <v>114</v>
      </c>
      <c r="E427" s="25">
        <v>13</v>
      </c>
      <c r="I427" t="s">
        <v>245</v>
      </c>
    </row>
    <row r="428" spans="2:9" x14ac:dyDescent="0.35">
      <c r="B428" s="9">
        <v>44973</v>
      </c>
      <c r="C428" t="s">
        <v>110</v>
      </c>
      <c r="D428" t="s">
        <v>114</v>
      </c>
      <c r="E428" s="25">
        <v>14</v>
      </c>
      <c r="I428" t="s">
        <v>246</v>
      </c>
    </row>
    <row r="429" spans="2:9" x14ac:dyDescent="0.35">
      <c r="B429" s="9">
        <v>44974</v>
      </c>
      <c r="C429" t="s">
        <v>111</v>
      </c>
      <c r="D429" t="s">
        <v>115</v>
      </c>
      <c r="E429" s="25">
        <v>15</v>
      </c>
    </row>
    <row r="430" spans="2:9" x14ac:dyDescent="0.35">
      <c r="G430" s="32" t="s">
        <v>247</v>
      </c>
      <c r="H430">
        <f>COUNTIFS(Table510[CATEGORY],"clothes",Table510[DATE], "15-02-2023")</f>
        <v>2</v>
      </c>
      <c r="I430" s="31" t="s">
        <v>248</v>
      </c>
    </row>
    <row r="431" spans="2:9" x14ac:dyDescent="0.35">
      <c r="B431" s="32" t="s">
        <v>254</v>
      </c>
      <c r="C431">
        <f>SUM(Table510[AMOUNT])</f>
        <v>120</v>
      </c>
      <c r="D431" t="s">
        <v>255</v>
      </c>
    </row>
    <row r="432" spans="2:9" x14ac:dyDescent="0.35">
      <c r="B432" s="32" t="s">
        <v>250</v>
      </c>
      <c r="C432">
        <f>SUMIF(Table510[AMOUNT],"&gt;10")</f>
        <v>65</v>
      </c>
      <c r="D432" t="s">
        <v>251</v>
      </c>
      <c r="G432">
        <f>COUNTIFS(Table510[CATEGORY],"Food",Table510[SUB-CATEGORY],"burger")</f>
        <v>2</v>
      </c>
      <c r="H432" t="s">
        <v>249</v>
      </c>
    </row>
    <row r="433" spans="2:7" x14ac:dyDescent="0.35">
      <c r="B433" s="32" t="s">
        <v>252</v>
      </c>
      <c r="C433">
        <f>SUMIFS(Table510[AMOUNT],Table510[CATEGORY],"=Food")</f>
        <v>11</v>
      </c>
      <c r="D433" t="s">
        <v>253</v>
      </c>
    </row>
    <row r="436" spans="2:7" x14ac:dyDescent="0.35">
      <c r="B436" s="32" t="s">
        <v>256</v>
      </c>
      <c r="C436">
        <f>AVERAGE(Table510[AMOUNT])</f>
        <v>8</v>
      </c>
    </row>
    <row r="437" spans="2:7" x14ac:dyDescent="0.35">
      <c r="B437" s="32" t="s">
        <v>257</v>
      </c>
      <c r="C437">
        <f>AVERAGEIF(Table510[AMOUNT],"&gt;10")</f>
        <v>13</v>
      </c>
      <c r="D437" t="s">
        <v>258</v>
      </c>
    </row>
    <row r="438" spans="2:7" x14ac:dyDescent="0.35">
      <c r="B438" s="32" t="s">
        <v>259</v>
      </c>
      <c r="C438">
        <f>AVERAGEIFS(Table510[AMOUNT],Table510[CATEGORY],"tea")</f>
        <v>11.5</v>
      </c>
      <c r="D438" t="s">
        <v>260</v>
      </c>
    </row>
    <row r="440" spans="2:7" x14ac:dyDescent="0.35">
      <c r="B440" s="44" t="s">
        <v>261</v>
      </c>
      <c r="C440" s="45"/>
      <c r="D440" s="45"/>
      <c r="E440" s="45"/>
      <c r="F440" s="45"/>
    </row>
    <row r="441" spans="2:7" x14ac:dyDescent="0.35">
      <c r="B441" s="45"/>
      <c r="C441" s="45"/>
      <c r="D441" s="45"/>
      <c r="E441" s="45"/>
      <c r="F441" s="45"/>
    </row>
    <row r="442" spans="2:7" x14ac:dyDescent="0.35">
      <c r="B442" s="45"/>
      <c r="C442" s="45"/>
      <c r="D442" s="45"/>
      <c r="E442" s="45"/>
      <c r="F442" s="45"/>
    </row>
    <row r="443" spans="2:7" x14ac:dyDescent="0.35">
      <c r="B443" s="45"/>
      <c r="C443" s="45"/>
      <c r="D443" s="45"/>
      <c r="E443" s="45"/>
      <c r="F443" s="45"/>
    </row>
    <row r="445" spans="2:7" x14ac:dyDescent="0.35">
      <c r="B445" s="37"/>
    </row>
    <row r="446" spans="2:7" x14ac:dyDescent="0.35">
      <c r="B446" s="38" t="s">
        <v>262</v>
      </c>
    </row>
    <row r="447" spans="2:7" x14ac:dyDescent="0.35">
      <c r="B447" t="s">
        <v>197</v>
      </c>
      <c r="C447" t="s">
        <v>263</v>
      </c>
      <c r="D447" t="s">
        <v>264</v>
      </c>
      <c r="F447" t="s">
        <v>271</v>
      </c>
      <c r="G447" t="s">
        <v>265</v>
      </c>
    </row>
    <row r="448" spans="2:7" x14ac:dyDescent="0.35">
      <c r="B448">
        <v>45</v>
      </c>
      <c r="C448" t="str">
        <f>IF(B448&gt;=50,"pass","fail")</f>
        <v>fail</v>
      </c>
      <c r="D448" t="str">
        <f>LOOKUP(B448,F448:F453,G448:G453)</f>
        <v>F</v>
      </c>
      <c r="F448">
        <v>0</v>
      </c>
      <c r="G448" t="s">
        <v>13</v>
      </c>
    </row>
    <row r="449" spans="2:7" x14ac:dyDescent="0.35">
      <c r="B449">
        <v>56</v>
      </c>
      <c r="C449" t="str">
        <f t="shared" ref="C449:C455" si="5">IF(B449&gt;=50,"pass","fail")</f>
        <v>pass</v>
      </c>
      <c r="D449" t="str">
        <f t="shared" ref="D449:D455" si="6">LOOKUP(B449,F449:F454,G449:G454)</f>
        <v>D</v>
      </c>
      <c r="F449">
        <v>50</v>
      </c>
      <c r="G449" t="s">
        <v>269</v>
      </c>
    </row>
    <row r="450" spans="2:7" x14ac:dyDescent="0.35">
      <c r="B450">
        <v>98</v>
      </c>
      <c r="C450" t="str">
        <f t="shared" si="5"/>
        <v>pass</v>
      </c>
      <c r="D450" t="str">
        <f>LOOKUP(B450,F450:F455,G450:G455)</f>
        <v>A+</v>
      </c>
      <c r="F450">
        <v>60</v>
      </c>
      <c r="G450" t="s">
        <v>268</v>
      </c>
    </row>
    <row r="451" spans="2:7" x14ac:dyDescent="0.35">
      <c r="B451">
        <v>24</v>
      </c>
      <c r="C451" t="str">
        <f t="shared" si="5"/>
        <v>fail</v>
      </c>
      <c r="D451" t="e">
        <f t="shared" si="6"/>
        <v>#N/A</v>
      </c>
      <c r="F451">
        <v>70</v>
      </c>
      <c r="G451" t="s">
        <v>267</v>
      </c>
    </row>
    <row r="452" spans="2:7" x14ac:dyDescent="0.35">
      <c r="B452">
        <v>71</v>
      </c>
      <c r="C452" t="str">
        <f t="shared" si="5"/>
        <v>pass</v>
      </c>
      <c r="D452" t="e">
        <f t="shared" si="6"/>
        <v>#N/A</v>
      </c>
      <c r="F452">
        <v>80</v>
      </c>
      <c r="G452" t="s">
        <v>266</v>
      </c>
    </row>
    <row r="453" spans="2:7" x14ac:dyDescent="0.35">
      <c r="B453">
        <v>89</v>
      </c>
      <c r="C453" t="str">
        <f t="shared" si="5"/>
        <v>pass</v>
      </c>
      <c r="D453" t="e">
        <f t="shared" si="6"/>
        <v>#N/A</v>
      </c>
      <c r="F453">
        <v>90</v>
      </c>
      <c r="G453" t="s">
        <v>266</v>
      </c>
    </row>
    <row r="454" spans="2:7" x14ac:dyDescent="0.35">
      <c r="B454">
        <v>46</v>
      </c>
      <c r="C454" t="str">
        <f>IF(B454&gt;=50,"pass","fail")</f>
        <v>fail</v>
      </c>
      <c r="D454" t="e">
        <f t="shared" si="6"/>
        <v>#N/A</v>
      </c>
    </row>
    <row r="455" spans="2:7" x14ac:dyDescent="0.35">
      <c r="B455">
        <v>78</v>
      </c>
      <c r="C455" t="str">
        <f t="shared" si="5"/>
        <v>pass</v>
      </c>
      <c r="D455" t="e">
        <f t="shared" si="6"/>
        <v>#N/A</v>
      </c>
    </row>
    <row r="457" spans="2:7" x14ac:dyDescent="0.35">
      <c r="B457" t="s">
        <v>270</v>
      </c>
    </row>
    <row r="458" spans="2:7" x14ac:dyDescent="0.35">
      <c r="B458" t="s">
        <v>272</v>
      </c>
    </row>
    <row r="459" spans="2:7" x14ac:dyDescent="0.35">
      <c r="B459" t="s">
        <v>273</v>
      </c>
    </row>
    <row r="460" spans="2:7" x14ac:dyDescent="0.35">
      <c r="B460" t="s">
        <v>274</v>
      </c>
    </row>
    <row r="461" spans="2:7" x14ac:dyDescent="0.35">
      <c r="B461" t="s">
        <v>275</v>
      </c>
    </row>
    <row r="464" spans="2:7" x14ac:dyDescent="0.35">
      <c r="B464" t="s">
        <v>197</v>
      </c>
      <c r="C464" t="s">
        <v>263</v>
      </c>
      <c r="D464" t="s">
        <v>264</v>
      </c>
      <c r="F464" t="s">
        <v>271</v>
      </c>
      <c r="G464" t="s">
        <v>265</v>
      </c>
    </row>
    <row r="465" spans="2:8" x14ac:dyDescent="0.35">
      <c r="B465">
        <v>45</v>
      </c>
      <c r="C465" t="str">
        <f>IF(B465&gt;=50,"pass","fail")</f>
        <v>fail</v>
      </c>
      <c r="D465" t="str">
        <f>LOOKUP(B465,$F$465:$F$470,$G$465:$G$470)</f>
        <v>F</v>
      </c>
      <c r="F465">
        <v>0</v>
      </c>
      <c r="G465" t="s">
        <v>13</v>
      </c>
    </row>
    <row r="466" spans="2:8" x14ac:dyDescent="0.35">
      <c r="B466">
        <v>56</v>
      </c>
      <c r="C466" t="str">
        <f t="shared" ref="C466:C472" si="7">IF(B466&gt;=50,"pass","fail")</f>
        <v>pass</v>
      </c>
      <c r="D466" t="str">
        <f t="shared" ref="D466:D472" si="8">LOOKUP(B466,$F$465:$F$470,$G$465:$G$470)</f>
        <v>D</v>
      </c>
      <c r="F466">
        <v>50</v>
      </c>
      <c r="G466" t="s">
        <v>269</v>
      </c>
    </row>
    <row r="467" spans="2:8" x14ac:dyDescent="0.35">
      <c r="B467">
        <v>98</v>
      </c>
      <c r="C467" t="str">
        <f t="shared" si="7"/>
        <v>pass</v>
      </c>
      <c r="D467" t="str">
        <f t="shared" si="8"/>
        <v>A+</v>
      </c>
      <c r="F467">
        <v>60</v>
      </c>
      <c r="G467" t="s">
        <v>268</v>
      </c>
    </row>
    <row r="468" spans="2:8" x14ac:dyDescent="0.35">
      <c r="B468">
        <v>24</v>
      </c>
      <c r="C468" t="str">
        <f t="shared" si="7"/>
        <v>fail</v>
      </c>
      <c r="D468" t="str">
        <f t="shared" si="8"/>
        <v>F</v>
      </c>
      <c r="F468">
        <v>70</v>
      </c>
      <c r="G468" t="s">
        <v>267</v>
      </c>
    </row>
    <row r="469" spans="2:8" x14ac:dyDescent="0.35">
      <c r="B469">
        <v>71</v>
      </c>
      <c r="C469" t="str">
        <f t="shared" si="7"/>
        <v>pass</v>
      </c>
      <c r="D469" t="str">
        <f t="shared" si="8"/>
        <v>B</v>
      </c>
      <c r="F469">
        <v>80</v>
      </c>
      <c r="G469" t="s">
        <v>266</v>
      </c>
    </row>
    <row r="470" spans="2:8" x14ac:dyDescent="0.35">
      <c r="B470">
        <v>89</v>
      </c>
      <c r="C470" t="str">
        <f t="shared" si="7"/>
        <v>pass</v>
      </c>
      <c r="D470" t="str">
        <f t="shared" si="8"/>
        <v>A+</v>
      </c>
      <c r="F470">
        <v>90</v>
      </c>
      <c r="G470" t="s">
        <v>266</v>
      </c>
    </row>
    <row r="471" spans="2:8" x14ac:dyDescent="0.35">
      <c r="B471">
        <v>46</v>
      </c>
      <c r="C471" t="str">
        <f t="shared" si="7"/>
        <v>fail</v>
      </c>
      <c r="D471" t="str">
        <f t="shared" si="8"/>
        <v>F</v>
      </c>
    </row>
    <row r="472" spans="2:8" x14ac:dyDescent="0.35">
      <c r="B472">
        <v>78</v>
      </c>
      <c r="C472" t="str">
        <f t="shared" si="7"/>
        <v>pass</v>
      </c>
      <c r="D472" t="str">
        <f t="shared" si="8"/>
        <v>B</v>
      </c>
    </row>
    <row r="474" spans="2:8" x14ac:dyDescent="0.35">
      <c r="B474" s="33" t="s">
        <v>276</v>
      </c>
      <c r="C474" t="s">
        <v>310</v>
      </c>
    </row>
    <row r="477" spans="2:8" x14ac:dyDescent="0.35">
      <c r="C477" t="s">
        <v>277</v>
      </c>
    </row>
    <row r="479" spans="2:8" x14ac:dyDescent="0.35">
      <c r="B479" t="s">
        <v>278</v>
      </c>
      <c r="C479" t="s">
        <v>132</v>
      </c>
      <c r="D479" t="s">
        <v>133</v>
      </c>
      <c r="E479" t="s">
        <v>285</v>
      </c>
      <c r="G479" t="s">
        <v>283</v>
      </c>
      <c r="H479" t="s">
        <v>284</v>
      </c>
    </row>
    <row r="480" spans="2:8" x14ac:dyDescent="0.35">
      <c r="B480" t="s">
        <v>12</v>
      </c>
      <c r="C480" t="s">
        <v>13</v>
      </c>
      <c r="D480" s="25">
        <v>50000</v>
      </c>
      <c r="E480" s="36">
        <f>LOOKUP(D480,$G$480:$G$483,$H$480:$H$483)</f>
        <v>0.2</v>
      </c>
      <c r="G480" s="34">
        <v>10000</v>
      </c>
      <c r="H480" s="35">
        <v>0.1</v>
      </c>
    </row>
    <row r="481" spans="2:8" x14ac:dyDescent="0.35">
      <c r="B481" t="s">
        <v>15</v>
      </c>
      <c r="C481" t="s">
        <v>13</v>
      </c>
      <c r="D481" s="25">
        <v>100000</v>
      </c>
      <c r="E481" s="36">
        <f t="shared" ref="E481:E486" si="9">LOOKUP(D481,$G$480:$G$483,$H$480:$H$483)</f>
        <v>0.5</v>
      </c>
      <c r="G481" s="34">
        <v>50000</v>
      </c>
      <c r="H481" s="35">
        <v>0.2</v>
      </c>
    </row>
    <row r="482" spans="2:8" x14ac:dyDescent="0.35">
      <c r="B482" t="s">
        <v>279</v>
      </c>
      <c r="C482" t="s">
        <v>13</v>
      </c>
      <c r="D482" s="25">
        <v>130000</v>
      </c>
      <c r="E482" s="36">
        <f t="shared" si="9"/>
        <v>0.5</v>
      </c>
      <c r="G482" s="34">
        <v>100000</v>
      </c>
      <c r="H482" s="35">
        <v>0.5</v>
      </c>
    </row>
    <row r="483" spans="2:8" x14ac:dyDescent="0.35">
      <c r="B483" t="s">
        <v>280</v>
      </c>
      <c r="C483" t="s">
        <v>140</v>
      </c>
      <c r="D483" s="25">
        <v>68000</v>
      </c>
      <c r="E483" s="36">
        <f t="shared" si="9"/>
        <v>0.2</v>
      </c>
      <c r="G483" s="34">
        <v>150000</v>
      </c>
      <c r="H483" s="35">
        <v>0.6</v>
      </c>
    </row>
    <row r="484" spans="2:8" x14ac:dyDescent="0.35">
      <c r="B484" t="s">
        <v>281</v>
      </c>
      <c r="C484" t="s">
        <v>140</v>
      </c>
      <c r="D484" s="25">
        <v>100000</v>
      </c>
      <c r="E484" s="36">
        <f t="shared" si="9"/>
        <v>0.5</v>
      </c>
    </row>
    <row r="485" spans="2:8" x14ac:dyDescent="0.35">
      <c r="B485" t="s">
        <v>282</v>
      </c>
      <c r="C485" t="s">
        <v>140</v>
      </c>
      <c r="D485" s="25">
        <v>56000</v>
      </c>
      <c r="E485" s="36">
        <f t="shared" si="9"/>
        <v>0.2</v>
      </c>
    </row>
    <row r="486" spans="2:8" x14ac:dyDescent="0.35">
      <c r="B486" t="s">
        <v>33</v>
      </c>
      <c r="C486" t="s">
        <v>140</v>
      </c>
      <c r="D486" s="25">
        <v>90000</v>
      </c>
      <c r="E486" s="36">
        <f t="shared" si="9"/>
        <v>0.2</v>
      </c>
    </row>
    <row r="488" spans="2:8" x14ac:dyDescent="0.35">
      <c r="B488" s="48" t="s">
        <v>286</v>
      </c>
    </row>
    <row r="489" spans="2:8" x14ac:dyDescent="0.35">
      <c r="B489" s="48"/>
      <c r="C489" t="s">
        <v>287</v>
      </c>
    </row>
    <row r="491" spans="2:8" x14ac:dyDescent="0.35">
      <c r="B491" t="s">
        <v>288</v>
      </c>
      <c r="C491" t="s">
        <v>278</v>
      </c>
      <c r="D491" t="s">
        <v>131</v>
      </c>
      <c r="E491" t="s">
        <v>132</v>
      </c>
    </row>
    <row r="492" spans="2:8" x14ac:dyDescent="0.35">
      <c r="B492" t="s">
        <v>289</v>
      </c>
      <c r="C492" t="s">
        <v>12</v>
      </c>
      <c r="D492">
        <v>54</v>
      </c>
      <c r="E492" t="s">
        <v>13</v>
      </c>
    </row>
    <row r="493" spans="2:8" x14ac:dyDescent="0.35">
      <c r="B493" t="s">
        <v>290</v>
      </c>
      <c r="C493" t="s">
        <v>15</v>
      </c>
      <c r="D493">
        <v>21</v>
      </c>
      <c r="E493" t="s">
        <v>140</v>
      </c>
    </row>
    <row r="494" spans="2:8" x14ac:dyDescent="0.35">
      <c r="B494" t="s">
        <v>291</v>
      </c>
      <c r="C494" t="s">
        <v>301</v>
      </c>
      <c r="D494">
        <v>45</v>
      </c>
      <c r="E494" t="s">
        <v>13</v>
      </c>
    </row>
    <row r="495" spans="2:8" x14ac:dyDescent="0.35">
      <c r="B495" t="s">
        <v>292</v>
      </c>
      <c r="C495" t="s">
        <v>302</v>
      </c>
      <c r="D495">
        <v>221</v>
      </c>
      <c r="E495" t="s">
        <v>140</v>
      </c>
    </row>
    <row r="496" spans="2:8" x14ac:dyDescent="0.35">
      <c r="B496" t="s">
        <v>293</v>
      </c>
      <c r="C496" t="s">
        <v>303</v>
      </c>
      <c r="D496">
        <v>44</v>
      </c>
      <c r="E496" t="s">
        <v>140</v>
      </c>
    </row>
    <row r="497" spans="2:5" x14ac:dyDescent="0.35">
      <c r="B497" t="s">
        <v>294</v>
      </c>
      <c r="C497" t="s">
        <v>304</v>
      </c>
      <c r="D497">
        <v>21</v>
      </c>
      <c r="E497" t="s">
        <v>140</v>
      </c>
    </row>
    <row r="498" spans="2:5" x14ac:dyDescent="0.35">
      <c r="B498" t="s">
        <v>295</v>
      </c>
      <c r="C498" t="s">
        <v>12</v>
      </c>
      <c r="D498">
        <v>44</v>
      </c>
      <c r="E498" t="s">
        <v>13</v>
      </c>
    </row>
    <row r="499" spans="2:5" x14ac:dyDescent="0.35">
      <c r="B499" t="s">
        <v>296</v>
      </c>
      <c r="C499" t="s">
        <v>15</v>
      </c>
      <c r="D499">
        <v>21</v>
      </c>
      <c r="E499" t="s">
        <v>13</v>
      </c>
    </row>
    <row r="500" spans="2:5" x14ac:dyDescent="0.35">
      <c r="B500" t="s">
        <v>297</v>
      </c>
      <c r="C500" t="s">
        <v>301</v>
      </c>
      <c r="D500">
        <v>87</v>
      </c>
      <c r="E500" t="s">
        <v>13</v>
      </c>
    </row>
    <row r="501" spans="2:5" x14ac:dyDescent="0.35">
      <c r="B501" t="s">
        <v>298</v>
      </c>
      <c r="C501" t="s">
        <v>302</v>
      </c>
      <c r="D501">
        <v>55</v>
      </c>
      <c r="E501" t="s">
        <v>13</v>
      </c>
    </row>
    <row r="502" spans="2:5" x14ac:dyDescent="0.35">
      <c r="B502" t="s">
        <v>299</v>
      </c>
      <c r="C502" t="s">
        <v>303</v>
      </c>
      <c r="D502">
        <v>33</v>
      </c>
      <c r="E502" t="s">
        <v>140</v>
      </c>
    </row>
    <row r="503" spans="2:5" x14ac:dyDescent="0.35">
      <c r="B503" t="s">
        <v>300</v>
      </c>
      <c r="C503" t="s">
        <v>304</v>
      </c>
      <c r="D503">
        <v>87</v>
      </c>
      <c r="E503" t="s">
        <v>140</v>
      </c>
    </row>
    <row r="505" spans="2:5" x14ac:dyDescent="0.35">
      <c r="B505" t="s">
        <v>305</v>
      </c>
    </row>
    <row r="507" spans="2:5" x14ac:dyDescent="0.35">
      <c r="B507" t="str">
        <f>VLOOKUP(B496,B491:E503,2,FALSE)</f>
        <v>shizuka</v>
      </c>
      <c r="C507" t="s">
        <v>306</v>
      </c>
    </row>
    <row r="508" spans="2:5" x14ac:dyDescent="0.35">
      <c r="C508" t="s">
        <v>307</v>
      </c>
    </row>
    <row r="509" spans="2:5" x14ac:dyDescent="0.35">
      <c r="C509" t="s">
        <v>308</v>
      </c>
    </row>
    <row r="510" spans="2:5" x14ac:dyDescent="0.35">
      <c r="C510" t="s">
        <v>309</v>
      </c>
    </row>
    <row r="512" spans="2:5" x14ac:dyDescent="0.35">
      <c r="B512" s="39" t="s">
        <v>276</v>
      </c>
      <c r="C512" t="s">
        <v>334</v>
      </c>
    </row>
    <row r="513" spans="1:5" x14ac:dyDescent="0.35">
      <c r="C513" t="s">
        <v>335</v>
      </c>
    </row>
    <row r="514" spans="1:5" x14ac:dyDescent="0.35">
      <c r="C514" t="s">
        <v>337</v>
      </c>
    </row>
    <row r="515" spans="1:5" x14ac:dyDescent="0.35">
      <c r="C515" t="s">
        <v>340</v>
      </c>
    </row>
    <row r="519" spans="1:5" x14ac:dyDescent="0.35">
      <c r="B519" t="e">
        <f>VLOOKUP(D498,Table7[#All],2,FALSE)</f>
        <v>#N/A</v>
      </c>
      <c r="C519" t="s">
        <v>311</v>
      </c>
    </row>
    <row r="521" spans="1:5" x14ac:dyDescent="0.35">
      <c r="B521" t="e">
        <f>VLOOKUP(C492,Table7[#All],3,FALSE)</f>
        <v>#N/A</v>
      </c>
      <c r="C521" t="s">
        <v>341</v>
      </c>
    </row>
    <row r="523" spans="1:5" x14ac:dyDescent="0.35">
      <c r="B523">
        <f>VLOOKUP(C492,Table7[[#All],[NAME]:[GENDER]],2,FALSE)</f>
        <v>54</v>
      </c>
      <c r="C523" t="s">
        <v>312</v>
      </c>
    </row>
    <row r="526" spans="1:5" x14ac:dyDescent="0.35">
      <c r="A526" t="s">
        <v>278</v>
      </c>
      <c r="B526" t="s">
        <v>325</v>
      </c>
      <c r="C526" t="s">
        <v>131</v>
      </c>
      <c r="D526" t="s">
        <v>313</v>
      </c>
      <c r="E526">
        <v>1</v>
      </c>
    </row>
    <row r="527" spans="1:5" x14ac:dyDescent="0.35">
      <c r="A527" t="s">
        <v>314</v>
      </c>
      <c r="B527" t="s">
        <v>333</v>
      </c>
      <c r="C527">
        <v>1</v>
      </c>
      <c r="D527" t="s">
        <v>321</v>
      </c>
    </row>
    <row r="528" spans="1:5" x14ac:dyDescent="0.35">
      <c r="A528" t="s">
        <v>267</v>
      </c>
      <c r="B528" t="s">
        <v>327</v>
      </c>
      <c r="C528">
        <v>2</v>
      </c>
      <c r="D528" t="s">
        <v>322</v>
      </c>
    </row>
    <row r="529" spans="1:6" x14ac:dyDescent="0.35">
      <c r="A529" t="s">
        <v>267</v>
      </c>
      <c r="B529" t="s">
        <v>338</v>
      </c>
      <c r="C529">
        <v>1</v>
      </c>
      <c r="D529" t="s">
        <v>323</v>
      </c>
    </row>
    <row r="530" spans="1:6" x14ac:dyDescent="0.35">
      <c r="A530" t="s">
        <v>267</v>
      </c>
      <c r="B530" t="s">
        <v>339</v>
      </c>
      <c r="C530">
        <v>1</v>
      </c>
      <c r="D530" t="s">
        <v>324</v>
      </c>
      <c r="E530">
        <f>VLOOKUP(B528,B526:D537,2)</f>
        <v>11</v>
      </c>
    </row>
    <row r="531" spans="1:6" x14ac:dyDescent="0.35">
      <c r="A531" t="s">
        <v>315</v>
      </c>
      <c r="B531" t="s">
        <v>328</v>
      </c>
      <c r="C531">
        <v>3</v>
      </c>
      <c r="D531" t="s">
        <v>321</v>
      </c>
      <c r="E531">
        <f>VLOOKUP(A528,A527:D537,3)</f>
        <v>1</v>
      </c>
    </row>
    <row r="532" spans="1:6" x14ac:dyDescent="0.35">
      <c r="A532" t="s">
        <v>13</v>
      </c>
      <c r="B532" t="s">
        <v>329</v>
      </c>
      <c r="C532">
        <v>3</v>
      </c>
      <c r="D532" t="s">
        <v>322</v>
      </c>
    </row>
    <row r="533" spans="1:6" x14ac:dyDescent="0.35">
      <c r="A533" t="s">
        <v>316</v>
      </c>
      <c r="B533" t="s">
        <v>326</v>
      </c>
      <c r="C533">
        <v>2</v>
      </c>
      <c r="D533" t="s">
        <v>323</v>
      </c>
      <c r="E533" t="str">
        <f>VLOOKUP(C527,C526:D536,2)</f>
        <v>pak</v>
      </c>
      <c r="F533" t="str">
        <f>VLOOKUP(A528,A526:D537,2)</f>
        <v>b</v>
      </c>
    </row>
    <row r="534" spans="1:6" x14ac:dyDescent="0.35">
      <c r="A534" t="s">
        <v>317</v>
      </c>
      <c r="B534" t="s">
        <v>330</v>
      </c>
      <c r="C534">
        <v>8</v>
      </c>
      <c r="D534" t="s">
        <v>324</v>
      </c>
      <c r="F534">
        <f>VLOOKUP(B528,A526:D537,3)</f>
        <v>11</v>
      </c>
    </row>
    <row r="535" spans="1:6" x14ac:dyDescent="0.35">
      <c r="A535" t="s">
        <v>318</v>
      </c>
      <c r="B535" t="s">
        <v>331</v>
      </c>
      <c r="C535">
        <v>9</v>
      </c>
      <c r="D535" t="s">
        <v>321</v>
      </c>
      <c r="F535" t="e">
        <f>VLOOKUP(B527,A526:D537,3)</f>
        <v>#N/A</v>
      </c>
    </row>
    <row r="536" spans="1:6" x14ac:dyDescent="0.35">
      <c r="A536" t="s">
        <v>319</v>
      </c>
      <c r="B536" t="s">
        <v>332</v>
      </c>
      <c r="C536">
        <v>10</v>
      </c>
      <c r="D536" t="s">
        <v>322</v>
      </c>
    </row>
    <row r="537" spans="1:6" x14ac:dyDescent="0.35">
      <c r="A537" t="s">
        <v>320</v>
      </c>
      <c r="B537" t="s">
        <v>333</v>
      </c>
      <c r="C537">
        <v>11</v>
      </c>
      <c r="D537" t="s">
        <v>323</v>
      </c>
    </row>
    <row r="541" spans="1:6" x14ac:dyDescent="0.35">
      <c r="B541" s="44" t="s">
        <v>336</v>
      </c>
      <c r="C541" s="45"/>
      <c r="D541" s="45"/>
      <c r="E541" s="45"/>
      <c r="F541" s="45"/>
    </row>
    <row r="542" spans="1:6" x14ac:dyDescent="0.35">
      <c r="B542" s="45"/>
      <c r="C542" s="45"/>
      <c r="D542" s="45"/>
      <c r="E542" s="45"/>
      <c r="F542" s="45"/>
    </row>
    <row r="543" spans="1:6" x14ac:dyDescent="0.35">
      <c r="B543" s="45"/>
      <c r="C543" s="45"/>
      <c r="D543" s="45"/>
      <c r="E543" s="45"/>
      <c r="F543" s="45"/>
    </row>
    <row r="544" spans="1:6" x14ac:dyDescent="0.35">
      <c r="B544" s="45"/>
      <c r="C544" s="45"/>
      <c r="D544" s="45"/>
      <c r="E544" s="45"/>
      <c r="F544" s="45"/>
    </row>
    <row r="545" spans="2:7" x14ac:dyDescent="0.35">
      <c r="C545" t="s">
        <v>361</v>
      </c>
    </row>
    <row r="548" spans="2:7" x14ac:dyDescent="0.35">
      <c r="B548" t="s">
        <v>288</v>
      </c>
      <c r="C548" t="s">
        <v>278</v>
      </c>
      <c r="D548" t="s">
        <v>131</v>
      </c>
      <c r="E548" t="s">
        <v>132</v>
      </c>
    </row>
    <row r="549" spans="2:7" x14ac:dyDescent="0.35">
      <c r="B549" t="s">
        <v>289</v>
      </c>
      <c r="C549" t="s">
        <v>12</v>
      </c>
      <c r="D549">
        <v>54</v>
      </c>
      <c r="E549" t="s">
        <v>13</v>
      </c>
    </row>
    <row r="550" spans="2:7" x14ac:dyDescent="0.35">
      <c r="B550" t="s">
        <v>290</v>
      </c>
      <c r="C550" t="s">
        <v>15</v>
      </c>
      <c r="D550">
        <v>21</v>
      </c>
      <c r="E550" t="s">
        <v>140</v>
      </c>
    </row>
    <row r="551" spans="2:7" x14ac:dyDescent="0.35">
      <c r="B551" t="s">
        <v>291</v>
      </c>
      <c r="C551" t="s">
        <v>301</v>
      </c>
      <c r="D551">
        <v>45</v>
      </c>
      <c r="E551" t="s">
        <v>13</v>
      </c>
    </row>
    <row r="552" spans="2:7" x14ac:dyDescent="0.35">
      <c r="B552" t="s">
        <v>292</v>
      </c>
      <c r="C552" t="s">
        <v>302</v>
      </c>
      <c r="D552">
        <v>221</v>
      </c>
      <c r="E552" t="s">
        <v>140</v>
      </c>
      <c r="G552" t="s">
        <v>351</v>
      </c>
    </row>
    <row r="553" spans="2:7" x14ac:dyDescent="0.35">
      <c r="B553" t="s">
        <v>293</v>
      </c>
      <c r="C553" t="s">
        <v>303</v>
      </c>
      <c r="D553">
        <v>44</v>
      </c>
      <c r="E553" t="s">
        <v>140</v>
      </c>
      <c r="G553">
        <f>INDEX(Table79[AGE],MATCH(C551,Table79[NAME],0))</f>
        <v>45</v>
      </c>
    </row>
    <row r="554" spans="2:7" x14ac:dyDescent="0.35">
      <c r="B554" t="s">
        <v>294</v>
      </c>
      <c r="C554" t="s">
        <v>304</v>
      </c>
      <c r="D554">
        <v>21</v>
      </c>
      <c r="E554" t="s">
        <v>140</v>
      </c>
    </row>
    <row r="555" spans="2:7" x14ac:dyDescent="0.35">
      <c r="B555" t="s">
        <v>295</v>
      </c>
      <c r="C555" t="s">
        <v>12</v>
      </c>
      <c r="D555">
        <v>44</v>
      </c>
      <c r="E555" t="s">
        <v>13</v>
      </c>
      <c r="G555" t="s">
        <v>352</v>
      </c>
    </row>
    <row r="556" spans="2:7" x14ac:dyDescent="0.35">
      <c r="B556" t="s">
        <v>296</v>
      </c>
      <c r="C556" t="s">
        <v>15</v>
      </c>
      <c r="D556">
        <v>21</v>
      </c>
      <c r="E556" t="s">
        <v>13</v>
      </c>
      <c r="G556" t="str">
        <f>INDEX(Table79[GENDER],MATCH(B549,Table79[ID],0))</f>
        <v>F</v>
      </c>
    </row>
    <row r="557" spans="2:7" x14ac:dyDescent="0.35">
      <c r="B557" t="s">
        <v>297</v>
      </c>
      <c r="C557" t="s">
        <v>301</v>
      </c>
      <c r="D557">
        <v>87</v>
      </c>
      <c r="E557" t="s">
        <v>13</v>
      </c>
    </row>
    <row r="558" spans="2:7" x14ac:dyDescent="0.35">
      <c r="B558" t="s">
        <v>298</v>
      </c>
      <c r="C558" t="s">
        <v>302</v>
      </c>
      <c r="D558">
        <v>55</v>
      </c>
      <c r="E558" t="s">
        <v>13</v>
      </c>
      <c r="G558" t="s">
        <v>353</v>
      </c>
    </row>
    <row r="559" spans="2:7" x14ac:dyDescent="0.35">
      <c r="B559" t="s">
        <v>299</v>
      </c>
      <c r="C559" t="s">
        <v>303</v>
      </c>
      <c r="D559">
        <v>33</v>
      </c>
      <c r="E559" t="s">
        <v>140</v>
      </c>
      <c r="G559" t="str">
        <f>INDEX(Table79[ID],MATCH(C549,Table79[NAME],0))</f>
        <v>A1001</v>
      </c>
    </row>
    <row r="560" spans="2:7" x14ac:dyDescent="0.35">
      <c r="B560" t="s">
        <v>300</v>
      </c>
      <c r="C560" t="s">
        <v>304</v>
      </c>
      <c r="D560">
        <v>87</v>
      </c>
      <c r="E560" t="s">
        <v>140</v>
      </c>
    </row>
    <row r="570" spans="2:3" x14ac:dyDescent="0.35">
      <c r="B570" s="32" t="s">
        <v>342</v>
      </c>
    </row>
    <row r="571" spans="2:3" x14ac:dyDescent="0.35">
      <c r="C571" t="s">
        <v>343</v>
      </c>
    </row>
    <row r="572" spans="2:3" x14ac:dyDescent="0.35">
      <c r="C572" t="s">
        <v>344</v>
      </c>
    </row>
    <row r="573" spans="2:3" x14ac:dyDescent="0.35">
      <c r="C573" t="s">
        <v>345</v>
      </c>
    </row>
    <row r="575" spans="2:3" x14ac:dyDescent="0.35">
      <c r="C575" t="str">
        <f>INDEX(Table79[ID],5,1)</f>
        <v>A1005</v>
      </c>
    </row>
    <row r="577" spans="2:7" x14ac:dyDescent="0.35">
      <c r="B577" s="32" t="s">
        <v>346</v>
      </c>
    </row>
    <row r="578" spans="2:7" x14ac:dyDescent="0.35">
      <c r="C578" t="s">
        <v>347</v>
      </c>
    </row>
    <row r="579" spans="2:7" x14ac:dyDescent="0.35">
      <c r="C579" t="s">
        <v>348</v>
      </c>
    </row>
    <row r="580" spans="2:7" x14ac:dyDescent="0.35">
      <c r="C580">
        <f>MATCH(B554,Table79[ID],0)</f>
        <v>6</v>
      </c>
    </row>
    <row r="582" spans="2:7" x14ac:dyDescent="0.35">
      <c r="C582" s="40" t="s">
        <v>350</v>
      </c>
    </row>
    <row r="583" spans="2:7" x14ac:dyDescent="0.35">
      <c r="C583" s="40" t="s">
        <v>349</v>
      </c>
    </row>
    <row r="585" spans="2:7" x14ac:dyDescent="0.35">
      <c r="C585">
        <f>MATCH(B554,Table79[ID],0)</f>
        <v>6</v>
      </c>
    </row>
    <row r="586" spans="2:7" x14ac:dyDescent="0.35">
      <c r="B586">
        <f>INDEX(Table79[AGE],MATCH(B554,Table79[ID],0))</f>
        <v>21</v>
      </c>
      <c r="C586" t="s">
        <v>354</v>
      </c>
    </row>
    <row r="587" spans="2:7" x14ac:dyDescent="0.35">
      <c r="C587" t="s">
        <v>355</v>
      </c>
    </row>
    <row r="588" spans="2:7" x14ac:dyDescent="0.35">
      <c r="C588" t="s">
        <v>356</v>
      </c>
    </row>
    <row r="589" spans="2:7" x14ac:dyDescent="0.35">
      <c r="C589" t="s">
        <v>359</v>
      </c>
    </row>
    <row r="590" spans="2:7" x14ac:dyDescent="0.35">
      <c r="C590" s="41" t="s">
        <v>360</v>
      </c>
      <c r="D590" s="41"/>
      <c r="E590" s="41"/>
      <c r="F590" s="41"/>
      <c r="G590" s="41"/>
    </row>
    <row r="591" spans="2:7" x14ac:dyDescent="0.35">
      <c r="C591" s="41" t="s">
        <v>357</v>
      </c>
      <c r="D591" s="41"/>
      <c r="E591" s="41"/>
      <c r="F591" s="41"/>
      <c r="G591" s="41"/>
    </row>
    <row r="592" spans="2:7" x14ac:dyDescent="0.35">
      <c r="C592" s="41" t="s">
        <v>358</v>
      </c>
      <c r="D592" s="41"/>
      <c r="E592" s="41"/>
      <c r="F592" s="41"/>
      <c r="G592" s="41"/>
    </row>
    <row r="594" spans="2:7" x14ac:dyDescent="0.35">
      <c r="B594" s="44" t="s">
        <v>362</v>
      </c>
      <c r="C594" s="45"/>
      <c r="D594" s="45"/>
      <c r="E594" s="45"/>
    </row>
    <row r="595" spans="2:7" x14ac:dyDescent="0.35">
      <c r="B595" s="45"/>
      <c r="C595" s="45"/>
      <c r="D595" s="45"/>
      <c r="E595" s="45"/>
    </row>
    <row r="596" spans="2:7" x14ac:dyDescent="0.35">
      <c r="B596" s="45"/>
      <c r="C596" s="45"/>
      <c r="D596" s="45"/>
      <c r="E596" s="45"/>
    </row>
    <row r="597" spans="2:7" x14ac:dyDescent="0.35">
      <c r="B597" s="45"/>
      <c r="C597" s="45"/>
      <c r="D597" s="45"/>
      <c r="E597" s="45"/>
    </row>
    <row r="599" spans="2:7" x14ac:dyDescent="0.35">
      <c r="B599" t="s">
        <v>363</v>
      </c>
    </row>
    <row r="600" spans="2:7" x14ac:dyDescent="0.35">
      <c r="B600" t="s">
        <v>364</v>
      </c>
    </row>
    <row r="601" spans="2:7" x14ac:dyDescent="0.35">
      <c r="C601" t="s">
        <v>365</v>
      </c>
    </row>
    <row r="602" spans="2:7" x14ac:dyDescent="0.35">
      <c r="C602" t="s">
        <v>366</v>
      </c>
    </row>
    <row r="603" spans="2:7" x14ac:dyDescent="0.35">
      <c r="C603" t="s">
        <v>367</v>
      </c>
    </row>
    <row r="604" spans="2:7" x14ac:dyDescent="0.35">
      <c r="C604" t="s">
        <v>368</v>
      </c>
    </row>
    <row r="605" spans="2:7" x14ac:dyDescent="0.35">
      <c r="C605" t="s">
        <v>369</v>
      </c>
    </row>
    <row r="607" spans="2:7" x14ac:dyDescent="0.35">
      <c r="B607" s="44" t="s">
        <v>370</v>
      </c>
      <c r="C607" s="45"/>
      <c r="D607" s="45"/>
      <c r="E607" s="45"/>
      <c r="F607" s="5"/>
      <c r="G607" s="5"/>
    </row>
    <row r="608" spans="2:7" x14ac:dyDescent="0.35">
      <c r="B608" s="45"/>
      <c r="C608" s="45"/>
      <c r="D608" s="45"/>
      <c r="E608" s="45"/>
      <c r="F608" s="5"/>
      <c r="G608" s="5"/>
    </row>
    <row r="609" spans="2:7" x14ac:dyDescent="0.35">
      <c r="B609" s="45"/>
      <c r="C609" s="45"/>
      <c r="D609" s="45"/>
      <c r="E609" s="45"/>
      <c r="F609" s="5"/>
      <c r="G609" s="5"/>
    </row>
    <row r="610" spans="2:7" x14ac:dyDescent="0.35">
      <c r="B610" s="45"/>
      <c r="C610" s="45"/>
      <c r="D610" s="45"/>
      <c r="E610" s="45"/>
      <c r="F610" s="5"/>
      <c r="G610" s="5"/>
    </row>
    <row r="611" spans="2:7" x14ac:dyDescent="0.35">
      <c r="C611" s="5"/>
      <c r="D611" s="5"/>
      <c r="E611" s="5"/>
      <c r="F611" s="5"/>
      <c r="G611" s="5"/>
    </row>
    <row r="612" spans="2:7" x14ac:dyDescent="0.35">
      <c r="B612" t="s">
        <v>371</v>
      </c>
      <c r="C612" s="5"/>
      <c r="D612" s="5"/>
      <c r="E612" s="5"/>
      <c r="F612" s="5"/>
      <c r="G612" s="5"/>
    </row>
    <row r="613" spans="2:7" x14ac:dyDescent="0.35">
      <c r="B613" t="s">
        <v>372</v>
      </c>
      <c r="C613" s="5"/>
      <c r="D613" s="5"/>
      <c r="E613" s="5"/>
      <c r="F613" s="5"/>
      <c r="G613" s="5"/>
    </row>
    <row r="614" spans="2:7" x14ac:dyDescent="0.35">
      <c r="C614" s="5"/>
      <c r="D614" s="5"/>
      <c r="E614" s="5"/>
      <c r="F614" s="5"/>
      <c r="G614" s="5"/>
    </row>
    <row r="615" spans="2:7" x14ac:dyDescent="0.35">
      <c r="B615" t="s">
        <v>374</v>
      </c>
      <c r="C615" s="5"/>
      <c r="D615" s="5"/>
      <c r="E615" s="5"/>
      <c r="F615" s="5"/>
      <c r="G615" s="5"/>
    </row>
    <row r="616" spans="2:7" x14ac:dyDescent="0.35">
      <c r="B616" t="s">
        <v>373</v>
      </c>
      <c r="C616" s="5"/>
      <c r="D616" s="5"/>
      <c r="E616" s="5"/>
      <c r="F616" s="5"/>
      <c r="G616" s="5"/>
    </row>
    <row r="618" spans="2:7" x14ac:dyDescent="0.35">
      <c r="B618" t="s">
        <v>411</v>
      </c>
    </row>
    <row r="619" spans="2:7" x14ac:dyDescent="0.35">
      <c r="B619" t="s">
        <v>412</v>
      </c>
    </row>
    <row r="620" spans="2:7" x14ac:dyDescent="0.35">
      <c r="B620" t="s">
        <v>413</v>
      </c>
    </row>
    <row r="621" spans="2:7" x14ac:dyDescent="0.35">
      <c r="B621" t="s">
        <v>414</v>
      </c>
    </row>
    <row r="622" spans="2:7" x14ac:dyDescent="0.35">
      <c r="D622" t="s">
        <v>435</v>
      </c>
    </row>
  </sheetData>
  <mergeCells count="19">
    <mergeCell ref="A9:P11"/>
    <mergeCell ref="B25:N28"/>
    <mergeCell ref="B72:L74"/>
    <mergeCell ref="B98:H100"/>
    <mergeCell ref="B163:F166"/>
    <mergeCell ref="B386:E388"/>
    <mergeCell ref="B408:E411"/>
    <mergeCell ref="B607:E610"/>
    <mergeCell ref="B594:E597"/>
    <mergeCell ref="B194:F197"/>
    <mergeCell ref="B541:F544"/>
    <mergeCell ref="B226:F229"/>
    <mergeCell ref="B265:E268"/>
    <mergeCell ref="B283:E286"/>
    <mergeCell ref="B297:E299"/>
    <mergeCell ref="B440:F443"/>
    <mergeCell ref="B488:B489"/>
    <mergeCell ref="B346:E348"/>
    <mergeCell ref="C370:D371"/>
  </mergeCells>
  <conditionalFormatting sqref="F106:F113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{F863A1BC-D3AC-4FF5-B638-8EB05A86C947}</x14:id>
        </ext>
      </extLst>
    </cfRule>
    <cfRule type="cellIs" dxfId="27" priority="17" operator="greaterThan">
      <formula>500</formula>
    </cfRule>
  </conditionalFormatting>
  <conditionalFormatting sqref="D106:D113">
    <cfRule type="containsText" dxfId="26" priority="16" operator="containsText" text="oo">
      <formula>NOT(ISERROR(SEARCH("oo",D106)))</formula>
    </cfRule>
  </conditionalFormatting>
  <conditionalFormatting sqref="C124:C12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{1C224507-FD97-488E-9ECF-A7A72FAF212E}</x14:id>
        </ext>
      </extLst>
    </cfRule>
  </conditionalFormatting>
  <conditionalFormatting sqref="B138:B1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D1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0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D151:D15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J78:J82">
    <cfRule type="containsText" dxfId="25" priority="1" operator="containsText" text="n">
      <formula>NOT(ISERROR(SEARCH("n",J78)))</formula>
    </cfRule>
  </conditionalFormatting>
  <dataValidations count="4">
    <dataValidation type="date" allowBlank="1" showInputMessage="1" showErrorMessage="1" sqref="B78:B82 C105:C113 B179">
      <formula1>45261</formula1>
      <formula2>45290</formula2>
    </dataValidation>
    <dataValidation type="textLength" allowBlank="1" showInputMessage="1" showErrorMessage="1" sqref="J79:J82">
      <formula1>5</formula1>
      <formula2>6</formula2>
    </dataValidation>
    <dataValidation type="whole" operator="greaterThan" allowBlank="1" showInputMessage="1" showErrorMessage="1" sqref="K79:K82">
      <formula1>12</formula1>
    </dataValidation>
    <dataValidation type="list" allowBlank="1" showInputMessage="1" showErrorMessage="1" sqref="H565 H561:H564">
      <formula1>$B$549:$B$560</formula1>
    </dataValidation>
  </dataValidation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63A1BC-D3AC-4FF5-B638-8EB05A86C9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F106:F113</xm:sqref>
        </x14:conditionalFormatting>
        <x14:conditionalFormatting xmlns:xm="http://schemas.microsoft.com/office/excel/2006/main">
          <x14:cfRule type="dataBar" id="{1C224507-FD97-488E-9ECF-A7A72FAF2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C124:C129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95" workbookViewId="0">
      <selection activeCell="A19" sqref="A19"/>
    </sheetView>
  </sheetViews>
  <sheetFormatPr defaultRowHeight="14.5" x14ac:dyDescent="0.35"/>
  <cols>
    <col min="1" max="3" width="34" bestFit="1" customWidth="1"/>
    <col min="4" max="4" width="43.08984375" bestFit="1" customWidth="1"/>
    <col min="5" max="7" width="34" bestFit="1" customWidth="1"/>
    <col min="8" max="8" width="10.54296875" bestFit="1" customWidth="1"/>
  </cols>
  <sheetData>
    <row r="1" spans="1:8" x14ac:dyDescent="0.35">
      <c r="A1" s="42" t="s">
        <v>375</v>
      </c>
      <c r="B1" s="42" t="s">
        <v>376</v>
      </c>
      <c r="C1" s="42" t="s">
        <v>377</v>
      </c>
      <c r="D1" s="42" t="s">
        <v>378</v>
      </c>
      <c r="E1" s="42" t="s">
        <v>379</v>
      </c>
      <c r="F1" s="42" t="s">
        <v>380</v>
      </c>
      <c r="G1" s="42" t="s">
        <v>381</v>
      </c>
      <c r="H1" s="42" t="s">
        <v>382</v>
      </c>
    </row>
    <row r="2" spans="1:8" x14ac:dyDescent="0.35">
      <c r="A2" s="42" t="s">
        <v>383</v>
      </c>
      <c r="B2" s="42" t="s">
        <v>383</v>
      </c>
      <c r="C2" s="42" t="s">
        <v>383</v>
      </c>
      <c r="D2" s="42" t="s">
        <v>383</v>
      </c>
      <c r="E2" s="42" t="s">
        <v>383</v>
      </c>
      <c r="F2" s="42" t="s">
        <v>383</v>
      </c>
      <c r="G2" s="42" t="s">
        <v>383</v>
      </c>
      <c r="H2" s="42"/>
    </row>
    <row r="3" spans="1:8" ht="43.5" x14ac:dyDescent="0.35">
      <c r="A3" s="42" t="s">
        <v>384</v>
      </c>
      <c r="B3" s="42" t="s">
        <v>410</v>
      </c>
      <c r="C3" s="42" t="s">
        <v>384</v>
      </c>
      <c r="D3" s="43" t="s">
        <v>385</v>
      </c>
      <c r="E3" s="42" t="s">
        <v>410</v>
      </c>
      <c r="F3" s="42"/>
      <c r="G3" s="42" t="s">
        <v>386</v>
      </c>
      <c r="H3" s="42" t="s">
        <v>387</v>
      </c>
    </row>
    <row r="4" spans="1:8" ht="43.5" x14ac:dyDescent="0.35">
      <c r="A4" s="42" t="s">
        <v>388</v>
      </c>
      <c r="B4" s="42" t="s">
        <v>410</v>
      </c>
      <c r="C4" s="42" t="s">
        <v>388</v>
      </c>
      <c r="D4" s="43" t="s">
        <v>389</v>
      </c>
      <c r="E4" s="42" t="s">
        <v>410</v>
      </c>
      <c r="F4" s="42"/>
      <c r="G4" s="42" t="s">
        <v>390</v>
      </c>
      <c r="H4" s="42" t="s">
        <v>391</v>
      </c>
    </row>
    <row r="5" spans="1:8" x14ac:dyDescent="0.35">
      <c r="A5" s="42" t="s">
        <v>384</v>
      </c>
      <c r="B5" s="42" t="s">
        <v>410</v>
      </c>
      <c r="C5" s="42" t="s">
        <v>384</v>
      </c>
      <c r="D5" s="42" t="s">
        <v>392</v>
      </c>
      <c r="E5" s="42" t="s">
        <v>410</v>
      </c>
      <c r="F5" s="42"/>
      <c r="G5" s="42"/>
      <c r="H5" s="42"/>
    </row>
    <row r="6" spans="1:8" ht="43.5" x14ac:dyDescent="0.35">
      <c r="A6" s="42" t="s">
        <v>393</v>
      </c>
      <c r="B6" s="42" t="s">
        <v>410</v>
      </c>
      <c r="C6" s="42" t="s">
        <v>393</v>
      </c>
      <c r="D6" s="43" t="s">
        <v>394</v>
      </c>
      <c r="E6" s="42" t="s">
        <v>410</v>
      </c>
      <c r="F6" s="42"/>
      <c r="G6" s="42" t="s">
        <v>395</v>
      </c>
      <c r="H6" s="42" t="s">
        <v>396</v>
      </c>
    </row>
    <row r="7" spans="1:8" ht="43.5" x14ac:dyDescent="0.35">
      <c r="A7" s="42" t="s">
        <v>397</v>
      </c>
      <c r="B7" s="42" t="s">
        <v>410</v>
      </c>
      <c r="C7" s="42" t="s">
        <v>397</v>
      </c>
      <c r="D7" s="43" t="s">
        <v>398</v>
      </c>
      <c r="E7" s="42" t="s">
        <v>410</v>
      </c>
      <c r="F7" s="42"/>
      <c r="G7" s="42" t="s">
        <v>399</v>
      </c>
      <c r="H7" s="42" t="s">
        <v>400</v>
      </c>
    </row>
    <row r="8" spans="1:8" ht="43.5" x14ac:dyDescent="0.35">
      <c r="A8" s="42" t="s">
        <v>393</v>
      </c>
      <c r="B8" s="42" t="s">
        <v>410</v>
      </c>
      <c r="C8" s="42" t="s">
        <v>393</v>
      </c>
      <c r="D8" s="43" t="s">
        <v>401</v>
      </c>
      <c r="E8" s="42" t="s">
        <v>410</v>
      </c>
      <c r="F8" s="42"/>
      <c r="G8" s="42" t="s">
        <v>402</v>
      </c>
      <c r="H8" s="42" t="s">
        <v>403</v>
      </c>
    </row>
    <row r="9" spans="1:8" x14ac:dyDescent="0.35">
      <c r="A9" s="42" t="s">
        <v>404</v>
      </c>
      <c r="B9" s="42" t="s">
        <v>404</v>
      </c>
      <c r="C9" s="42" t="s">
        <v>404</v>
      </c>
      <c r="D9" s="42" t="s">
        <v>404</v>
      </c>
      <c r="E9" s="42" t="s">
        <v>404</v>
      </c>
      <c r="F9" s="42" t="s">
        <v>404</v>
      </c>
      <c r="G9" s="42" t="s">
        <v>404</v>
      </c>
      <c r="H9" s="42"/>
    </row>
    <row r="10" spans="1:8" ht="58" x14ac:dyDescent="0.35">
      <c r="A10" s="42" t="s">
        <v>405</v>
      </c>
      <c r="B10" s="42" t="s">
        <v>410</v>
      </c>
      <c r="C10" s="42" t="s">
        <v>405</v>
      </c>
      <c r="D10" s="43" t="s">
        <v>406</v>
      </c>
      <c r="E10" s="42" t="s">
        <v>410</v>
      </c>
      <c r="F10" s="42" t="s">
        <v>407</v>
      </c>
      <c r="G10" s="42" t="s">
        <v>408</v>
      </c>
      <c r="H10" s="42" t="s">
        <v>409</v>
      </c>
    </row>
    <row r="16" spans="1:8" x14ac:dyDescent="0.35">
      <c r="A16" t="s">
        <v>415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4.5" x14ac:dyDescent="0.35"/>
  <cols>
    <col min="1" max="1" width="13.453125" bestFit="1" customWidth="1"/>
    <col min="2" max="4" width="8.81640625" bestFit="1" customWidth="1"/>
    <col min="5" max="5" width="7.453125" bestFit="1" customWidth="1"/>
    <col min="6" max="6" width="8.6328125" bestFit="1" customWidth="1"/>
    <col min="7" max="7" width="7.90625" bestFit="1" customWidth="1"/>
  </cols>
  <sheetData>
    <row r="1" spans="1:7" x14ac:dyDescent="0.35">
      <c r="A1" s="42" t="s">
        <v>416</v>
      </c>
      <c r="B1" s="42" t="s">
        <v>417</v>
      </c>
      <c r="C1" s="42" t="s">
        <v>418</v>
      </c>
      <c r="D1" s="42" t="s">
        <v>419</v>
      </c>
      <c r="E1" s="42" t="s">
        <v>420</v>
      </c>
      <c r="F1" s="42" t="s">
        <v>421</v>
      </c>
      <c r="G1" s="42" t="s">
        <v>375</v>
      </c>
    </row>
    <row r="2" spans="1:7" x14ac:dyDescent="0.35">
      <c r="A2" s="42" t="s">
        <v>422</v>
      </c>
      <c r="B2" s="42">
        <v>40974.97</v>
      </c>
      <c r="C2" s="42">
        <v>41172.589999999997</v>
      </c>
      <c r="D2" s="42">
        <v>40840.89</v>
      </c>
      <c r="E2" s="42">
        <v>38.04</v>
      </c>
      <c r="F2" s="42">
        <v>8.9999999999999998E-4</v>
      </c>
      <c r="G2" s="42" t="s">
        <v>423</v>
      </c>
    </row>
    <row r="3" spans="1:7" x14ac:dyDescent="0.35">
      <c r="A3" s="42" t="s">
        <v>424</v>
      </c>
      <c r="B3" s="42">
        <v>5520.07</v>
      </c>
      <c r="C3" s="42">
        <v>5552.99</v>
      </c>
      <c r="D3" s="42">
        <v>5503.66</v>
      </c>
      <c r="E3" s="42">
        <v>-8.86</v>
      </c>
      <c r="F3" s="42">
        <v>-1.6000000000000001E-3</v>
      </c>
      <c r="G3" s="42" t="s">
        <v>423</v>
      </c>
    </row>
    <row r="4" spans="1:7" x14ac:dyDescent="0.35">
      <c r="A4" s="42" t="s">
        <v>425</v>
      </c>
      <c r="B4" s="42">
        <v>17084.3</v>
      </c>
      <c r="C4" s="42">
        <v>17232.650000000001</v>
      </c>
      <c r="D4" s="42">
        <v>16984.669999999998</v>
      </c>
      <c r="E4" s="42">
        <v>-52</v>
      </c>
      <c r="F4" s="42">
        <v>-3.0000000000000001E-3</v>
      </c>
      <c r="G4" s="42" t="s">
        <v>423</v>
      </c>
    </row>
    <row r="5" spans="1:7" x14ac:dyDescent="0.35">
      <c r="A5" s="42" t="s">
        <v>426</v>
      </c>
      <c r="B5" s="42">
        <v>2139.85</v>
      </c>
      <c r="C5" s="42">
        <v>2163.8000000000002</v>
      </c>
      <c r="D5" s="42">
        <v>2127.6</v>
      </c>
      <c r="E5" s="42">
        <v>-9.36</v>
      </c>
      <c r="F5" s="42">
        <v>-4.4000000000000003E-3</v>
      </c>
      <c r="G5" s="42" t="s">
        <v>423</v>
      </c>
    </row>
    <row r="6" spans="1:7" x14ac:dyDescent="0.35">
      <c r="A6" s="42" t="s">
        <v>427</v>
      </c>
      <c r="B6" s="42">
        <v>21.32</v>
      </c>
      <c r="C6" s="42">
        <v>23.31</v>
      </c>
      <c r="D6" s="42">
        <v>19.34</v>
      </c>
      <c r="E6" s="42">
        <v>0</v>
      </c>
      <c r="F6" s="42">
        <v>0</v>
      </c>
      <c r="G6" s="42" t="s">
        <v>428</v>
      </c>
    </row>
    <row r="7" spans="1:7" x14ac:dyDescent="0.35">
      <c r="A7" s="42" t="s">
        <v>429</v>
      </c>
      <c r="B7" s="42">
        <v>23040.76</v>
      </c>
      <c r="C7" s="42">
        <v>23146.03</v>
      </c>
      <c r="D7" s="42">
        <v>22981.35</v>
      </c>
      <c r="E7" s="42">
        <v>-1.69</v>
      </c>
      <c r="F7" s="42">
        <v>-1E-4</v>
      </c>
      <c r="G7" s="42" t="s">
        <v>423</v>
      </c>
    </row>
    <row r="8" spans="1:7" x14ac:dyDescent="0.35">
      <c r="A8" s="42" t="s">
        <v>430</v>
      </c>
      <c r="B8" s="42">
        <v>136111</v>
      </c>
      <c r="C8" s="42">
        <v>136838</v>
      </c>
      <c r="D8" s="42">
        <v>134359</v>
      </c>
      <c r="E8" s="42">
        <v>1758</v>
      </c>
      <c r="F8" s="42">
        <v>1.3100000000000001E-2</v>
      </c>
      <c r="G8" s="42" t="s">
        <v>423</v>
      </c>
    </row>
    <row r="9" spans="1:7" x14ac:dyDescent="0.35">
      <c r="A9" s="42" t="s">
        <v>431</v>
      </c>
      <c r="B9" s="42">
        <v>51811.37</v>
      </c>
      <c r="C9" s="42">
        <v>52232.51</v>
      </c>
      <c r="D9" s="42">
        <v>51466.16</v>
      </c>
      <c r="E9" s="42">
        <v>221.95</v>
      </c>
      <c r="F9" s="42">
        <v>4.3E-3</v>
      </c>
      <c r="G9" s="42" t="s">
        <v>423</v>
      </c>
    </row>
    <row r="10" spans="1:7" x14ac:dyDescent="0.35">
      <c r="A10" s="42" t="s">
        <v>432</v>
      </c>
      <c r="B10" s="42">
        <v>3579.04</v>
      </c>
      <c r="C10" s="42">
        <v>3582.18</v>
      </c>
      <c r="D10" s="42">
        <v>3577.04</v>
      </c>
      <c r="E10" s="42">
        <v>-1.02</v>
      </c>
      <c r="F10" s="42">
        <v>-2.9999999999999997E-4</v>
      </c>
      <c r="G10" s="42" t="s">
        <v>433</v>
      </c>
    </row>
    <row r="11" spans="1:7" x14ac:dyDescent="0.35">
      <c r="A11" s="42" t="s">
        <v>434</v>
      </c>
      <c r="B11" s="42">
        <v>18591.849999999999</v>
      </c>
      <c r="C11" s="42">
        <v>18654.2</v>
      </c>
      <c r="D11" s="42">
        <v>18531.98</v>
      </c>
      <c r="E11" s="42">
        <v>-155.26</v>
      </c>
      <c r="F11" s="42">
        <v>-8.3000000000000001E-3</v>
      </c>
      <c r="G11" s="42" t="s">
        <v>423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c 7 6 7 e a - c b 0 7 - 4 1 a 9 - a f a 8 - 6 4 f 0 8 1 a e d c 5 1 "   x m l n s = " h t t p : / / s c h e m a s . m i c r o s o f t . c o m / D a t a M a s h u p " > A A A A A F Y E A A B Q S w M E F A A C A A g A K F c l W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K F c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X J V n T 7 1 G 1 T Q E A A L s F A A A T A B w A R m 9 y b X V s Y X M v U 2 V j d G l v b j E u b S C i G A A o o B Q A A A A A A A A A A A A A A A A A A A A A A A A A A A D t l M 9 L h E A U x + + C / 8 M w S 6 A g s 0 6 n K D q E F Q V L L K z Q I T r M 2 k s F n V l m n m s h + 7 8 3 u v 3 Y 0 g 6 b 7 C 0 v y u f J 8 / s + 8 9 B A g r m S Z L G 9 8 z P X c R 2 T C Q 1 P Z E J j s S y A h J S c k w L Q d Y i 9 F q r S C V h y D 0 s 2 F y l 4 7 U O k J I J E 4 9 E M c W V O p 9 O 6 r l k u 1 2 A w l y l L V D m l v h 9 s e 1 w K F K F t s e 3 V h J u H l j y + V y c 0 y o R M b Y L 4 d Q X t x 7 s c L N Z C m m e l y 0 g V V S n b o v G 6 V k H T 0 D t R A g 0 I W k o Q X n A T k I b O h M E P K K t y C b r D N 3 m a D e C Z q g d o l K X s F 0 y O b G E O d g a J 1 g R r I 3 X F O P 8 R Z u O 7 T i 4 H 5 x t S z g + i n H 8 p 5 y O V 8 1 Z 5 b 8 r O S 6 V Z D 1 6 t b d I e v S 1 X / V c v E q x E 0 c P X S k O y c 5 q f h b m G d a 4 q 0 w / S R T 4 Z d Q y H W X 2 + s / t 8 7 P L z v b f / L w s 9 x m J I v G N / L 5 H f 5 P 3 / N o Z N v w F Q S w E C L Q A U A A I A C A A o V y V Z x q 2 s B K c A A A D 4 A A A A E g A A A A A A A A A A A A A A A A A A A A A A Q 2 9 u Z m l n L 1 B h Y 2 t h Z 2 U u e G 1 s U E s B A i 0 A F A A C A A g A K F c l W Q / K 6 a u k A A A A 6 Q A A A B M A A A A A A A A A A A A A A A A A 8 w A A A F t D b 2 5 0 Z W 5 0 X 1 R 5 c G V z X S 5 4 b W x Q S w E C L Q A U A A I A C A A o V y V Z 0 + 9 R t U 0 B A A C 7 B Q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K Q A A A A A A A D E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V Q w N T o 0 N z o x N y 4 1 M z g y N T M 0 W i I g L z 4 8 R W 5 0 c n k g V H l w Z T 0 i R m l s b E N v b H V t b l R 5 c G V z I i B W Y W x 1 Z T 0 i c 0 J n V U Z C U V V F Q m c 9 P S I g L z 4 8 R W 5 0 c n k g V H l w Z T 0 i R m l s b E N v b H V t b k 5 h b W V z I i B W Y W x 1 Z T 0 i c 1 s m c X V v d D t O Y W 1 l J n F 1 b 3 Q 7 L C Z x d W 9 0 O 0 x h c 3 Q m c X V v d D s s J n F 1 b 3 Q 7 S G l n a C Z x d W 9 0 O y w m c X V v d D t M b 3 c m c X V v d D s s J n F 1 b 3 Q 7 Q 2 h n L i Z x d W 9 0 O y w m c X V v d D t D a G c u I C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O Y W 1 l L D B 9 J n F 1 b 3 Q 7 L C Z x d W 9 0 O 1 N l Y 3 R p b 2 4 x L 1 R h Y m x l I D A v Q 2 h h b m d l Z C B U e X B l L n t M Y X N 0 L D F 9 J n F 1 b 3 Q 7 L C Z x d W 9 0 O 1 N l Y 3 R p b 2 4 x L 1 R h Y m x l I D A v Q 2 h h b m d l Z C B U e X B l L n t I a W d o L D J 9 J n F 1 b 3 Q 7 L C Z x d W 9 0 O 1 N l Y 3 R p b 2 4 x L 1 R h Y m x l I D A v Q 2 h h b m d l Z C B U e X B l L n t M b 3 c s M 3 0 m c X V v d D s s J n F 1 b 3 Q 7 U 2 V j d G l v b j E v V G F i b G U g M C 9 D a G F u Z 2 V k I F R 5 c G U u e 0 N o Z y 4 s N H 0 m c X V v d D s s J n F 1 b 3 Q 7 U 2 V j d G l v b j E v V G F i b G U g M C 9 D a G F u Z 2 V k I F R 5 c G U u e 0 N o Z y 4 g J S w 1 f S Z x d W 9 0 O y w m c X V v d D t T Z W N 0 a W 9 u M S 9 U Y W J s Z S A w L 0 N o Y W 5 n Z W Q g V H l w Z S 5 7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L 0 N o Y W 5 n Z W Q g V H l w Z S 5 7 T m F t Z S w w f S Z x d W 9 0 O y w m c X V v d D t T Z W N 0 a W 9 u M S 9 U Y W J s Z S A w L 0 N o Y W 5 n Z W Q g V H l w Z S 5 7 T G F z d C w x f S Z x d W 9 0 O y w m c X V v d D t T Z W N 0 a W 9 u M S 9 U Y W J s Z S A w L 0 N o Y W 5 n Z W Q g V H l w Z S 5 7 S G l n a C w y f S Z x d W 9 0 O y w m c X V v d D t T Z W N 0 a W 9 u M S 9 U Y W J s Z S A w L 0 N o Y W 5 n Z W Q g V H l w Z S 5 7 T G 9 3 L D N 9 J n F 1 b 3 Q 7 L C Z x d W 9 0 O 1 N l Y 3 R p b 2 4 x L 1 R h Y m x l I D A v Q 2 h h b m d l Z C B U e X B l L n t D a G c u L D R 9 J n F 1 b 3 Q 7 L C Z x d W 9 0 O 1 N l Y 3 R p b 2 4 x L 1 R h Y m x l I D A v Q 2 h h b m d l Z C B U e X B l L n t D a G c u I C U s N X 0 m c X V v d D s s J n F 1 b 3 Q 7 U 2 V j d G l v b j E v V G F i b G U g M C 9 D a G F u Z 2 V k I F R 5 c G U u e 1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U 6 N T E 6 M T c u N z U 5 M j k 1 N 1 o i I C 8 + P E V u d H J 5 I F R 5 c G U 9 I k Z p b G x D b 2 x 1 b W 5 U e X B l c y I g V m F s d W U 9 I n N C Z 1 l H Q m d Z R 0 J n W T 0 i I C 8 + P E V u d H J 5 I F R 5 c G U 9 I k Z p b G x D b 2 x 1 b W 5 O Y W 1 l c y I g V m F s d W U 9 I n N b J n F 1 b 3 Q 7 V G l t Z S Z x d W 9 0 O y w m c X V v d D t D d X I u J n F 1 b 3 Q 7 L C Z x d W 9 0 O 0 V 2 Z W 5 0 J n F 1 b 3 Q 7 L C Z x d W 9 0 O 0 l t c C 4 m c X V v d D s s J n F 1 b 3 Q 7 Q W N 0 d W F s J n F 1 b 3 Q 7 L C Z x d W 9 0 O 0 Z v c m V j Y X N 0 J n F 1 b 3 Q 7 L C Z x d W 9 0 O 1 B y Z X Z p b 3 V z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o Y W 5 n Z W Q g V H l w Z S 5 7 V G l t Z S w w f S Z x d W 9 0 O y w m c X V v d D t T Z W N 0 a W 9 u M S 9 U Y W J s Z S A x L 0 N o Y W 5 n Z W Q g V H l w Z S 5 7 Q 3 V y L i w x f S Z x d W 9 0 O y w m c X V v d D t T Z W N 0 a W 9 u M S 9 U Y W J s Z S A x L 0 N o Y W 5 n Z W Q g V H l w Z S 5 7 R X Z l b n Q s M n 0 m c X V v d D s s J n F 1 b 3 Q 7 U 2 V j d G l v b j E v V G F i b G U g M S 9 D a G F u Z 2 V k I F R 5 c G U u e 0 l t c C 4 s M 3 0 m c X V v d D s s J n F 1 b 3 Q 7 U 2 V j d G l v b j E v V G F i b G U g M S 9 D a G F u Z 2 V k I F R 5 c G U u e 0 F j d H V h b C w 0 f S Z x d W 9 0 O y w m c X V v d D t T Z W N 0 a W 9 u M S 9 U Y W J s Z S A x L 0 N o Y W 5 n Z W Q g V H l w Z S 5 7 R m 9 y Z W N h c 3 Q s N X 0 m c X V v d D s s J n F 1 b 3 Q 7 U 2 V j d G l v b j E v V G F i b G U g M S 9 D a G F u Z 2 V k I F R 5 c G U u e 1 B y Z X Z p b 3 V z L D Z 9 J n F 1 b 3 Q 7 L C Z x d W 9 0 O 1 N l Y 3 R p b 2 4 x L 1 R h Y m x l I D E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E v Q 2 h h b m d l Z C B U e X B l L n t U a W 1 l L D B 9 J n F 1 b 3 Q 7 L C Z x d W 9 0 O 1 N l Y 3 R p b 2 4 x L 1 R h Y m x l I D E v Q 2 h h b m d l Z C B U e X B l L n t D d X I u L D F 9 J n F 1 b 3 Q 7 L C Z x d W 9 0 O 1 N l Y 3 R p b 2 4 x L 1 R h Y m x l I D E v Q 2 h h b m d l Z C B U e X B l L n t F d m V u d C w y f S Z x d W 9 0 O y w m c X V v d D t T Z W N 0 a W 9 u M S 9 U Y W J s Z S A x L 0 N o Y W 5 n Z W Q g V H l w Z S 5 7 S W 1 w L i w z f S Z x d W 9 0 O y w m c X V v d D t T Z W N 0 a W 9 u M S 9 U Y W J s Z S A x L 0 N o Y W 5 n Z W Q g V H l w Z S 5 7 Q W N 0 d W F s L D R 9 J n F 1 b 3 Q 7 L C Z x d W 9 0 O 1 N l Y 3 R p b 2 4 x L 1 R h Y m x l I D E v Q 2 h h b m d l Z C B U e X B l L n t G b 3 J l Y 2 F z d C w 1 f S Z x d W 9 0 O y w m c X V v d D t T Z W N 0 a W 9 u M S 9 U Y W J s Z S A x L 0 N o Y W 5 n Z W Q g V H l w Z S 5 7 U H J l d m l v d X M s N n 0 m c X V v d D s s J n F 1 b 3 Q 7 U 2 V j d G l v b j E v V G F i b G U g M S 9 D a G F u Z 2 V k I F R 5 c G U u e 0 N v b H V t b j g s N 3 0 m c X V v d D t d L C Z x d W 9 0 O 1 J l b G F 0 a W 9 u c 2 h p c E l u Z m 8 m c X V v d D s 6 W 1 1 9 I i A v P j x F b n R y e S B U e X B l P S J R d W V y e U l E I i B W Y W x 1 Z T 0 i c z l l N z J k Z D I 1 L W Z l O G Q t N D V h M C 1 h N m Q w L T g 3 M T Q 3 N 2 R m Z D M w Z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1 O j Q 3 O j I w L j A z O D E z N D B a I i A v P j x F b n R y e S B U e X B l P S J G a W x s Q 2 9 s d W 1 u V H l w Z X M i I F Z h b H V l P S J z Q m d V R k J B W T 0 i I C 8 + P E V u d H J 5 I F R 5 c G U 9 I k Z p b G x D b 2 x 1 b W 5 O Y W 1 l c y I g V m F s d W U 9 I n N b J n F 1 b 3 Q 7 T m F t Z S Z x d W 9 0 O y w m c X V v d D t M Y X N 0 J n F 1 b 3 Q 7 L C Z x d W 9 0 O 0 N o Z y 4 m c X V v d D s s J n F 1 b 3 Q 7 Q 2 h n L i A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C 9 D a G F u Z 2 V k I F R 5 c G U u e 0 5 h b W U s M H 0 m c X V v d D s s J n F 1 b 3 Q 7 U 2 V j d G l v b j E v V G F i b G U g M T A v Q 2 h h b m d l Z C B U e X B l L n t M Y X N 0 L D F 9 J n F 1 b 3 Q 7 L C Z x d W 9 0 O 1 N l Y 3 R p b 2 4 x L 1 R h Y m x l I D E w L 0 N o Y W 5 n Z W Q g V H l w Z S 5 7 Q 2 h n L i w y f S Z x d W 9 0 O y w m c X V v d D t T Z W N 0 a W 9 u M S 9 U Y W J s Z S A x M C 9 D a G F u Z 2 V k I F R 5 c G U u e 0 N o Z y 4 g J S w z f S Z x d W 9 0 O y w m c X V v d D t T Z W N 0 a W 9 u M S 9 U Y W J s Z S A x M C 9 D a G F u Z 2 V k I F R 5 c G U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x M C 9 D a G F u Z 2 V k I F R 5 c G U u e 0 5 h b W U s M H 0 m c X V v d D s s J n F 1 b 3 Q 7 U 2 V j d G l v b j E v V G F i b G U g M T A v Q 2 h h b m d l Z C B U e X B l L n t M Y X N 0 L D F 9 J n F 1 b 3 Q 7 L C Z x d W 9 0 O 1 N l Y 3 R p b 2 4 x L 1 R h Y m x l I D E w L 0 N o Y W 5 n Z W Q g V H l w Z S 5 7 Q 2 h n L i w y f S Z x d W 9 0 O y w m c X V v d D t T Z W N 0 a W 9 u M S 9 U Y W J s Z S A x M C 9 D a G F u Z 2 V k I F R 5 c G U u e 0 N o Z y 4 g J S w z f S Z x d W 9 0 O y w m c X V v d D t T Z W N 0 a W 9 u M S 9 U Y W J s Z S A x M C 9 D a G F u Z 2 V k I F R 5 c G U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V Q w N T o 1 N z o x N i 4 z N T Y 5 M j k w W i I g L z 4 8 R W 5 0 c n k g V H l w Z T 0 i R m l s b E N v b H V t b l R 5 c G V z I i B W Y W x 1 Z T 0 i c 0 J n V U Z C U V V F Q m c 9 P S I g L z 4 8 R W 5 0 c n k g V H l w Z T 0 i R m l s b E N v b H V t b k 5 h b W V z I i B W Y W x 1 Z T 0 i c 1 s m c X V v d D t O Y W 1 l J n F 1 b 3 Q 7 L C Z x d W 9 0 O 0 x h c 3 Q m c X V v d D s s J n F 1 b 3 Q 7 S G l n a C Z x d W 9 0 O y w m c X V v d D t M b 3 c m c X V v d D s s J n F 1 b 3 Q 7 Q 2 h n L i Z x d W 9 0 O y w m c X V v d D t D a G c u I C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N o Y W 5 n Z W Q g V H l w Z S 5 7 T m F t Z S w w f S Z x d W 9 0 O y w m c X V v d D t T Z W N 0 a W 9 u M S 9 U Y W J s Z S A w I C g y K S 9 D a G F u Z 2 V k I F R 5 c G U u e 0 x h c 3 Q s M X 0 m c X V v d D s s J n F 1 b 3 Q 7 U 2 V j d G l v b j E v V G F i b G U g M C A o M i k v Q 2 h h b m d l Z C B U e X B l L n t I a W d o L D J 9 J n F 1 b 3 Q 7 L C Z x d W 9 0 O 1 N l Y 3 R p b 2 4 x L 1 R h Y m x l I D A g K D I p L 0 N o Y W 5 n Z W Q g V H l w Z S 5 7 T G 9 3 L D N 9 J n F 1 b 3 Q 7 L C Z x d W 9 0 O 1 N l Y 3 R p b 2 4 x L 1 R h Y m x l I D A g K D I p L 0 N o Y W 5 n Z W Q g V H l w Z S 5 7 Q 2 h n L i w 0 f S Z x d W 9 0 O y w m c X V v d D t T Z W N 0 a W 9 u M S 9 U Y W J s Z S A w I C g y K S 9 D a G F u Z 2 V k I F R 5 c G U u e 0 N o Z y 4 g J S w 1 f S Z x d W 9 0 O y w m c X V v d D t T Z W N 0 a W 9 u M S 9 U Y W J s Z S A w I C g y K S 9 D a G F u Z 2 V k I F R 5 c G U u e 1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i k v Q 2 h h b m d l Z C B U e X B l L n t O Y W 1 l L D B 9 J n F 1 b 3 Q 7 L C Z x d W 9 0 O 1 N l Y 3 R p b 2 4 x L 1 R h Y m x l I D A g K D I p L 0 N o Y W 5 n Z W Q g V H l w Z S 5 7 T G F z d C w x f S Z x d W 9 0 O y w m c X V v d D t T Z W N 0 a W 9 u M S 9 U Y W J s Z S A w I C g y K S 9 D a G F u Z 2 V k I F R 5 c G U u e 0 h p Z 2 g s M n 0 m c X V v d D s s J n F 1 b 3 Q 7 U 2 V j d G l v b j E v V G F i b G U g M C A o M i k v Q 2 h h b m d l Z C B U e X B l L n t M b 3 c s M 3 0 m c X V v d D s s J n F 1 b 3 Q 7 U 2 V j d G l v b j E v V G F i b G U g M C A o M i k v Q 2 h h b m d l Z C B U e X B l L n t D a G c u L D R 9 J n F 1 b 3 Q 7 L C Z x d W 9 0 O 1 N l Y 3 R p b 2 4 x L 1 R h Y m x l I D A g K D I p L 0 N o Y W 5 n Z W Q g V H l w Z S 5 7 Q 2 h n L i A l L D V 9 J n F 1 b 3 Q 7 L C Z x d W 9 0 O 1 N l Y 3 R p b 2 4 x L 1 R h Y m x l I D A g K D I p L 0 N o Y W 5 n Z W Q g V H l w Z S 5 7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c Y p f g j 6 6 S 6 + I c U N 6 x 8 H e A A A A A A I A A A A A A B B m A A A A A Q A A I A A A A F v 3 N 2 O m u j / K 5 8 s a f R k A K + 8 G D k O D Q c V T p j h q D T o / G 5 6 b A A A A A A 6 A A A A A A g A A I A A A A H x 5 A C K k O X S v T 8 z 7 c g o C + U M l D S I N Q b p S c N O f 9 d d k w R k s U A A A A P X K U x X N F 3 R q x t 8 S d L L u V k k G 5 b 7 r D / F q E T C i B u T s 6 6 H 5 2 E g L B B Y e r x + x m Y K t 9 6 G 6 W Z y 0 4 I n q L f E m C 0 I H D L i T W / r Q a f 7 9 N W j H b q C w r 9 u C 5 Y b v Q A A A A D 6 H i E y 7 F a w w E P / s 7 R W W H n m F A q i U I T c x Q 3 S 7 Q y I x z O Y X O K N Y N E T 6 g P P 2 q / n q q 4 a T 7 Y d g I Q m P l J g X G Z U H 6 v k c l 3 w = < / D a t a M a s h u p > 
</file>

<file path=customXml/itemProps1.xml><?xml version="1.0" encoding="utf-8"?>
<ds:datastoreItem xmlns:ds="http://schemas.openxmlformats.org/officeDocument/2006/customXml" ds:itemID="{094DC6AB-6B74-4A67-8FBF-4B97994E24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J11</dc:creator>
  <cp:lastModifiedBy>J11</cp:lastModifiedBy>
  <dcterms:created xsi:type="dcterms:W3CDTF">2024-09-02T05:42:28Z</dcterms:created>
  <dcterms:modified xsi:type="dcterms:W3CDTF">2024-09-22T15:01:57Z</dcterms:modified>
</cp:coreProperties>
</file>