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cuments/Uni/Speciale/Data/"/>
    </mc:Choice>
  </mc:AlternateContent>
  <xr:revisionPtr revIDLastSave="0" documentId="13_ncr:1_{C7675E32-67EA-8C4D-A755-992C9B1D4242}" xr6:coauthVersionLast="47" xr6:coauthVersionMax="47" xr10:uidLastSave="{00000000-0000-0000-0000-000000000000}"/>
  <bookViews>
    <workbookView xWindow="0" yWindow="500" windowWidth="28800" windowHeight="15760" xr2:uid="{F7183BB6-94F6-2147-8902-E9C1BD2D7ADD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Q99" i="1"/>
  <c r="L23" i="1"/>
  <c r="E29" i="1"/>
  <c r="E28" i="1"/>
  <c r="N325" i="1"/>
  <c r="N324" i="1"/>
  <c r="N318" i="1"/>
  <c r="N314" i="1"/>
  <c r="L292" i="1"/>
  <c r="N285" i="1"/>
  <c r="N284" i="1"/>
  <c r="L266" i="1"/>
  <c r="L265" i="1"/>
  <c r="E237" i="1"/>
  <c r="E236" i="1"/>
  <c r="L260" i="1"/>
  <c r="N249" i="1"/>
  <c r="L243" i="1"/>
  <c r="L242" i="1"/>
  <c r="E238" i="1"/>
  <c r="M238" i="1"/>
  <c r="L233" i="1"/>
  <c r="L222" i="1"/>
  <c r="N219" i="1"/>
  <c r="N218" i="1"/>
  <c r="L216" i="1"/>
  <c r="L208" i="1"/>
  <c r="N204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N199" i="1"/>
  <c r="N197" i="1"/>
  <c r="E197" i="1"/>
  <c r="E198" i="1"/>
  <c r="E199" i="1"/>
  <c r="E200" i="1"/>
  <c r="E201" i="1"/>
  <c r="N190" i="1"/>
  <c r="E193" i="1"/>
  <c r="E194" i="1"/>
  <c r="E195" i="1"/>
  <c r="E196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76" i="1"/>
  <c r="E178" i="1"/>
  <c r="E177" i="1"/>
  <c r="N175" i="1"/>
  <c r="E174" i="1"/>
  <c r="E173" i="1"/>
  <c r="E171" i="1"/>
  <c r="E170" i="1"/>
  <c r="E168" i="1"/>
  <c r="E167" i="1"/>
  <c r="L167" i="1"/>
  <c r="E165" i="1"/>
  <c r="E164" i="1"/>
  <c r="E162" i="1"/>
  <c r="E161" i="1"/>
  <c r="N160" i="1"/>
  <c r="E159" i="1"/>
  <c r="N159" i="1"/>
  <c r="E146" i="1"/>
  <c r="N146" i="1"/>
  <c r="E158" i="1"/>
  <c r="E156" i="1"/>
  <c r="E155" i="1"/>
  <c r="E153" i="1"/>
  <c r="E152" i="1"/>
  <c r="E150" i="1"/>
  <c r="E149" i="1"/>
  <c r="E148" i="1"/>
  <c r="E147" i="1"/>
  <c r="E144" i="1"/>
  <c r="E143" i="1"/>
  <c r="E141" i="1"/>
  <c r="E140" i="1"/>
  <c r="E138" i="1"/>
  <c r="E137" i="1"/>
  <c r="E135" i="1"/>
  <c r="E134" i="1"/>
  <c r="E132" i="1"/>
  <c r="E131" i="1"/>
  <c r="L130" i="1"/>
  <c r="E129" i="1"/>
  <c r="E128" i="1"/>
  <c r="L128" i="1"/>
  <c r="N127" i="1"/>
  <c r="E126" i="1"/>
  <c r="E125" i="1"/>
  <c r="E123" i="1"/>
  <c r="E122" i="1"/>
  <c r="E120" i="1"/>
  <c r="E119" i="1"/>
  <c r="E133" i="1"/>
  <c r="E117" i="1"/>
  <c r="E116" i="1"/>
  <c r="E114" i="1"/>
  <c r="L114" i="1"/>
  <c r="E113" i="1"/>
  <c r="L113" i="1"/>
  <c r="E110" i="1"/>
  <c r="E109" i="1"/>
  <c r="E107" i="1"/>
  <c r="N107" i="1"/>
  <c r="E106" i="1"/>
  <c r="E104" i="1"/>
  <c r="N104" i="1"/>
  <c r="E103" i="1"/>
  <c r="E102" i="1"/>
  <c r="E101" i="1"/>
  <c r="E99" i="1"/>
  <c r="E98" i="1"/>
  <c r="E96" i="1"/>
  <c r="E95" i="1"/>
  <c r="E93" i="1"/>
  <c r="E92" i="1"/>
  <c r="E90" i="1"/>
  <c r="E89" i="1"/>
  <c r="E87" i="1"/>
  <c r="E86" i="1"/>
  <c r="E84" i="1"/>
  <c r="E83" i="1"/>
  <c r="E81" i="1"/>
  <c r="L81" i="1"/>
  <c r="E80" i="1"/>
  <c r="L79" i="1"/>
  <c r="E78" i="1"/>
  <c r="E77" i="1"/>
  <c r="N76" i="1"/>
  <c r="E75" i="1"/>
  <c r="E74" i="1"/>
  <c r="E72" i="1"/>
  <c r="E71" i="1"/>
  <c r="E70" i="1"/>
  <c r="E69" i="1"/>
  <c r="E67" i="1"/>
  <c r="E66" i="1"/>
  <c r="E64" i="1"/>
  <c r="E63" i="1"/>
  <c r="E61" i="1"/>
  <c r="E60" i="1"/>
  <c r="E18" i="1"/>
  <c r="E57" i="1"/>
  <c r="E56" i="1"/>
  <c r="E55" i="1"/>
  <c r="E54" i="1"/>
  <c r="E52" i="1"/>
  <c r="E51" i="1"/>
  <c r="E50" i="1"/>
  <c r="E48" i="1"/>
  <c r="E47" i="1"/>
  <c r="N47" i="1"/>
  <c r="E46" i="1"/>
  <c r="M46" i="1"/>
  <c r="N46" i="1"/>
  <c r="N45" i="1"/>
  <c r="E45" i="1"/>
  <c r="E43" i="1"/>
  <c r="E42" i="1"/>
  <c r="M42" i="1"/>
  <c r="E41" i="1"/>
  <c r="M41" i="1"/>
  <c r="N41" i="1"/>
  <c r="E40" i="1"/>
  <c r="N40" i="1"/>
  <c r="E37" i="1"/>
  <c r="E36" i="1"/>
  <c r="E35" i="1"/>
  <c r="M34" i="1"/>
  <c r="E33" i="1"/>
  <c r="E32" i="1"/>
  <c r="N26" i="1"/>
  <c r="E25" i="1"/>
  <c r="N25" i="1"/>
  <c r="E26" i="1"/>
  <c r="N24" i="1"/>
  <c r="E19" i="1"/>
  <c r="E20" i="1"/>
  <c r="E21" i="1"/>
  <c r="E22" i="1"/>
  <c r="E23" i="1"/>
  <c r="E24" i="1"/>
  <c r="E27" i="1"/>
  <c r="E30" i="1"/>
  <c r="E31" i="1"/>
  <c r="E34" i="1"/>
  <c r="E38" i="1"/>
  <c r="E39" i="1"/>
  <c r="E44" i="1"/>
  <c r="E49" i="1"/>
  <c r="E53" i="1"/>
  <c r="E58" i="1"/>
  <c r="E59" i="1"/>
  <c r="E62" i="1"/>
  <c r="E65" i="1"/>
  <c r="E68" i="1"/>
  <c r="E73" i="1"/>
  <c r="E76" i="1"/>
  <c r="E79" i="1"/>
  <c r="E82" i="1"/>
  <c r="E85" i="1"/>
  <c r="E88" i="1"/>
  <c r="E91" i="1"/>
  <c r="E94" i="1"/>
  <c r="E97" i="1"/>
  <c r="E100" i="1"/>
  <c r="E105" i="1"/>
  <c r="E108" i="1"/>
  <c r="E111" i="1"/>
  <c r="E112" i="1"/>
  <c r="E115" i="1"/>
  <c r="E118" i="1"/>
  <c r="E121" i="1"/>
  <c r="E124" i="1"/>
  <c r="E127" i="1"/>
  <c r="E130" i="1"/>
  <c r="E136" i="1"/>
  <c r="E139" i="1"/>
  <c r="E142" i="1"/>
  <c r="E145" i="1"/>
  <c r="E151" i="1"/>
  <c r="E154" i="1"/>
  <c r="E157" i="1"/>
  <c r="E160" i="1"/>
  <c r="E163" i="1"/>
  <c r="E166" i="1"/>
  <c r="E169" i="1"/>
  <c r="E172" i="1"/>
  <c r="E175" i="1"/>
  <c r="E179" i="1"/>
  <c r="E192" i="1"/>
  <c r="E202" i="1"/>
  <c r="E17" i="1"/>
  <c r="E16" i="1"/>
  <c r="P20" i="1"/>
  <c r="P16" i="1"/>
</calcChain>
</file>

<file path=xl/sharedStrings.xml><?xml version="1.0" encoding="utf-8"?>
<sst xmlns="http://schemas.openxmlformats.org/spreadsheetml/2006/main" count="1715" uniqueCount="273">
  <si>
    <t>Collector</t>
  </si>
  <si>
    <t>Shape</t>
  </si>
  <si>
    <t>Beccariophoenix fenestralis</t>
  </si>
  <si>
    <t>Beccariophoenix madagascariensis</t>
  </si>
  <si>
    <t>Bismarckia nobilis</t>
  </si>
  <si>
    <t>Borassus aethiopum</t>
  </si>
  <si>
    <t>Borassus madagascariensis</t>
  </si>
  <si>
    <t>Dypsis acuminum</t>
  </si>
  <si>
    <t>Dypsis ambanjae</t>
  </si>
  <si>
    <t>Dypsis ambilaensis</t>
  </si>
  <si>
    <t>Dypsis ambositrae</t>
  </si>
  <si>
    <t>Dypsis andrianatonga</t>
  </si>
  <si>
    <t>Dypsis angusta</t>
  </si>
  <si>
    <t>Dypsis angustifolia</t>
  </si>
  <si>
    <t>Dypsis ankirindro</t>
  </si>
  <si>
    <t>Dypsis aquatilis</t>
  </si>
  <si>
    <t>Dypsis arenarum</t>
  </si>
  <si>
    <t>Dypsis baronii</t>
  </si>
  <si>
    <t>Dypsis basilonga</t>
  </si>
  <si>
    <t>Dypsis bejofo</t>
  </si>
  <si>
    <t>Dypsis bernierana</t>
  </si>
  <si>
    <t>Dypsis betamponensis</t>
  </si>
  <si>
    <t>Dypsis betsimisarakae</t>
  </si>
  <si>
    <t>Dypsis boiviniana</t>
  </si>
  <si>
    <t>Dypsis bonsai</t>
  </si>
  <si>
    <t>Dypsis bosseri</t>
  </si>
  <si>
    <t>Dypsis brevicaulis</t>
  </si>
  <si>
    <t>Dypsis catatiana</t>
  </si>
  <si>
    <t>Dypsis ceracea</t>
  </si>
  <si>
    <t>Dypsis concinna</t>
  </si>
  <si>
    <t>Dypsis confusa</t>
  </si>
  <si>
    <t>Dypsis cookei</t>
  </si>
  <si>
    <t>Dypsis coriacea</t>
  </si>
  <si>
    <t>Dypsis corniculata</t>
  </si>
  <si>
    <t>Dypsis coursii</t>
  </si>
  <si>
    <t>Dypsis crinita</t>
  </si>
  <si>
    <t>Dypsis culminis</t>
  </si>
  <si>
    <t>Dypsis curtisii</t>
  </si>
  <si>
    <t>Dypsis decaryi</t>
  </si>
  <si>
    <t>Dypsis decipiens</t>
  </si>
  <si>
    <t>Dypsis delicatula</t>
  </si>
  <si>
    <t>Dypsis digitata</t>
  </si>
  <si>
    <t>Dypsis dracaenoides</t>
  </si>
  <si>
    <t>Dypsis dransfieldii</t>
  </si>
  <si>
    <t>Dypsis elegans</t>
  </si>
  <si>
    <t>Dypsis eriostachys</t>
  </si>
  <si>
    <t>Dypsis faneva</t>
  </si>
  <si>
    <t>Dypsis fanjana</t>
  </si>
  <si>
    <t>Dypsis fasciculata</t>
  </si>
  <si>
    <t>Dypsis fibrosa</t>
  </si>
  <si>
    <t>Dypsis forficifolia</t>
  </si>
  <si>
    <t>Dypsis glabrescens</t>
  </si>
  <si>
    <t>Dypsis gronophyllum</t>
  </si>
  <si>
    <t>Dypsis heteromorpha</t>
  </si>
  <si>
    <t>Dypsis heterophylla</t>
  </si>
  <si>
    <t>Dypsis hiarakae</t>
  </si>
  <si>
    <t>Dypsis hildebrandtii</t>
  </si>
  <si>
    <t>Dypsis hovomantsina</t>
  </si>
  <si>
    <t>Dypsis humbertii</t>
  </si>
  <si>
    <t>Dypsis integra</t>
  </si>
  <si>
    <t>Dypsis jumelleana</t>
  </si>
  <si>
    <t>Dypsis lantzeana</t>
  </si>
  <si>
    <t>Dypsis lastelliana</t>
  </si>
  <si>
    <t>Dypsis leptocheilos</t>
  </si>
  <si>
    <t>Dypsis linearis</t>
  </si>
  <si>
    <t>Dypsis lokohoensis</t>
  </si>
  <si>
    <t>Dypsis loucoubensis</t>
  </si>
  <si>
    <t>Dypsis louvelii</t>
  </si>
  <si>
    <t>Dypsis lutea</t>
  </si>
  <si>
    <t>Dypsis lutescens</t>
  </si>
  <si>
    <t>Dypsis madagascariensis</t>
  </si>
  <si>
    <t>Dypsis mahia</t>
  </si>
  <si>
    <t>Dypsis makirae</t>
  </si>
  <si>
    <t>Dypsis malcomberi</t>
  </si>
  <si>
    <t>Dypsis mananjarensis</t>
  </si>
  <si>
    <t>Dypsis marojejyi</t>
  </si>
  <si>
    <t>Dypsis mcdonaldiana</t>
  </si>
  <si>
    <t>Dypsis metallica</t>
  </si>
  <si>
    <t>Dypsis minuta</t>
  </si>
  <si>
    <t>Dypsis mocquerysiana</t>
  </si>
  <si>
    <t>Dypsis nauseosa</t>
  </si>
  <si>
    <t>Dypsis nodifera</t>
  </si>
  <si>
    <t>Dypsis nossibensis</t>
  </si>
  <si>
    <t>Dypsis occidentalis</t>
  </si>
  <si>
    <t>Dypsis onilahensis</t>
  </si>
  <si>
    <t>Dypsis oreophila</t>
  </si>
  <si>
    <t>Dypsis oropedionis</t>
  </si>
  <si>
    <t>Dypsis pachyramea</t>
  </si>
  <si>
    <t>Dypsis paludosa</t>
  </si>
  <si>
    <t>Dypsis perrieri</t>
  </si>
  <si>
    <t>Dypsis pilulifera</t>
  </si>
  <si>
    <t>Dypsis pinnatifrons</t>
  </si>
  <si>
    <t>Dypsis poivreana</t>
  </si>
  <si>
    <t>Dypsis prestoniana</t>
  </si>
  <si>
    <t>Dypsis procera</t>
  </si>
  <si>
    <t>Dypsis procumbens</t>
  </si>
  <si>
    <t>Dypsis psammophila</t>
  </si>
  <si>
    <t>Dypsis pulchella</t>
  </si>
  <si>
    <t>Dypsis pumila</t>
  </si>
  <si>
    <t>Dypsis pusilla</t>
  </si>
  <si>
    <t>Dypsis rabepierrei</t>
  </si>
  <si>
    <t>Dypsis rivularis</t>
  </si>
  <si>
    <t>Dypsis sahanofensis</t>
  </si>
  <si>
    <t>Dypsis saintelucei</t>
  </si>
  <si>
    <t>Dypsis schatzii</t>
  </si>
  <si>
    <t>Dypsis scottiana</t>
  </si>
  <si>
    <t>Dypsis serpentina</t>
  </si>
  <si>
    <t>Dypsis simianensis</t>
  </si>
  <si>
    <t>Dypsis singularis</t>
  </si>
  <si>
    <t>Dypsis spicata</t>
  </si>
  <si>
    <t>Dypsis tenuissima</t>
  </si>
  <si>
    <t>Dypsis thermarum</t>
  </si>
  <si>
    <t>Dypsis thiryana</t>
  </si>
  <si>
    <t>Dypsis tokoravina</t>
  </si>
  <si>
    <t>Dypsis trapezoidea</t>
  </si>
  <si>
    <t>Dypsis tsaravoasira</t>
  </si>
  <si>
    <t>Dypsis turkii</t>
  </si>
  <si>
    <t>Dypsis utilis</t>
  </si>
  <si>
    <t>Dypsis viridis</t>
  </si>
  <si>
    <t>Hyphaene coriacea</t>
  </si>
  <si>
    <t>Lemurophoenix halleuxii</t>
  </si>
  <si>
    <t>Marojejya darianii</t>
  </si>
  <si>
    <t>Marojejya insignis</t>
  </si>
  <si>
    <t>Masoala kona</t>
  </si>
  <si>
    <t>Masoala madagascariensis</t>
  </si>
  <si>
    <t>Orania longisquama</t>
  </si>
  <si>
    <t>Orania ravaka</t>
  </si>
  <si>
    <t>Orania trispatha</t>
  </si>
  <si>
    <t>Phoenix reclinata</t>
  </si>
  <si>
    <t>Ravenea albicans</t>
  </si>
  <si>
    <t>Ravenea dransfieldii</t>
  </si>
  <si>
    <t>Ravenea glauca</t>
  </si>
  <si>
    <t>Ravenea hypoleuca</t>
  </si>
  <si>
    <t>Ravenea julietiae</t>
  </si>
  <si>
    <t>Ravenea krociana</t>
  </si>
  <si>
    <t>Ravenea lakatra</t>
  </si>
  <si>
    <t>Ravenea louvelii</t>
  </si>
  <si>
    <t>Ravenea madagascariensis</t>
  </si>
  <si>
    <t>Ravenea nana</t>
  </si>
  <si>
    <t>Ravenea rivularis</t>
  </si>
  <si>
    <t>Ravenea robustior</t>
  </si>
  <si>
    <t>Ravenea sambiranensis</t>
  </si>
  <si>
    <t>Ravenea xerophila</t>
  </si>
  <si>
    <t>Satranala decussilvae</t>
  </si>
  <si>
    <t>Tahina spectabilis</t>
  </si>
  <si>
    <t>Voanioala gerardii</t>
  </si>
  <si>
    <t>Chrysalidocarpus acuminum</t>
  </si>
  <si>
    <t>Chrysalidocarpus ambanjae</t>
  </si>
  <si>
    <t>Chrysalidocarpus ambositrae</t>
  </si>
  <si>
    <t>Chrysalidocarpus andrianatonga</t>
  </si>
  <si>
    <t>Chrysalidocarpus ankirindro</t>
  </si>
  <si>
    <t>Chrysalidocarpus arenarum</t>
  </si>
  <si>
    <t>Chrysalidocarpus baronii</t>
  </si>
  <si>
    <t>Chrysalidocarpus basilongus</t>
  </si>
  <si>
    <t>Chrysalidocarpus bejofo</t>
  </si>
  <si>
    <t>Chrysalidocarpus ceraceus</t>
  </si>
  <si>
    <t>Chrysalidocarpus gracilis</t>
  </si>
  <si>
    <t>Chrysalidocarpus heteromorphus</t>
  </si>
  <si>
    <t>Chrysalidocarpus hovomantsina</t>
  </si>
  <si>
    <r>
      <t>Chrysalidocarpus decaryi</t>
    </r>
    <r>
      <rPr>
        <sz val="11"/>
        <color rgb="FF1C1D1E"/>
        <rFont val="DejaVu Sans"/>
      </rPr>
      <t> </t>
    </r>
  </si>
  <si>
    <r>
      <t>Chrysalidocarpus decipiens</t>
    </r>
    <r>
      <rPr>
        <sz val="11"/>
        <color rgb="FF1C1D1E"/>
        <rFont val="DejaVu Sans"/>
      </rPr>
      <t> </t>
    </r>
  </si>
  <si>
    <t>Eiserhardt</t>
  </si>
  <si>
    <t>Callmander</t>
  </si>
  <si>
    <t>n leaflet</t>
  </si>
  <si>
    <t>collection nr</t>
  </si>
  <si>
    <t>estimert</t>
  </si>
  <si>
    <t>Nusbaumer, Ranirison</t>
  </si>
  <si>
    <t>NA</t>
  </si>
  <si>
    <t>Rakotoarinivo</t>
  </si>
  <si>
    <t>estimeret</t>
  </si>
  <si>
    <t>Razakamalala</t>
  </si>
  <si>
    <t>Dransfield</t>
  </si>
  <si>
    <t>AB197</t>
  </si>
  <si>
    <t>Britt</t>
  </si>
  <si>
    <t>JD6496</t>
  </si>
  <si>
    <t>Beentje</t>
  </si>
  <si>
    <t>Ranarivelo</t>
  </si>
  <si>
    <t>Gardiner</t>
  </si>
  <si>
    <t>M.169</t>
  </si>
  <si>
    <t>Baker</t>
  </si>
  <si>
    <t>Antilahimena</t>
  </si>
  <si>
    <t>Mangler måske spidsen</t>
  </si>
  <si>
    <t>Meget variation mellem individer</t>
  </si>
  <si>
    <t>Incomplete</t>
  </si>
  <si>
    <t>S.D. Et al. 064</t>
  </si>
  <si>
    <t>Ramandimbimanana</t>
  </si>
  <si>
    <t>RMJ</t>
  </si>
  <si>
    <t>Nicoll</t>
  </si>
  <si>
    <t>Trudgen</t>
  </si>
  <si>
    <t xml:space="preserve">thicness mm </t>
  </si>
  <si>
    <t>Rabarijaona</t>
  </si>
  <si>
    <t>Schatz</t>
  </si>
  <si>
    <t>Humbert</t>
  </si>
  <si>
    <t>Aridy</t>
  </si>
  <si>
    <t>M855</t>
  </si>
  <si>
    <t>DuPuy</t>
  </si>
  <si>
    <t>Anden form</t>
  </si>
  <si>
    <t>Malcomber</t>
  </si>
  <si>
    <t>Dransfield &amp; Staniforth</t>
  </si>
  <si>
    <t>1 par leaflets ikke splittet</t>
  </si>
  <si>
    <t>OUEM 55</t>
  </si>
  <si>
    <t>Brummitt</t>
  </si>
  <si>
    <t>Rakotovao</t>
  </si>
  <si>
    <t>Chrysalidocarpus leptocheilos</t>
  </si>
  <si>
    <t>Chrysalidocarpus decaryi </t>
  </si>
  <si>
    <t>Chrysalidocarpus decipiens </t>
  </si>
  <si>
    <t>Chrysalidocarpus lastellianus </t>
  </si>
  <si>
    <t>Chrysalidocarpus madagascariensis </t>
  </si>
  <si>
    <t>Noblick</t>
  </si>
  <si>
    <t>Estimeret</t>
  </si>
  <si>
    <t>Turk</t>
  </si>
  <si>
    <t>Chrysalidocarpus malcomberi</t>
  </si>
  <si>
    <t>Chrysalidocarpus mananjarensis</t>
  </si>
  <si>
    <t>OUEM (Rafamantanantsoa)</t>
  </si>
  <si>
    <t>Rabarivana</t>
  </si>
  <si>
    <t>Andrianaivoravelona</t>
  </si>
  <si>
    <t>Skal jeg runde op?</t>
  </si>
  <si>
    <t>Hunbert &amp; capuron</t>
  </si>
  <si>
    <t>Baron</t>
  </si>
  <si>
    <t>Forsyth Major</t>
  </si>
  <si>
    <t>Meller</t>
  </si>
  <si>
    <t>Check lifferatur</t>
  </si>
  <si>
    <t>Ravololonanahary</t>
  </si>
  <si>
    <t>OUEM 23</t>
  </si>
  <si>
    <t>Cours</t>
  </si>
  <si>
    <t>1418a</t>
  </si>
  <si>
    <t>OUEM 11</t>
  </si>
  <si>
    <t>Dequaire</t>
  </si>
  <si>
    <t>Ralimanan</t>
  </si>
  <si>
    <t>nok bifid men ligner lidt en mellemting</t>
  </si>
  <si>
    <t>Davis</t>
  </si>
  <si>
    <t>Birkenshaw</t>
  </si>
  <si>
    <t>Gæt n</t>
  </si>
  <si>
    <t>Rakotomalaza &amp; Ravelomanantsoa</t>
  </si>
  <si>
    <t>0.6</t>
  </si>
  <si>
    <t>Rakotonasolo</t>
  </si>
  <si>
    <t>Byg</t>
  </si>
  <si>
    <t>Peltier</t>
  </si>
  <si>
    <t>Lowry</t>
  </si>
  <si>
    <t>Rabevohitra</t>
  </si>
  <si>
    <t>M863</t>
  </si>
  <si>
    <t>Ravelonarivo</t>
  </si>
  <si>
    <t>Cultivated</t>
  </si>
  <si>
    <t>Bosser</t>
  </si>
  <si>
    <t>Mangler info</t>
  </si>
  <si>
    <t>Leaf L</t>
  </si>
  <si>
    <t>Leaf W</t>
  </si>
  <si>
    <t>leaflet L</t>
  </si>
  <si>
    <t>leaflet W</t>
  </si>
  <si>
    <t>Leaflet w er et gennemsnit</t>
  </si>
  <si>
    <t>Noch</t>
  </si>
  <si>
    <t>Zona</t>
  </si>
  <si>
    <t>Barthelat</t>
  </si>
  <si>
    <t>Bayton</t>
  </si>
  <si>
    <t>dransfield</t>
  </si>
  <si>
    <t>Messmer</t>
  </si>
  <si>
    <t>Hockley</t>
  </si>
  <si>
    <t>Willing</t>
  </si>
  <si>
    <t>Kenya</t>
  </si>
  <si>
    <t>Chrysalidocarpus nauseosus</t>
  </si>
  <si>
    <t>Chrysalidocarpus onilahensis</t>
  </si>
  <si>
    <t>Chrysalidocarpus oropedionis</t>
  </si>
  <si>
    <t>Chrysalidocarpus pilulifer</t>
  </si>
  <si>
    <t xml:space="preserve">Chrysalidocarpus prestonianus </t>
  </si>
  <si>
    <t xml:space="preserve">Chrysalidocarpus psammophilus </t>
  </si>
  <si>
    <t xml:space="preserve">Chrysalidocarpus pumilus </t>
  </si>
  <si>
    <t xml:space="preserve">Chrysalidocarpus rabepierrei </t>
  </si>
  <si>
    <t>Chrysalidocarpus saintelucei</t>
  </si>
  <si>
    <t>Chrysalidocarpus serpentinus</t>
  </si>
  <si>
    <t xml:space="preserve">Chrysalidocarpus tokoravina </t>
  </si>
  <si>
    <t xml:space="preserve">Chrysalidocarpus tsaravoasira </t>
  </si>
  <si>
    <t>Old species</t>
  </si>
  <si>
    <t xml:space="preserve">Species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</si>
</sst>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sz val="11"/>
      <color rgb="FF000000"/>
      <name val="DejaVu Sans"/>
    </font>
    <font>
      <sz val="11"/>
      <color theme="1"/>
      <name val="DejaVu Sans"/>
    </font>
    <font>
      <sz val="11"/>
      <color rgb="FF1C1D1E"/>
      <name val="DejaVu Sans"/>
    </font>
    <font>
      <i/>
      <sz val="11"/>
      <color rgb="FF1C1D1E"/>
      <name val="DejaVu Sans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164" fontId="0" fillId="3" borderId="0" xfId="0" applyNumberFormat="1" applyFill="1"/>
    <xf numFmtId="164" fontId="0" fillId="2" borderId="0" xfId="0" applyNumberFormat="1" applyFill="1"/>
    <xf numFmtId="0" fontId="2" fillId="2" borderId="0" xfId="0" applyFont="1" applyFill="1"/>
    <xf numFmtId="0" fontId="3" fillId="0" borderId="0" xfId="0" applyFont="1"/>
    <xf numFmtId="0" fontId="5" fillId="0" borderId="0" xfId="0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08F4-0043-C242-AB72-DD43C1221407}">
  <dimension ref="A1:S406"/>
  <sheetViews>
    <sheetView tabSelected="1" zoomScale="122" zoomScaleNormal="120" workbookViewId="0">
      <selection activeCell="B1" sqref="B1"/>
    </sheetView>
  </sheetViews>
  <sheetFormatPr baseColWidth="10" defaultRowHeight="16"/>
  <cols>
    <col min="1" max="1" width="34.1640625" style="3" bestFit="1" customWidth="1"/>
    <col min="2" max="2" width="35.33203125" style="5" bestFit="1" customWidth="1"/>
    <col min="3" max="3" width="12.5" style="12" bestFit="1" customWidth="1"/>
    <col min="4" max="4" width="19.1640625" customWidth="1"/>
    <col min="5" max="5" width="12.1640625" style="14" bestFit="1" customWidth="1"/>
    <col min="6" max="6" width="5.6640625" style="9" bestFit="1" customWidth="1"/>
    <col min="7" max="7" width="4.6640625" style="9" bestFit="1" customWidth="1"/>
    <col min="8" max="8" width="5.6640625" style="9" bestFit="1" customWidth="1"/>
    <col min="9" max="9" width="5.33203125" style="9" bestFit="1" customWidth="1"/>
    <col min="10" max="10" width="5.33203125" customWidth="1"/>
    <col min="11" max="11" width="6.1640625" style="2" bestFit="1" customWidth="1"/>
    <col min="12" max="12" width="6.33203125" bestFit="1" customWidth="1"/>
    <col min="13" max="13" width="7" bestFit="1" customWidth="1"/>
    <col min="14" max="14" width="7.83203125" bestFit="1" customWidth="1"/>
    <col min="15" max="15" width="10" customWidth="1"/>
    <col min="16" max="16" width="11" bestFit="1" customWidth="1"/>
    <col min="17" max="17" width="9" bestFit="1" customWidth="1"/>
  </cols>
  <sheetData>
    <row r="1" spans="1:18" s="1" customFormat="1">
      <c r="A1" s="1" t="s">
        <v>271</v>
      </c>
      <c r="B1" s="16" t="s">
        <v>272</v>
      </c>
      <c r="C1" s="11" t="s">
        <v>164</v>
      </c>
      <c r="D1" s="1" t="s">
        <v>0</v>
      </c>
      <c r="E1" s="15" t="s">
        <v>189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" t="s">
        <v>1</v>
      </c>
      <c r="L1" s="1" t="s">
        <v>245</v>
      </c>
      <c r="M1" s="1" t="s">
        <v>246</v>
      </c>
      <c r="N1" s="1" t="s">
        <v>247</v>
      </c>
      <c r="O1" s="1" t="s">
        <v>248</v>
      </c>
      <c r="P1" s="1" t="s">
        <v>163</v>
      </c>
      <c r="Q1" s="1" t="s">
        <v>250</v>
      </c>
    </row>
    <row r="2" spans="1:18">
      <c r="A2" s="4" t="s">
        <v>2</v>
      </c>
      <c r="B2" s="4" t="s">
        <v>2</v>
      </c>
      <c r="C2" s="12">
        <v>5065</v>
      </c>
      <c r="D2" t="s">
        <v>208</v>
      </c>
      <c r="E2" s="14">
        <f t="shared" ref="E2:E15" si="0">(F2+G2+H2+I2+J2)/5</f>
        <v>0.20600000000000002</v>
      </c>
      <c r="F2" s="9">
        <v>0.2</v>
      </c>
      <c r="G2" s="9">
        <v>0.22</v>
      </c>
      <c r="H2" s="9">
        <v>0.19</v>
      </c>
      <c r="I2" s="9">
        <v>0.21</v>
      </c>
      <c r="J2" s="9">
        <v>0.21</v>
      </c>
      <c r="L2" s="6"/>
      <c r="M2" s="6"/>
      <c r="N2" s="6"/>
      <c r="O2" s="6"/>
      <c r="P2" s="6"/>
      <c r="Q2" s="6"/>
    </row>
    <row r="3" spans="1:18">
      <c r="A3" s="4" t="s">
        <v>2</v>
      </c>
      <c r="B3" s="4" t="s">
        <v>2</v>
      </c>
      <c r="C3" s="12">
        <v>1009</v>
      </c>
      <c r="D3" t="s">
        <v>179</v>
      </c>
      <c r="E3" s="14">
        <f t="shared" si="0"/>
        <v>0.23799999999999999</v>
      </c>
      <c r="F3" s="9">
        <v>0.18</v>
      </c>
      <c r="G3" s="9">
        <v>0.22</v>
      </c>
      <c r="H3" s="9">
        <v>0.32</v>
      </c>
      <c r="I3" s="9">
        <v>0.21</v>
      </c>
      <c r="J3" s="9">
        <v>0.26</v>
      </c>
      <c r="L3" s="6"/>
      <c r="M3" s="6"/>
      <c r="N3" s="6"/>
      <c r="O3" s="6"/>
      <c r="P3" s="6"/>
      <c r="Q3" s="6"/>
    </row>
    <row r="4" spans="1:18">
      <c r="A4" s="4" t="s">
        <v>3</v>
      </c>
      <c r="B4" s="4" t="s">
        <v>3</v>
      </c>
      <c r="C4" s="12">
        <v>984</v>
      </c>
      <c r="D4" t="s">
        <v>251</v>
      </c>
      <c r="E4" s="14">
        <f t="shared" si="0"/>
        <v>0.20200000000000001</v>
      </c>
      <c r="F4" s="9">
        <v>0.17</v>
      </c>
      <c r="G4" s="9">
        <v>0.23</v>
      </c>
      <c r="H4" s="9">
        <v>0.19</v>
      </c>
      <c r="I4" s="9">
        <v>0.21</v>
      </c>
      <c r="J4" s="9">
        <v>0.21</v>
      </c>
      <c r="L4" s="6"/>
      <c r="M4" s="6"/>
      <c r="N4" s="6"/>
      <c r="O4" s="6"/>
      <c r="P4" s="6"/>
      <c r="Q4" s="6"/>
    </row>
    <row r="5" spans="1:18">
      <c r="A5" s="4" t="s">
        <v>3</v>
      </c>
      <c r="B5" s="4" t="s">
        <v>3</v>
      </c>
      <c r="C5" s="12">
        <v>4537</v>
      </c>
      <c r="D5" t="s">
        <v>175</v>
      </c>
      <c r="E5" s="14">
        <f t="shared" si="0"/>
        <v>0.20800000000000002</v>
      </c>
      <c r="F5" s="9">
        <v>0.23</v>
      </c>
      <c r="G5" s="9">
        <v>0.16</v>
      </c>
      <c r="H5" s="9">
        <v>0.18</v>
      </c>
      <c r="I5" s="9">
        <v>0.26</v>
      </c>
      <c r="J5" s="9">
        <v>0.21</v>
      </c>
      <c r="L5" s="6"/>
      <c r="M5" s="6"/>
      <c r="N5" s="6"/>
      <c r="O5" s="6"/>
      <c r="P5" s="6"/>
      <c r="Q5" s="6"/>
    </row>
    <row r="6" spans="1:18">
      <c r="A6" s="4" t="s">
        <v>3</v>
      </c>
      <c r="B6" s="4" t="s">
        <v>3</v>
      </c>
      <c r="C6" s="12">
        <v>4758</v>
      </c>
      <c r="D6" t="s">
        <v>175</v>
      </c>
      <c r="E6" s="14">
        <f t="shared" si="0"/>
        <v>0.24199999999999999</v>
      </c>
      <c r="F6" s="9">
        <v>0.25</v>
      </c>
      <c r="G6" s="9">
        <v>0.21</v>
      </c>
      <c r="H6" s="9">
        <v>0.25</v>
      </c>
      <c r="I6" s="9">
        <v>0.26</v>
      </c>
      <c r="J6" s="9">
        <v>0.24</v>
      </c>
      <c r="L6" s="6"/>
      <c r="M6" s="6"/>
      <c r="N6" s="6"/>
      <c r="O6" s="6"/>
      <c r="P6" s="6"/>
      <c r="Q6" s="6"/>
    </row>
    <row r="7" spans="1:18">
      <c r="A7" s="4" t="s">
        <v>4</v>
      </c>
      <c r="B7" s="4" t="s">
        <v>4</v>
      </c>
      <c r="C7" s="12">
        <v>5054</v>
      </c>
      <c r="D7" t="s">
        <v>208</v>
      </c>
      <c r="E7" s="14">
        <f t="shared" si="0"/>
        <v>0.33799999999999997</v>
      </c>
      <c r="F7" s="9">
        <v>0.35</v>
      </c>
      <c r="G7" s="9">
        <v>0.33</v>
      </c>
      <c r="H7" s="9">
        <v>0.35</v>
      </c>
      <c r="I7" s="9">
        <v>0.35</v>
      </c>
      <c r="J7" s="9">
        <v>0.31</v>
      </c>
      <c r="L7" s="6"/>
      <c r="M7" s="6"/>
      <c r="N7" s="6"/>
      <c r="O7" s="6"/>
      <c r="P7" s="6"/>
      <c r="Q7" s="6"/>
    </row>
    <row r="8" spans="1:18">
      <c r="A8" s="4" t="s">
        <v>4</v>
      </c>
      <c r="B8" s="4" t="s">
        <v>4</v>
      </c>
      <c r="C8" s="12">
        <v>5056</v>
      </c>
      <c r="D8" t="s">
        <v>208</v>
      </c>
      <c r="E8" s="14">
        <f t="shared" si="0"/>
        <v>0.38600000000000001</v>
      </c>
      <c r="F8" s="9">
        <v>0.38</v>
      </c>
      <c r="G8" s="9">
        <v>0.38</v>
      </c>
      <c r="H8" s="9">
        <v>0.4</v>
      </c>
      <c r="I8" s="9">
        <v>0.4</v>
      </c>
      <c r="J8" s="9">
        <v>0.37</v>
      </c>
      <c r="L8" s="6"/>
      <c r="M8" s="6"/>
      <c r="N8" s="6"/>
      <c r="O8" s="6"/>
      <c r="P8" s="6"/>
      <c r="Q8" s="6"/>
    </row>
    <row r="9" spans="1:18">
      <c r="A9" s="4" t="s">
        <v>4</v>
      </c>
      <c r="B9" s="4" t="s">
        <v>4</v>
      </c>
      <c r="C9" s="12">
        <v>946</v>
      </c>
      <c r="D9" t="s">
        <v>252</v>
      </c>
      <c r="E9" s="14">
        <f t="shared" si="0"/>
        <v>0.43</v>
      </c>
      <c r="F9" s="9">
        <v>0.41</v>
      </c>
      <c r="G9" s="9">
        <v>0.47</v>
      </c>
      <c r="H9" s="9">
        <v>0.46</v>
      </c>
      <c r="I9" s="9">
        <v>0.33</v>
      </c>
      <c r="J9" s="9">
        <v>0.48</v>
      </c>
      <c r="L9" s="6"/>
      <c r="M9" s="6"/>
      <c r="N9" s="6"/>
      <c r="O9" s="6"/>
      <c r="P9" s="6"/>
      <c r="Q9" s="6"/>
    </row>
    <row r="10" spans="1:18">
      <c r="A10" s="4" t="s">
        <v>5</v>
      </c>
      <c r="B10" s="4" t="s">
        <v>5</v>
      </c>
      <c r="C10" s="12">
        <v>4811</v>
      </c>
      <c r="D10" t="s">
        <v>171</v>
      </c>
      <c r="E10" s="14">
        <f t="shared" si="0"/>
        <v>0.46400000000000008</v>
      </c>
      <c r="F10" s="9">
        <v>0.55000000000000004</v>
      </c>
      <c r="G10" s="9">
        <v>0.59</v>
      </c>
      <c r="H10" s="9">
        <v>0.3</v>
      </c>
      <c r="I10" s="9">
        <v>0.47</v>
      </c>
      <c r="J10" s="9">
        <v>0.41</v>
      </c>
      <c r="L10" s="6"/>
      <c r="M10" s="6"/>
      <c r="N10" s="6"/>
      <c r="O10" s="6"/>
      <c r="P10" s="6"/>
      <c r="Q10" s="6"/>
      <c r="R10" t="s">
        <v>258</v>
      </c>
    </row>
    <row r="11" spans="1:18">
      <c r="A11" s="4" t="s">
        <v>5</v>
      </c>
      <c r="B11" s="4" t="s">
        <v>5</v>
      </c>
      <c r="C11" s="12">
        <v>16</v>
      </c>
      <c r="D11" t="s">
        <v>253</v>
      </c>
      <c r="E11" s="14">
        <f t="shared" si="0"/>
        <v>0.41399999999999998</v>
      </c>
      <c r="F11" s="9">
        <v>0.53</v>
      </c>
      <c r="G11" s="9">
        <v>0.49</v>
      </c>
      <c r="H11" s="9">
        <v>0.43</v>
      </c>
      <c r="I11" s="9">
        <v>0.35</v>
      </c>
      <c r="J11" s="9">
        <v>0.27</v>
      </c>
      <c r="L11" s="6"/>
      <c r="M11" s="6"/>
      <c r="N11" s="6"/>
      <c r="O11" s="6"/>
      <c r="P11" s="6"/>
      <c r="Q11" s="6"/>
      <c r="R11" t="s">
        <v>258</v>
      </c>
    </row>
    <row r="12" spans="1:18">
      <c r="A12" s="4" t="s">
        <v>5</v>
      </c>
      <c r="B12" s="4" t="s">
        <v>5</v>
      </c>
      <c r="C12" s="12">
        <v>33</v>
      </c>
      <c r="D12" t="s">
        <v>253</v>
      </c>
      <c r="E12" s="14">
        <f t="shared" si="0"/>
        <v>0.39999999999999997</v>
      </c>
      <c r="F12" s="9">
        <v>0.53</v>
      </c>
      <c r="G12" s="9">
        <v>0.43</v>
      </c>
      <c r="H12" s="9">
        <v>0.41</v>
      </c>
      <c r="I12" s="9">
        <v>0.35</v>
      </c>
      <c r="J12" s="9">
        <v>0.28000000000000003</v>
      </c>
      <c r="L12" s="6"/>
      <c r="M12" s="6"/>
      <c r="N12" s="6"/>
      <c r="O12" s="6"/>
      <c r="P12" s="6"/>
      <c r="Q12" s="6"/>
      <c r="R12" t="s">
        <v>258</v>
      </c>
    </row>
    <row r="13" spans="1:18">
      <c r="A13" s="4" t="s">
        <v>6</v>
      </c>
      <c r="B13" s="4" t="s">
        <v>6</v>
      </c>
      <c r="C13" s="12">
        <v>50</v>
      </c>
      <c r="D13" t="s">
        <v>253</v>
      </c>
      <c r="E13" s="14">
        <f t="shared" si="0"/>
        <v>0.48199999999999993</v>
      </c>
      <c r="F13" s="9">
        <v>0.65</v>
      </c>
      <c r="G13" s="9">
        <v>0.56999999999999995</v>
      </c>
      <c r="H13" s="9">
        <v>0.5</v>
      </c>
      <c r="I13" s="9">
        <v>0.39</v>
      </c>
      <c r="J13" s="9">
        <v>0.3</v>
      </c>
      <c r="L13" s="6"/>
      <c r="M13" s="6"/>
      <c r="N13" s="6"/>
      <c r="O13" s="6"/>
      <c r="P13" s="6"/>
      <c r="Q13" s="6"/>
    </row>
    <row r="14" spans="1:18">
      <c r="A14" s="4" t="s">
        <v>6</v>
      </c>
      <c r="B14" s="4" t="s">
        <v>6</v>
      </c>
      <c r="C14" s="12">
        <v>791</v>
      </c>
      <c r="D14" t="s">
        <v>195</v>
      </c>
      <c r="E14" s="14">
        <f t="shared" si="0"/>
        <v>0.46799999999999997</v>
      </c>
      <c r="F14" s="9">
        <v>0.44</v>
      </c>
      <c r="G14" s="9">
        <v>0.52</v>
      </c>
      <c r="H14" s="9">
        <v>0.61</v>
      </c>
      <c r="I14" s="9">
        <v>0.4</v>
      </c>
      <c r="J14" s="9">
        <v>0.37</v>
      </c>
      <c r="L14" s="6"/>
      <c r="M14" s="6"/>
      <c r="N14" s="6"/>
      <c r="O14" s="6"/>
      <c r="P14" s="6"/>
      <c r="Q14" s="6"/>
    </row>
    <row r="15" spans="1:18">
      <c r="A15" s="4" t="s">
        <v>6</v>
      </c>
      <c r="B15" s="4" t="s">
        <v>6</v>
      </c>
      <c r="C15" s="12">
        <v>51</v>
      </c>
      <c r="D15" t="s">
        <v>253</v>
      </c>
      <c r="E15" s="14">
        <f t="shared" si="0"/>
        <v>0.46600000000000003</v>
      </c>
      <c r="F15" s="9">
        <v>0.51</v>
      </c>
      <c r="G15" s="9">
        <v>0.43</v>
      </c>
      <c r="H15" s="9">
        <v>0.47</v>
      </c>
      <c r="I15" s="9">
        <v>0.54</v>
      </c>
      <c r="J15" s="9">
        <v>0.38</v>
      </c>
      <c r="L15" s="6"/>
      <c r="M15" s="6"/>
      <c r="N15" s="6"/>
      <c r="O15" s="6"/>
      <c r="P15" s="6"/>
      <c r="Q15" s="6"/>
    </row>
    <row r="16" spans="1:18">
      <c r="A16" s="4" t="s">
        <v>7</v>
      </c>
      <c r="B16" s="17" t="s">
        <v>146</v>
      </c>
      <c r="C16" s="12">
        <v>113</v>
      </c>
      <c r="D16" t="s">
        <v>161</v>
      </c>
      <c r="E16" s="14">
        <f>(F16+G16+H16+I16+J16)/5</f>
        <v>0.49400000000000005</v>
      </c>
      <c r="F16" s="9">
        <v>0.34</v>
      </c>
      <c r="G16" s="9">
        <v>0.85</v>
      </c>
      <c r="H16" s="9">
        <v>0.6</v>
      </c>
      <c r="I16" s="9">
        <v>0.28000000000000003</v>
      </c>
      <c r="J16" s="9">
        <v>0.4</v>
      </c>
      <c r="L16">
        <v>175</v>
      </c>
      <c r="M16">
        <v>87</v>
      </c>
      <c r="N16">
        <v>53.5</v>
      </c>
      <c r="O16">
        <v>3</v>
      </c>
      <c r="P16">
        <f>L16/3.5</f>
        <v>50</v>
      </c>
      <c r="Q16" t="s">
        <v>167</v>
      </c>
      <c r="R16" t="s">
        <v>165</v>
      </c>
    </row>
    <row r="17" spans="1:18">
      <c r="A17" s="4" t="s">
        <v>7</v>
      </c>
      <c r="B17" s="17" t="s">
        <v>146</v>
      </c>
      <c r="C17" s="12">
        <v>348</v>
      </c>
      <c r="D17" t="s">
        <v>162</v>
      </c>
      <c r="E17" s="14">
        <f>(F17+G17+H17+I17+J17)/5</f>
        <v>0.58799999999999997</v>
      </c>
      <c r="F17" s="9">
        <v>0.59</v>
      </c>
      <c r="G17" s="9">
        <v>0.56000000000000005</v>
      </c>
      <c r="H17" s="9">
        <v>0.75</v>
      </c>
      <c r="I17" s="9">
        <v>0.73</v>
      </c>
      <c r="J17">
        <v>0.31</v>
      </c>
      <c r="L17">
        <v>166</v>
      </c>
      <c r="M17">
        <v>47</v>
      </c>
      <c r="N17">
        <v>57.5</v>
      </c>
      <c r="O17">
        <v>1.5</v>
      </c>
      <c r="P17">
        <v>44</v>
      </c>
      <c r="Q17" t="s">
        <v>167</v>
      </c>
      <c r="R17" t="s">
        <v>165</v>
      </c>
    </row>
    <row r="18" spans="1:18">
      <c r="A18" s="4" t="s">
        <v>7</v>
      </c>
      <c r="B18" s="17" t="s">
        <v>146</v>
      </c>
      <c r="C18" s="12" t="s">
        <v>172</v>
      </c>
      <c r="D18" t="s">
        <v>173</v>
      </c>
      <c r="E18" s="14">
        <f>(F18+G18+H18+I18+J18)/5</f>
        <v>0.51600000000000001</v>
      </c>
      <c r="F18" s="9">
        <v>0.51</v>
      </c>
      <c r="G18" s="9">
        <v>0.47</v>
      </c>
      <c r="H18" s="9">
        <v>0.63</v>
      </c>
      <c r="I18" s="9">
        <v>0.48</v>
      </c>
      <c r="J18" s="9">
        <v>0.49</v>
      </c>
      <c r="L18">
        <v>122.5</v>
      </c>
      <c r="M18">
        <v>17</v>
      </c>
      <c r="N18">
        <v>47</v>
      </c>
      <c r="O18">
        <v>1.6</v>
      </c>
      <c r="P18">
        <v>78</v>
      </c>
      <c r="Q18" t="s">
        <v>167</v>
      </c>
    </row>
    <row r="19" spans="1:18">
      <c r="A19" s="4" t="s">
        <v>8</v>
      </c>
      <c r="B19" s="17" t="s">
        <v>147</v>
      </c>
      <c r="C19" s="12">
        <v>1279</v>
      </c>
      <c r="D19" t="s">
        <v>166</v>
      </c>
      <c r="E19" s="14">
        <f t="shared" ref="E19:E129" si="1">(F19+G19+H19+I19+J19)/5</f>
        <v>0.28599999999999998</v>
      </c>
      <c r="F19" s="9">
        <v>0.22</v>
      </c>
      <c r="G19" s="9">
        <v>0.37</v>
      </c>
      <c r="H19" s="9">
        <v>0.23</v>
      </c>
      <c r="I19" s="9">
        <v>0.3</v>
      </c>
      <c r="J19" s="9">
        <v>0.31</v>
      </c>
      <c r="L19">
        <v>250</v>
      </c>
      <c r="M19">
        <v>47.4</v>
      </c>
      <c r="N19">
        <v>36.5</v>
      </c>
      <c r="O19">
        <v>0.7</v>
      </c>
      <c r="P19">
        <v>230</v>
      </c>
      <c r="Q19" t="s">
        <v>167</v>
      </c>
      <c r="R19" t="s">
        <v>169</v>
      </c>
    </row>
    <row r="20" spans="1:18">
      <c r="A20" s="4" t="s">
        <v>8</v>
      </c>
      <c r="B20" s="17" t="s">
        <v>147</v>
      </c>
      <c r="C20" s="12">
        <v>366</v>
      </c>
      <c r="D20" t="s">
        <v>168</v>
      </c>
      <c r="E20" s="14">
        <f t="shared" si="1"/>
        <v>0.35599999999999998</v>
      </c>
      <c r="F20" s="9">
        <v>0.19</v>
      </c>
      <c r="G20" s="9">
        <v>0.53</v>
      </c>
      <c r="H20" s="9">
        <v>0.34</v>
      </c>
      <c r="I20" s="9">
        <v>0.4</v>
      </c>
      <c r="J20" s="9">
        <v>0.32</v>
      </c>
      <c r="L20">
        <v>300</v>
      </c>
      <c r="M20">
        <v>63</v>
      </c>
      <c r="N20">
        <v>42</v>
      </c>
      <c r="O20">
        <v>1.1000000000000001</v>
      </c>
      <c r="P20">
        <f>3.5*186</f>
        <v>651</v>
      </c>
      <c r="Q20" t="s">
        <v>167</v>
      </c>
      <c r="R20" t="s">
        <v>169</v>
      </c>
    </row>
    <row r="21" spans="1:18">
      <c r="A21" s="4" t="s">
        <v>9</v>
      </c>
      <c r="B21" s="4" t="s">
        <v>9</v>
      </c>
      <c r="C21" s="12">
        <v>218</v>
      </c>
      <c r="D21" t="s">
        <v>170</v>
      </c>
      <c r="E21" s="14">
        <f t="shared" si="1"/>
        <v>0.372</v>
      </c>
      <c r="F21" s="9">
        <v>0.35</v>
      </c>
      <c r="G21" s="9">
        <v>0.39</v>
      </c>
      <c r="H21" s="9">
        <v>0.42</v>
      </c>
      <c r="I21" s="9">
        <v>0.34</v>
      </c>
      <c r="J21" s="9">
        <v>0.36</v>
      </c>
      <c r="L21">
        <v>42.5</v>
      </c>
      <c r="M21">
        <v>11.5</v>
      </c>
      <c r="N21">
        <v>23</v>
      </c>
      <c r="O21">
        <v>3.5</v>
      </c>
      <c r="P21">
        <v>6</v>
      </c>
      <c r="Q21" t="s">
        <v>167</v>
      </c>
    </row>
    <row r="22" spans="1:18">
      <c r="A22" s="4" t="s">
        <v>9</v>
      </c>
      <c r="B22" s="4" t="s">
        <v>9</v>
      </c>
      <c r="C22" s="12" t="s">
        <v>174</v>
      </c>
      <c r="D22" t="s">
        <v>171</v>
      </c>
      <c r="E22" s="14">
        <f t="shared" si="1"/>
        <v>0.33799999999999997</v>
      </c>
      <c r="F22" s="9">
        <v>0.22</v>
      </c>
      <c r="G22" s="9">
        <v>0.33</v>
      </c>
      <c r="H22" s="9">
        <v>0.41</v>
      </c>
      <c r="I22" s="9">
        <v>0.46</v>
      </c>
      <c r="J22" s="9">
        <v>0.27</v>
      </c>
      <c r="L22">
        <v>28.6</v>
      </c>
      <c r="M22">
        <v>13.9</v>
      </c>
      <c r="N22">
        <v>22.4</v>
      </c>
      <c r="O22">
        <v>4</v>
      </c>
      <c r="P22">
        <v>6</v>
      </c>
      <c r="Q22" t="s">
        <v>167</v>
      </c>
    </row>
    <row r="23" spans="1:18">
      <c r="A23" s="4" t="s">
        <v>9</v>
      </c>
      <c r="B23" s="4" t="s">
        <v>9</v>
      </c>
      <c r="C23" s="12">
        <v>281</v>
      </c>
      <c r="D23" t="s">
        <v>170</v>
      </c>
      <c r="E23" s="14">
        <f t="shared" si="1"/>
        <v>0.30599999999999999</v>
      </c>
      <c r="F23" s="9">
        <v>0.28000000000000003</v>
      </c>
      <c r="G23" s="9">
        <v>0.3</v>
      </c>
      <c r="H23" s="9">
        <v>0.25</v>
      </c>
      <c r="I23" s="9">
        <v>0.23</v>
      </c>
      <c r="J23" s="9">
        <v>0.47</v>
      </c>
      <c r="L23">
        <f>21+17</f>
        <v>38</v>
      </c>
      <c r="M23">
        <v>12</v>
      </c>
      <c r="N23">
        <v>19</v>
      </c>
      <c r="O23">
        <v>5</v>
      </c>
      <c r="P23">
        <v>6</v>
      </c>
      <c r="Q23">
        <v>9</v>
      </c>
    </row>
    <row r="24" spans="1:18">
      <c r="A24" s="4" t="s">
        <v>10</v>
      </c>
      <c r="B24" s="17" t="s">
        <v>148</v>
      </c>
      <c r="C24" s="12">
        <v>4742</v>
      </c>
      <c r="D24" t="s">
        <v>175</v>
      </c>
      <c r="E24" s="14">
        <f t="shared" si="1"/>
        <v>0.51800000000000002</v>
      </c>
      <c r="F24" s="9">
        <v>0.65</v>
      </c>
      <c r="G24" s="9">
        <v>0.39</v>
      </c>
      <c r="H24" s="9">
        <v>0.7</v>
      </c>
      <c r="I24" s="9">
        <v>0.5</v>
      </c>
      <c r="J24" s="9">
        <v>0.35</v>
      </c>
      <c r="L24">
        <v>280</v>
      </c>
      <c r="M24">
        <v>106</v>
      </c>
      <c r="N24">
        <f>34+33+31+11</f>
        <v>109</v>
      </c>
      <c r="O24">
        <v>2.2000000000000002</v>
      </c>
      <c r="P24">
        <v>260</v>
      </c>
      <c r="Q24" t="s">
        <v>167</v>
      </c>
      <c r="R24" t="s">
        <v>169</v>
      </c>
    </row>
    <row r="25" spans="1:18">
      <c r="A25" s="4" t="s">
        <v>10</v>
      </c>
      <c r="B25" s="17" t="s">
        <v>148</v>
      </c>
      <c r="C25" s="12">
        <v>400</v>
      </c>
      <c r="D25" t="s">
        <v>177</v>
      </c>
      <c r="E25" s="14">
        <f t="shared" si="1"/>
        <v>0.61199999999999999</v>
      </c>
      <c r="F25" s="9">
        <v>0.9</v>
      </c>
      <c r="G25" s="9">
        <v>0.28000000000000003</v>
      </c>
      <c r="H25" s="9">
        <v>0.82</v>
      </c>
      <c r="I25" s="9">
        <v>0.39</v>
      </c>
      <c r="J25" s="9">
        <v>0.67</v>
      </c>
      <c r="L25">
        <v>300</v>
      </c>
      <c r="M25">
        <v>149</v>
      </c>
      <c r="N25">
        <f>24+29+39.5</f>
        <v>92.5</v>
      </c>
      <c r="O25">
        <v>2.6</v>
      </c>
      <c r="P25">
        <v>156</v>
      </c>
      <c r="Q25" t="s">
        <v>167</v>
      </c>
    </row>
    <row r="26" spans="1:18">
      <c r="A26" s="4" t="s">
        <v>10</v>
      </c>
      <c r="B26" s="17" t="s">
        <v>148</v>
      </c>
      <c r="C26" s="12" t="s">
        <v>178</v>
      </c>
      <c r="D26" t="s">
        <v>168</v>
      </c>
      <c r="E26" s="14">
        <f t="shared" si="1"/>
        <v>0.45</v>
      </c>
      <c r="F26" s="9">
        <v>0.43</v>
      </c>
      <c r="G26" s="9">
        <v>0.47</v>
      </c>
      <c r="H26" s="9">
        <v>0.5</v>
      </c>
      <c r="I26" s="9">
        <v>0.51</v>
      </c>
      <c r="J26" s="9">
        <v>0.34</v>
      </c>
      <c r="L26">
        <v>272</v>
      </c>
      <c r="M26">
        <v>151</v>
      </c>
      <c r="N26">
        <f>16.6+17+16+9+31.5</f>
        <v>90.1</v>
      </c>
      <c r="O26">
        <v>1.3</v>
      </c>
      <c r="P26">
        <v>188</v>
      </c>
      <c r="Q26" t="s">
        <v>167</v>
      </c>
    </row>
    <row r="27" spans="1:18">
      <c r="A27" s="4" t="s">
        <v>11</v>
      </c>
      <c r="B27" s="17" t="s">
        <v>149</v>
      </c>
      <c r="C27" s="12">
        <v>4571</v>
      </c>
      <c r="D27" t="s">
        <v>175</v>
      </c>
      <c r="E27" s="14">
        <f t="shared" si="1"/>
        <v>0.26200000000000001</v>
      </c>
      <c r="F27" s="9">
        <v>0.28999999999999998</v>
      </c>
      <c r="G27" s="9">
        <v>0.32</v>
      </c>
      <c r="H27" s="9">
        <v>0.18</v>
      </c>
      <c r="I27" s="9">
        <v>0.25</v>
      </c>
      <c r="J27" s="9">
        <v>0.27</v>
      </c>
      <c r="L27">
        <v>70.5</v>
      </c>
      <c r="M27">
        <v>24</v>
      </c>
      <c r="N27">
        <v>19.5</v>
      </c>
      <c r="O27">
        <v>1.8</v>
      </c>
      <c r="P27">
        <v>36</v>
      </c>
      <c r="Q27" t="s">
        <v>167</v>
      </c>
    </row>
    <row r="28" spans="1:18">
      <c r="A28" s="4" t="s">
        <v>12</v>
      </c>
      <c r="B28" s="4" t="s">
        <v>12</v>
      </c>
      <c r="C28" s="12">
        <v>4511</v>
      </c>
      <c r="D28" t="s">
        <v>175</v>
      </c>
      <c r="E28" s="14">
        <f t="shared" si="1"/>
        <v>0.10200000000000001</v>
      </c>
      <c r="F28" s="9">
        <v>0.1</v>
      </c>
      <c r="G28" s="9">
        <v>0.1</v>
      </c>
      <c r="H28" s="9">
        <v>0.09</v>
      </c>
      <c r="I28" s="9">
        <v>0.11</v>
      </c>
      <c r="J28" s="9">
        <v>0.11</v>
      </c>
      <c r="L28">
        <v>30</v>
      </c>
      <c r="M28">
        <v>17</v>
      </c>
      <c r="N28">
        <v>14.5</v>
      </c>
      <c r="O28">
        <v>0.8</v>
      </c>
      <c r="P28">
        <v>22</v>
      </c>
      <c r="Q28" t="s">
        <v>167</v>
      </c>
    </row>
    <row r="29" spans="1:18">
      <c r="A29" s="4" t="s">
        <v>12</v>
      </c>
      <c r="B29" s="4" t="s">
        <v>12</v>
      </c>
      <c r="C29" s="12">
        <v>7514</v>
      </c>
      <c r="D29" t="s">
        <v>171</v>
      </c>
      <c r="E29" s="14">
        <f t="shared" si="1"/>
        <v>0.10599999999999998</v>
      </c>
      <c r="F29" s="9">
        <v>0.11</v>
      </c>
      <c r="G29" s="9">
        <v>0.12</v>
      </c>
      <c r="H29" s="9">
        <v>0.09</v>
      </c>
      <c r="I29" s="9">
        <v>0.12</v>
      </c>
      <c r="J29" s="9">
        <v>0.09</v>
      </c>
      <c r="L29">
        <v>33.5</v>
      </c>
      <c r="M29">
        <v>20</v>
      </c>
      <c r="N29">
        <v>26</v>
      </c>
      <c r="O29">
        <v>1.8</v>
      </c>
      <c r="P29">
        <v>4</v>
      </c>
      <c r="Q29">
        <v>21</v>
      </c>
    </row>
    <row r="30" spans="1:18">
      <c r="A30" s="4" t="s">
        <v>12</v>
      </c>
      <c r="B30" s="4" t="s">
        <v>12</v>
      </c>
      <c r="C30" s="12">
        <v>18300</v>
      </c>
      <c r="D30" t="s">
        <v>243</v>
      </c>
      <c r="E30" s="14">
        <f t="shared" si="1"/>
        <v>0.11399999999999999</v>
      </c>
      <c r="F30" s="9">
        <v>0.12</v>
      </c>
      <c r="G30" s="9">
        <v>0.12</v>
      </c>
      <c r="H30" s="9">
        <v>0.11</v>
      </c>
      <c r="I30" s="9">
        <v>0.11</v>
      </c>
      <c r="J30" s="9">
        <v>0.11</v>
      </c>
      <c r="L30">
        <v>36</v>
      </c>
      <c r="M30">
        <v>18</v>
      </c>
      <c r="N30">
        <v>26</v>
      </c>
      <c r="O30">
        <v>1.6</v>
      </c>
      <c r="P30">
        <v>6</v>
      </c>
      <c r="Q30">
        <v>18</v>
      </c>
    </row>
    <row r="31" spans="1:18">
      <c r="A31" s="4" t="s">
        <v>13</v>
      </c>
      <c r="B31" s="4" t="s">
        <v>13</v>
      </c>
      <c r="C31" s="12">
        <v>20</v>
      </c>
      <c r="D31" t="s">
        <v>173</v>
      </c>
      <c r="E31" s="14">
        <f t="shared" si="1"/>
        <v>0.36</v>
      </c>
      <c r="F31" s="9">
        <v>0.31</v>
      </c>
      <c r="G31" s="9">
        <v>0.28999999999999998</v>
      </c>
      <c r="H31" s="9">
        <v>0.44</v>
      </c>
      <c r="I31" s="9">
        <v>0.43</v>
      </c>
      <c r="J31" s="9">
        <v>0.33</v>
      </c>
      <c r="L31">
        <v>36</v>
      </c>
      <c r="M31">
        <v>9.5</v>
      </c>
      <c r="N31" t="s">
        <v>167</v>
      </c>
      <c r="O31">
        <v>2.2000000000000002</v>
      </c>
      <c r="P31">
        <v>0</v>
      </c>
      <c r="Q31">
        <v>26</v>
      </c>
    </row>
    <row r="32" spans="1:18">
      <c r="A32" s="4" t="s">
        <v>13</v>
      </c>
      <c r="B32" s="4" t="s">
        <v>13</v>
      </c>
      <c r="C32" s="12">
        <v>1028</v>
      </c>
      <c r="D32" t="s">
        <v>179</v>
      </c>
      <c r="E32" s="14">
        <f t="shared" si="1"/>
        <v>0.30399999999999999</v>
      </c>
      <c r="F32" s="9">
        <v>0.17</v>
      </c>
      <c r="G32" s="9">
        <v>0.36</v>
      </c>
      <c r="H32" s="9">
        <v>0.44</v>
      </c>
      <c r="I32" s="9">
        <v>0.2</v>
      </c>
      <c r="J32" s="9">
        <v>0.35</v>
      </c>
      <c r="L32">
        <v>32</v>
      </c>
      <c r="M32">
        <v>9.8000000000000007</v>
      </c>
      <c r="N32" t="s">
        <v>167</v>
      </c>
      <c r="O32">
        <v>2.2000000000000002</v>
      </c>
      <c r="P32">
        <v>0</v>
      </c>
      <c r="Q32">
        <v>27</v>
      </c>
    </row>
    <row r="33" spans="1:18">
      <c r="A33" s="4" t="s">
        <v>13</v>
      </c>
      <c r="B33" s="4" t="s">
        <v>13</v>
      </c>
      <c r="C33" s="12">
        <v>7</v>
      </c>
      <c r="D33" t="s">
        <v>173</v>
      </c>
      <c r="E33" s="14">
        <f t="shared" si="1"/>
        <v>0.33600000000000002</v>
      </c>
      <c r="F33" s="9">
        <v>0.35</v>
      </c>
      <c r="G33" s="9">
        <v>0.43</v>
      </c>
      <c r="H33" s="9">
        <v>0.27</v>
      </c>
      <c r="I33" s="9">
        <v>0.33</v>
      </c>
      <c r="J33" s="9">
        <v>0.3</v>
      </c>
      <c r="L33">
        <v>36.5</v>
      </c>
      <c r="M33">
        <v>10</v>
      </c>
      <c r="N33" t="s">
        <v>167</v>
      </c>
      <c r="O33">
        <v>2.5</v>
      </c>
      <c r="P33">
        <v>0</v>
      </c>
      <c r="Q33">
        <v>26</v>
      </c>
    </row>
    <row r="34" spans="1:18">
      <c r="A34" s="4" t="s">
        <v>14</v>
      </c>
      <c r="B34" s="17" t="s">
        <v>150</v>
      </c>
      <c r="C34" s="12">
        <v>340</v>
      </c>
      <c r="D34" t="s">
        <v>168</v>
      </c>
      <c r="E34" s="14">
        <f t="shared" si="1"/>
        <v>0.61</v>
      </c>
      <c r="F34" s="9">
        <v>0.82</v>
      </c>
      <c r="G34" s="9">
        <v>0.62</v>
      </c>
      <c r="H34" s="9">
        <v>0.84</v>
      </c>
      <c r="I34" s="9">
        <v>0.35</v>
      </c>
      <c r="J34" s="9">
        <v>0.42</v>
      </c>
      <c r="L34">
        <v>60</v>
      </c>
      <c r="M34">
        <f>26.5*2</f>
        <v>53</v>
      </c>
      <c r="N34">
        <v>38</v>
      </c>
      <c r="O34">
        <v>3.5</v>
      </c>
      <c r="P34">
        <v>38</v>
      </c>
      <c r="Q34" t="s">
        <v>167</v>
      </c>
      <c r="R34" t="s">
        <v>169</v>
      </c>
    </row>
    <row r="35" spans="1:18">
      <c r="A35" s="4" t="s">
        <v>14</v>
      </c>
      <c r="B35" s="17" t="s">
        <v>150</v>
      </c>
      <c r="C35" s="12">
        <v>2150</v>
      </c>
      <c r="D35" t="s">
        <v>180</v>
      </c>
      <c r="E35" s="14">
        <f t="shared" si="1"/>
        <v>0.45999999999999996</v>
      </c>
      <c r="F35" s="9">
        <v>0.5</v>
      </c>
      <c r="G35" s="9">
        <v>0.5</v>
      </c>
      <c r="H35" s="9">
        <v>0.48</v>
      </c>
      <c r="I35" s="9">
        <v>0.51</v>
      </c>
      <c r="J35" s="9">
        <v>0.31</v>
      </c>
      <c r="L35">
        <v>64.5</v>
      </c>
      <c r="M35">
        <v>34</v>
      </c>
      <c r="N35">
        <v>26</v>
      </c>
      <c r="O35">
        <v>3.7</v>
      </c>
      <c r="P35">
        <v>30</v>
      </c>
      <c r="Q35" t="s">
        <v>167</v>
      </c>
      <c r="R35" t="s">
        <v>181</v>
      </c>
    </row>
    <row r="36" spans="1:18">
      <c r="A36" s="4" t="s">
        <v>14</v>
      </c>
      <c r="B36" s="17" t="s">
        <v>150</v>
      </c>
      <c r="C36" s="12">
        <v>1329</v>
      </c>
      <c r="D36" t="s">
        <v>179</v>
      </c>
      <c r="E36" s="14">
        <f t="shared" si="1"/>
        <v>0.44600000000000001</v>
      </c>
      <c r="F36" s="9">
        <v>0.53</v>
      </c>
      <c r="G36" s="9">
        <v>0.55000000000000004</v>
      </c>
      <c r="H36" s="9">
        <v>0.3</v>
      </c>
      <c r="I36" s="9">
        <v>0.47</v>
      </c>
      <c r="J36" s="9">
        <v>0.38</v>
      </c>
      <c r="L36">
        <v>115</v>
      </c>
      <c r="M36">
        <v>20.5</v>
      </c>
      <c r="N36">
        <v>52.5</v>
      </c>
      <c r="O36">
        <v>2.8</v>
      </c>
      <c r="P36">
        <v>20</v>
      </c>
      <c r="Q36" t="s">
        <v>167</v>
      </c>
      <c r="R36" t="s">
        <v>182</v>
      </c>
    </row>
    <row r="37" spans="1:18">
      <c r="A37" s="4" t="s">
        <v>15</v>
      </c>
      <c r="B37" s="4" t="s">
        <v>15</v>
      </c>
      <c r="C37" s="12">
        <v>539</v>
      </c>
      <c r="D37" t="s">
        <v>168</v>
      </c>
      <c r="E37" s="14">
        <f t="shared" si="1"/>
        <v>0.27999999999999997</v>
      </c>
      <c r="F37" s="9">
        <v>0.3</v>
      </c>
      <c r="G37" s="9">
        <v>0.25</v>
      </c>
      <c r="H37" s="9">
        <v>0.21</v>
      </c>
      <c r="I37" s="9">
        <v>0.41</v>
      </c>
      <c r="J37" s="9">
        <v>0.23</v>
      </c>
      <c r="L37">
        <v>73</v>
      </c>
      <c r="M37">
        <v>37</v>
      </c>
      <c r="N37">
        <v>31.6</v>
      </c>
      <c r="O37">
        <v>1.1000000000000001</v>
      </c>
      <c r="P37">
        <v>48</v>
      </c>
      <c r="Q37" t="s">
        <v>167</v>
      </c>
    </row>
    <row r="38" spans="1:18">
      <c r="A38" s="4" t="s">
        <v>15</v>
      </c>
      <c r="B38" s="4" t="s">
        <v>15</v>
      </c>
      <c r="C38" s="12">
        <v>7769</v>
      </c>
      <c r="D38" t="s">
        <v>171</v>
      </c>
      <c r="E38" s="14">
        <f t="shared" si="1"/>
        <v>0.33199999999999996</v>
      </c>
      <c r="F38" s="9">
        <v>0.53</v>
      </c>
      <c r="G38" s="9">
        <v>0.41</v>
      </c>
      <c r="H38" s="9">
        <v>0.24</v>
      </c>
      <c r="I38" s="9">
        <v>0.19</v>
      </c>
      <c r="J38" s="9">
        <v>0.28999999999999998</v>
      </c>
      <c r="L38">
        <v>125</v>
      </c>
      <c r="M38">
        <v>50</v>
      </c>
      <c r="N38">
        <v>34</v>
      </c>
      <c r="O38">
        <v>1.6</v>
      </c>
      <c r="P38">
        <v>52</v>
      </c>
      <c r="Q38" t="s">
        <v>167</v>
      </c>
    </row>
    <row r="39" spans="1:18">
      <c r="A39" s="4" t="s">
        <v>16</v>
      </c>
      <c r="B39" s="17" t="s">
        <v>151</v>
      </c>
      <c r="C39" s="12">
        <v>550</v>
      </c>
      <c r="D39" t="s">
        <v>168</v>
      </c>
      <c r="E39" s="14">
        <f t="shared" si="1"/>
        <v>0.51600000000000001</v>
      </c>
      <c r="F39" s="9">
        <v>0.48</v>
      </c>
      <c r="G39" s="9">
        <v>0.55000000000000004</v>
      </c>
      <c r="H39" s="9">
        <v>0.6</v>
      </c>
      <c r="I39" s="9">
        <v>0.43</v>
      </c>
      <c r="J39" s="9">
        <v>0.52</v>
      </c>
      <c r="L39">
        <v>180</v>
      </c>
      <c r="M39">
        <v>89</v>
      </c>
      <c r="N39">
        <v>71.5</v>
      </c>
      <c r="O39">
        <v>2.9</v>
      </c>
      <c r="P39">
        <v>60</v>
      </c>
      <c r="Q39" t="s">
        <v>167</v>
      </c>
      <c r="R39" t="s">
        <v>183</v>
      </c>
    </row>
    <row r="40" spans="1:18">
      <c r="A40" s="4" t="s">
        <v>16</v>
      </c>
      <c r="B40" s="17" t="s">
        <v>151</v>
      </c>
      <c r="C40" s="12">
        <v>4445</v>
      </c>
      <c r="D40" t="s">
        <v>175</v>
      </c>
      <c r="E40" s="14">
        <f t="shared" si="1"/>
        <v>0.57599999999999996</v>
      </c>
      <c r="F40" s="9">
        <v>0.48</v>
      </c>
      <c r="G40" s="9">
        <v>0.73</v>
      </c>
      <c r="H40" s="9">
        <v>0.55000000000000004</v>
      </c>
      <c r="I40" s="9">
        <v>0.6</v>
      </c>
      <c r="J40" s="9">
        <v>0.52</v>
      </c>
      <c r="L40">
        <v>166</v>
      </c>
      <c r="M40">
        <v>67.3</v>
      </c>
      <c r="N40">
        <f>38+31.4</f>
        <v>69.400000000000006</v>
      </c>
      <c r="O40">
        <v>2.7</v>
      </c>
      <c r="P40">
        <v>60</v>
      </c>
      <c r="Q40" t="s">
        <v>167</v>
      </c>
    </row>
    <row r="41" spans="1:18">
      <c r="A41" s="4" t="s">
        <v>16</v>
      </c>
      <c r="B41" s="17" t="s">
        <v>151</v>
      </c>
      <c r="C41" s="12">
        <v>1027</v>
      </c>
      <c r="D41" t="s">
        <v>179</v>
      </c>
      <c r="E41" s="14">
        <f t="shared" si="1"/>
        <v>0.378</v>
      </c>
      <c r="F41" s="9">
        <v>0.38</v>
      </c>
      <c r="G41" s="9">
        <v>0.31</v>
      </c>
      <c r="H41" s="9">
        <v>0.52</v>
      </c>
      <c r="I41" s="9">
        <v>0.28000000000000003</v>
      </c>
      <c r="J41" s="9">
        <v>0.4</v>
      </c>
      <c r="L41">
        <v>147</v>
      </c>
      <c r="M41">
        <f>28+27.5</f>
        <v>55.5</v>
      </c>
      <c r="N41">
        <f>31+13.5</f>
        <v>44.5</v>
      </c>
      <c r="O41">
        <v>1.3</v>
      </c>
      <c r="P41">
        <v>80</v>
      </c>
      <c r="Q41" t="s">
        <v>167</v>
      </c>
    </row>
    <row r="42" spans="1:18">
      <c r="A42" s="4" t="s">
        <v>17</v>
      </c>
      <c r="B42" s="17" t="s">
        <v>152</v>
      </c>
      <c r="C42" s="12" t="s">
        <v>184</v>
      </c>
      <c r="D42" t="s">
        <v>185</v>
      </c>
      <c r="E42" s="14">
        <f t="shared" si="1"/>
        <v>0.39800000000000002</v>
      </c>
      <c r="F42" s="9">
        <v>0.38</v>
      </c>
      <c r="G42" s="9">
        <v>0.44</v>
      </c>
      <c r="H42" s="9">
        <v>0.31</v>
      </c>
      <c r="I42" s="9">
        <v>0.36</v>
      </c>
      <c r="J42" s="9">
        <v>0.5</v>
      </c>
      <c r="L42">
        <v>155</v>
      </c>
      <c r="M42">
        <f>28.4+29</f>
        <v>57.4</v>
      </c>
      <c r="N42">
        <v>60</v>
      </c>
      <c r="O42">
        <v>1.8</v>
      </c>
      <c r="P42">
        <v>128</v>
      </c>
      <c r="Q42" t="s">
        <v>167</v>
      </c>
    </row>
    <row r="43" spans="1:18">
      <c r="A43" s="4" t="s">
        <v>17</v>
      </c>
      <c r="B43" s="17" t="s">
        <v>152</v>
      </c>
      <c r="C43" s="12">
        <v>86</v>
      </c>
      <c r="D43" t="s">
        <v>161</v>
      </c>
      <c r="E43" s="14">
        <f t="shared" si="1"/>
        <v>0.39600000000000002</v>
      </c>
      <c r="F43" s="9">
        <v>0.54</v>
      </c>
      <c r="G43" s="9">
        <v>0.34</v>
      </c>
      <c r="H43" s="9">
        <v>0.28999999999999998</v>
      </c>
      <c r="I43" s="9">
        <v>0.45</v>
      </c>
      <c r="J43" s="9">
        <v>0.36</v>
      </c>
      <c r="L43">
        <v>138</v>
      </c>
      <c r="M43">
        <v>61.1</v>
      </c>
      <c r="N43">
        <v>51.3</v>
      </c>
      <c r="O43">
        <v>1.7</v>
      </c>
      <c r="P43">
        <v>92</v>
      </c>
      <c r="Q43" t="s">
        <v>167</v>
      </c>
    </row>
    <row r="44" spans="1:18">
      <c r="A44" s="4" t="s">
        <v>17</v>
      </c>
      <c r="B44" s="17" t="s">
        <v>152</v>
      </c>
      <c r="C44" s="12">
        <v>212</v>
      </c>
      <c r="D44" t="s">
        <v>168</v>
      </c>
      <c r="E44" s="14">
        <f t="shared" si="1"/>
        <v>0.35399999999999998</v>
      </c>
      <c r="F44" s="9">
        <v>0.28999999999999998</v>
      </c>
      <c r="G44" s="9">
        <v>0.31</v>
      </c>
      <c r="H44" s="9">
        <v>0.42</v>
      </c>
      <c r="I44" s="9">
        <v>0.35</v>
      </c>
      <c r="J44" s="9">
        <v>0.4</v>
      </c>
      <c r="L44">
        <v>120</v>
      </c>
      <c r="M44">
        <v>72</v>
      </c>
      <c r="N44">
        <v>39.5</v>
      </c>
      <c r="O44">
        <v>2</v>
      </c>
      <c r="P44">
        <v>84</v>
      </c>
      <c r="Q44" t="s">
        <v>167</v>
      </c>
    </row>
    <row r="45" spans="1:18">
      <c r="A45" s="4" t="s">
        <v>18</v>
      </c>
      <c r="B45" s="17" t="s">
        <v>153</v>
      </c>
      <c r="C45" s="12">
        <v>715</v>
      </c>
      <c r="D45" t="s">
        <v>186</v>
      </c>
      <c r="E45" s="14">
        <f t="shared" si="1"/>
        <v>0.52400000000000002</v>
      </c>
      <c r="F45" s="9">
        <v>0.52</v>
      </c>
      <c r="G45" s="9">
        <v>0.26</v>
      </c>
      <c r="H45" s="9">
        <v>0.32</v>
      </c>
      <c r="I45" s="9">
        <v>1.1100000000000001</v>
      </c>
      <c r="J45" s="9">
        <v>0.41</v>
      </c>
      <c r="L45">
        <v>168</v>
      </c>
      <c r="M45" s="8">
        <v>152</v>
      </c>
      <c r="N45">
        <f>21.5+35+34.5+29.5+28.5</f>
        <v>149</v>
      </c>
      <c r="O45">
        <v>3.3</v>
      </c>
      <c r="P45">
        <v>130</v>
      </c>
      <c r="Q45" t="s">
        <v>167</v>
      </c>
    </row>
    <row r="46" spans="1:18">
      <c r="A46" s="4" t="s">
        <v>18</v>
      </c>
      <c r="B46" s="17" t="s">
        <v>153</v>
      </c>
      <c r="C46" s="12">
        <v>76</v>
      </c>
      <c r="D46" t="s">
        <v>161</v>
      </c>
      <c r="E46" s="14">
        <f t="shared" si="1"/>
        <v>0.51</v>
      </c>
      <c r="F46" s="9">
        <v>0.4</v>
      </c>
      <c r="G46" s="9">
        <v>0.31</v>
      </c>
      <c r="H46" s="9">
        <v>1.04</v>
      </c>
      <c r="I46" s="9">
        <v>0.62</v>
      </c>
      <c r="J46" s="9">
        <v>0.18</v>
      </c>
      <c r="L46">
        <v>160</v>
      </c>
      <c r="M46">
        <f>37.5+36</f>
        <v>73.5</v>
      </c>
      <c r="N46">
        <f>26+30+36.2</f>
        <v>92.2</v>
      </c>
      <c r="O46">
        <v>2.8</v>
      </c>
      <c r="P46">
        <v>112</v>
      </c>
      <c r="Q46" t="s">
        <v>167</v>
      </c>
    </row>
    <row r="47" spans="1:18">
      <c r="A47" s="4" t="s">
        <v>19</v>
      </c>
      <c r="B47" s="17" t="s">
        <v>154</v>
      </c>
      <c r="C47" s="12">
        <v>439</v>
      </c>
      <c r="D47" t="s">
        <v>187</v>
      </c>
      <c r="E47" s="14">
        <f t="shared" si="1"/>
        <v>0.41200000000000003</v>
      </c>
      <c r="F47" s="9">
        <v>0.45</v>
      </c>
      <c r="G47" s="9">
        <v>0.79</v>
      </c>
      <c r="H47" s="9">
        <v>0.23</v>
      </c>
      <c r="I47" s="9">
        <v>0.31</v>
      </c>
      <c r="J47" s="9">
        <v>0.28000000000000003</v>
      </c>
      <c r="L47">
        <v>400</v>
      </c>
      <c r="M47">
        <v>195</v>
      </c>
      <c r="N47">
        <f>28.5+31.5+48.5</f>
        <v>108.5</v>
      </c>
      <c r="O47">
        <v>3.2</v>
      </c>
      <c r="P47">
        <v>400</v>
      </c>
      <c r="Q47" t="s">
        <v>167</v>
      </c>
      <c r="R47" t="s">
        <v>169</v>
      </c>
    </row>
    <row r="48" spans="1:18">
      <c r="A48" s="4" t="s">
        <v>19</v>
      </c>
      <c r="B48" s="17" t="s">
        <v>154</v>
      </c>
      <c r="C48" s="12">
        <v>72</v>
      </c>
      <c r="D48" t="s">
        <v>188</v>
      </c>
      <c r="E48" s="14">
        <f t="shared" si="1"/>
        <v>0.41600000000000004</v>
      </c>
      <c r="F48" s="9">
        <v>0.55000000000000004</v>
      </c>
      <c r="G48" s="9">
        <v>0.54</v>
      </c>
      <c r="H48" s="9">
        <v>0.28999999999999998</v>
      </c>
      <c r="I48" s="9">
        <v>0.48</v>
      </c>
      <c r="J48" s="9">
        <v>0.22</v>
      </c>
      <c r="L48">
        <v>630</v>
      </c>
      <c r="M48">
        <v>100</v>
      </c>
      <c r="N48">
        <v>90</v>
      </c>
      <c r="O48">
        <v>1.45</v>
      </c>
      <c r="P48">
        <v>596</v>
      </c>
      <c r="Q48" t="s">
        <v>167</v>
      </c>
    </row>
    <row r="49" spans="1:17">
      <c r="A49" s="4" t="s">
        <v>19</v>
      </c>
      <c r="B49" s="17" t="s">
        <v>154</v>
      </c>
      <c r="C49" s="12">
        <v>6405</v>
      </c>
      <c r="D49" t="s">
        <v>171</v>
      </c>
      <c r="E49" s="14">
        <f t="shared" si="1"/>
        <v>0.21000000000000002</v>
      </c>
      <c r="F49" s="9">
        <v>0.22</v>
      </c>
      <c r="G49" s="9">
        <v>0.19</v>
      </c>
      <c r="H49" s="9">
        <v>0.19</v>
      </c>
      <c r="I49" s="9">
        <v>0.3</v>
      </c>
      <c r="J49" s="9">
        <v>0.15</v>
      </c>
      <c r="L49">
        <v>600</v>
      </c>
      <c r="M49">
        <v>100</v>
      </c>
      <c r="N49">
        <v>92</v>
      </c>
      <c r="O49">
        <v>2.1</v>
      </c>
      <c r="P49">
        <v>400</v>
      </c>
      <c r="Q49" t="s">
        <v>167</v>
      </c>
    </row>
    <row r="50" spans="1:17">
      <c r="A50" s="4" t="s">
        <v>20</v>
      </c>
      <c r="B50" s="4" t="s">
        <v>20</v>
      </c>
      <c r="C50" s="12">
        <v>303</v>
      </c>
      <c r="D50" t="s">
        <v>176</v>
      </c>
      <c r="E50" s="14">
        <f>(F50+G50+H50+I50+J50)/5</f>
        <v>0.13599999999999998</v>
      </c>
      <c r="F50" s="9">
        <v>0.15</v>
      </c>
      <c r="G50" s="9">
        <v>0.1</v>
      </c>
      <c r="H50" s="9">
        <v>0.11</v>
      </c>
      <c r="I50" s="9">
        <v>0.14000000000000001</v>
      </c>
      <c r="J50" s="9">
        <v>0.18</v>
      </c>
      <c r="L50">
        <v>22</v>
      </c>
      <c r="M50">
        <v>6.5</v>
      </c>
      <c r="N50" t="s">
        <v>167</v>
      </c>
      <c r="O50">
        <v>2</v>
      </c>
      <c r="P50">
        <v>0</v>
      </c>
      <c r="Q50">
        <v>14.5</v>
      </c>
    </row>
    <row r="51" spans="1:17">
      <c r="A51" s="4" t="s">
        <v>20</v>
      </c>
      <c r="B51" s="4" t="s">
        <v>20</v>
      </c>
      <c r="C51" s="12">
        <v>23</v>
      </c>
      <c r="D51" t="s">
        <v>173</v>
      </c>
      <c r="E51" s="14">
        <f>(F51+G51+H51+I51+J51)/5</f>
        <v>0.21600000000000003</v>
      </c>
      <c r="F51" s="9">
        <v>0.21</v>
      </c>
      <c r="G51" s="9">
        <v>0.25</v>
      </c>
      <c r="H51" s="9">
        <v>0.21</v>
      </c>
      <c r="I51" s="9">
        <v>0.16</v>
      </c>
      <c r="J51" s="9">
        <v>0.25</v>
      </c>
      <c r="L51">
        <v>24</v>
      </c>
      <c r="M51">
        <v>10</v>
      </c>
      <c r="N51" t="s">
        <v>167</v>
      </c>
      <c r="O51">
        <v>2.7</v>
      </c>
      <c r="P51">
        <v>0</v>
      </c>
      <c r="Q51">
        <v>16.5</v>
      </c>
    </row>
    <row r="52" spans="1:17">
      <c r="A52" s="4" t="s">
        <v>20</v>
      </c>
      <c r="B52" s="4" t="s">
        <v>20</v>
      </c>
      <c r="C52" s="12">
        <v>719</v>
      </c>
      <c r="D52" t="s">
        <v>168</v>
      </c>
      <c r="E52" s="14">
        <f>(F52+G52+H52+I52+J52)/5</f>
        <v>0.30399999999999994</v>
      </c>
      <c r="F52" s="9">
        <v>0.31</v>
      </c>
      <c r="G52" s="9">
        <v>0.3</v>
      </c>
      <c r="H52" s="9">
        <v>0.32</v>
      </c>
      <c r="I52" s="9">
        <v>0.37</v>
      </c>
      <c r="J52" s="9">
        <v>0.22</v>
      </c>
      <c r="L52">
        <v>21.5</v>
      </c>
      <c r="M52">
        <v>13.5</v>
      </c>
      <c r="N52" t="s">
        <v>167</v>
      </c>
      <c r="O52">
        <v>4.3</v>
      </c>
      <c r="P52">
        <v>0</v>
      </c>
      <c r="Q52">
        <v>14</v>
      </c>
    </row>
    <row r="53" spans="1:17">
      <c r="A53" s="5" t="s">
        <v>21</v>
      </c>
      <c r="B53" s="5" t="s">
        <v>21</v>
      </c>
      <c r="C53" s="12">
        <v>154</v>
      </c>
      <c r="D53" t="s">
        <v>168</v>
      </c>
      <c r="E53" s="14">
        <f t="shared" si="1"/>
        <v>0.24</v>
      </c>
      <c r="F53" s="9">
        <v>0.36</v>
      </c>
      <c r="G53" s="9">
        <v>0.18</v>
      </c>
      <c r="H53" s="9">
        <v>0.2</v>
      </c>
      <c r="I53" s="9">
        <v>0.26</v>
      </c>
      <c r="J53" s="9">
        <v>0.2</v>
      </c>
      <c r="L53">
        <v>45.5</v>
      </c>
      <c r="M53">
        <v>13.5</v>
      </c>
      <c r="N53" t="s">
        <v>167</v>
      </c>
      <c r="O53">
        <v>5.0999999999999996</v>
      </c>
      <c r="P53">
        <v>0</v>
      </c>
      <c r="Q53">
        <v>19</v>
      </c>
    </row>
    <row r="54" spans="1:17">
      <c r="A54" s="5" t="s">
        <v>21</v>
      </c>
      <c r="B54" s="5" t="s">
        <v>21</v>
      </c>
      <c r="C54" s="12">
        <v>19</v>
      </c>
      <c r="D54" t="s">
        <v>173</v>
      </c>
      <c r="E54" s="14">
        <f t="shared" si="1"/>
        <v>0.22199999999999998</v>
      </c>
      <c r="F54" s="9">
        <v>0.28000000000000003</v>
      </c>
      <c r="G54" s="9">
        <v>0.25</v>
      </c>
      <c r="H54" s="9">
        <v>0.21</v>
      </c>
      <c r="I54" s="9">
        <v>0.2</v>
      </c>
      <c r="J54" s="9">
        <v>0.17</v>
      </c>
      <c r="L54">
        <v>61</v>
      </c>
      <c r="M54">
        <v>31</v>
      </c>
      <c r="N54" t="s">
        <v>167</v>
      </c>
      <c r="O54">
        <v>8.1999999999999993</v>
      </c>
      <c r="P54">
        <v>0</v>
      </c>
      <c r="Q54">
        <v>35</v>
      </c>
    </row>
    <row r="55" spans="1:17">
      <c r="A55" s="5" t="s">
        <v>21</v>
      </c>
      <c r="B55" s="5" t="s">
        <v>21</v>
      </c>
      <c r="C55" s="12">
        <v>6</v>
      </c>
      <c r="D55" t="s">
        <v>173</v>
      </c>
      <c r="E55" s="14">
        <f t="shared" si="1"/>
        <v>0.18200000000000002</v>
      </c>
      <c r="F55" s="9">
        <v>0.22</v>
      </c>
      <c r="G55" s="9">
        <v>0.15</v>
      </c>
      <c r="H55" s="9">
        <v>0.2</v>
      </c>
      <c r="I55" s="9">
        <v>0.16</v>
      </c>
      <c r="J55" s="9">
        <v>0.18</v>
      </c>
      <c r="L55">
        <v>68</v>
      </c>
      <c r="M55">
        <v>66</v>
      </c>
      <c r="N55" t="s">
        <v>167</v>
      </c>
      <c r="O55">
        <v>9.1</v>
      </c>
      <c r="P55">
        <v>0</v>
      </c>
      <c r="Q55">
        <v>46</v>
      </c>
    </row>
    <row r="56" spans="1:17">
      <c r="A56" s="4" t="s">
        <v>22</v>
      </c>
      <c r="B56" s="4" t="s">
        <v>22</v>
      </c>
      <c r="C56" s="12">
        <v>53</v>
      </c>
      <c r="D56" t="s">
        <v>173</v>
      </c>
      <c r="E56" s="14">
        <f t="shared" si="1"/>
        <v>0.188</v>
      </c>
      <c r="F56" s="9">
        <v>0.26</v>
      </c>
      <c r="G56" s="9">
        <v>0.19</v>
      </c>
      <c r="H56" s="9">
        <v>0.21</v>
      </c>
      <c r="I56" s="9">
        <v>0.15</v>
      </c>
      <c r="J56" s="9">
        <v>0.13</v>
      </c>
      <c r="L56">
        <v>66</v>
      </c>
      <c r="M56">
        <v>44.5</v>
      </c>
      <c r="N56">
        <v>27</v>
      </c>
      <c r="O56">
        <v>3.1</v>
      </c>
      <c r="P56">
        <v>30</v>
      </c>
      <c r="Q56" t="s">
        <v>167</v>
      </c>
    </row>
    <row r="57" spans="1:17">
      <c r="A57" s="4" t="s">
        <v>22</v>
      </c>
      <c r="B57" s="4" t="s">
        <v>22</v>
      </c>
      <c r="C57" s="12">
        <v>4913</v>
      </c>
      <c r="D57" t="s">
        <v>175</v>
      </c>
      <c r="E57" s="14">
        <f t="shared" si="1"/>
        <v>0.21800000000000003</v>
      </c>
      <c r="F57" s="9">
        <v>0.16</v>
      </c>
      <c r="G57" s="9">
        <v>0.28000000000000003</v>
      </c>
      <c r="H57" s="9">
        <v>0.34</v>
      </c>
      <c r="I57" s="9">
        <v>0.16</v>
      </c>
      <c r="J57" s="9">
        <v>0.15</v>
      </c>
      <c r="L57">
        <v>85</v>
      </c>
      <c r="M57">
        <v>68</v>
      </c>
      <c r="N57">
        <v>35</v>
      </c>
      <c r="O57">
        <v>3.9</v>
      </c>
      <c r="P57">
        <v>36</v>
      </c>
      <c r="Q57" t="s">
        <v>167</v>
      </c>
    </row>
    <row r="58" spans="1:17">
      <c r="A58" s="4" t="s">
        <v>22</v>
      </c>
      <c r="B58" s="4" t="s">
        <v>22</v>
      </c>
      <c r="C58" s="12">
        <v>199</v>
      </c>
      <c r="D58" t="s">
        <v>168</v>
      </c>
      <c r="E58" s="14">
        <f t="shared" si="1"/>
        <v>0.27400000000000002</v>
      </c>
      <c r="F58" s="9">
        <v>0.3</v>
      </c>
      <c r="G58" s="9">
        <v>0.27</v>
      </c>
      <c r="H58" s="9">
        <v>0.28000000000000003</v>
      </c>
      <c r="I58" s="9">
        <v>0.28000000000000003</v>
      </c>
      <c r="J58" s="9">
        <v>0.24</v>
      </c>
      <c r="L58">
        <v>109</v>
      </c>
      <c r="M58">
        <v>40</v>
      </c>
      <c r="N58">
        <v>29</v>
      </c>
      <c r="O58">
        <v>2</v>
      </c>
      <c r="P58">
        <v>50</v>
      </c>
      <c r="Q58" t="s">
        <v>167</v>
      </c>
    </row>
    <row r="59" spans="1:17">
      <c r="A59" s="5" t="s">
        <v>23</v>
      </c>
      <c r="B59" s="5" t="s">
        <v>23</v>
      </c>
      <c r="C59" s="12">
        <v>694</v>
      </c>
      <c r="D59" t="s">
        <v>168</v>
      </c>
      <c r="E59" s="14">
        <f t="shared" si="1"/>
        <v>0.21600000000000003</v>
      </c>
      <c r="F59" s="9">
        <v>0.22</v>
      </c>
      <c r="G59" s="9">
        <v>0.21</v>
      </c>
      <c r="H59" s="9">
        <v>0.23</v>
      </c>
      <c r="I59" s="9">
        <v>0.21</v>
      </c>
      <c r="J59" s="9">
        <v>0.21</v>
      </c>
      <c r="L59">
        <v>57</v>
      </c>
      <c r="M59">
        <v>46.5</v>
      </c>
      <c r="N59">
        <v>34</v>
      </c>
      <c r="O59">
        <v>2.8</v>
      </c>
      <c r="P59">
        <v>22</v>
      </c>
      <c r="Q59" t="s">
        <v>167</v>
      </c>
    </row>
    <row r="60" spans="1:17">
      <c r="A60" s="5" t="s">
        <v>23</v>
      </c>
      <c r="B60" s="5" t="s">
        <v>23</v>
      </c>
      <c r="C60" s="12">
        <v>3648</v>
      </c>
      <c r="D60" t="s">
        <v>175</v>
      </c>
      <c r="E60" s="14">
        <f t="shared" si="1"/>
        <v>0.254</v>
      </c>
      <c r="F60" s="9">
        <v>0.2</v>
      </c>
      <c r="G60" s="9">
        <v>0.25</v>
      </c>
      <c r="H60" s="9">
        <v>0.21</v>
      </c>
      <c r="I60" s="9">
        <v>0.27</v>
      </c>
      <c r="J60" s="9">
        <v>0.34</v>
      </c>
      <c r="L60">
        <v>68</v>
      </c>
      <c r="M60">
        <v>30</v>
      </c>
      <c r="N60">
        <v>38.5</v>
      </c>
      <c r="O60">
        <v>3.8</v>
      </c>
      <c r="P60">
        <v>12</v>
      </c>
      <c r="Q60" t="s">
        <v>167</v>
      </c>
    </row>
    <row r="61" spans="1:17">
      <c r="A61" s="5" t="s">
        <v>23</v>
      </c>
      <c r="B61" s="5" t="s">
        <v>23</v>
      </c>
      <c r="C61" s="12">
        <v>7519</v>
      </c>
      <c r="D61" t="s">
        <v>171</v>
      </c>
      <c r="E61" s="14">
        <f t="shared" si="1"/>
        <v>0.18</v>
      </c>
      <c r="F61" s="9">
        <v>0.16</v>
      </c>
      <c r="G61" s="9">
        <v>0.19</v>
      </c>
      <c r="H61" s="9">
        <v>0.17</v>
      </c>
      <c r="I61" s="9">
        <v>0.18</v>
      </c>
      <c r="J61" s="9">
        <v>0.2</v>
      </c>
      <c r="L61">
        <v>82</v>
      </c>
      <c r="M61">
        <v>42</v>
      </c>
      <c r="N61">
        <v>37</v>
      </c>
      <c r="O61">
        <v>1.9</v>
      </c>
      <c r="P61">
        <v>28</v>
      </c>
      <c r="Q61" t="s">
        <v>167</v>
      </c>
    </row>
    <row r="62" spans="1:17">
      <c r="A62" s="4" t="s">
        <v>24</v>
      </c>
      <c r="B62" s="4" t="s">
        <v>24</v>
      </c>
      <c r="C62" s="12">
        <v>2897</v>
      </c>
      <c r="D62" t="s">
        <v>191</v>
      </c>
      <c r="E62" s="14">
        <f t="shared" si="1"/>
        <v>0.29799999999999999</v>
      </c>
      <c r="F62" s="9">
        <v>0.32</v>
      </c>
      <c r="G62" s="9">
        <v>0.36</v>
      </c>
      <c r="H62" s="9">
        <v>0.27</v>
      </c>
      <c r="I62" s="9">
        <v>0.28999999999999998</v>
      </c>
      <c r="J62" s="9">
        <v>0.25</v>
      </c>
      <c r="L62">
        <v>20</v>
      </c>
      <c r="M62">
        <v>8</v>
      </c>
      <c r="N62">
        <v>9.5</v>
      </c>
      <c r="O62">
        <v>1.6</v>
      </c>
      <c r="P62">
        <v>26</v>
      </c>
      <c r="Q62" t="s">
        <v>167</v>
      </c>
    </row>
    <row r="63" spans="1:17">
      <c r="A63" s="4" t="s">
        <v>24</v>
      </c>
      <c r="B63" s="4" t="s">
        <v>24</v>
      </c>
      <c r="C63" s="12">
        <v>23682</v>
      </c>
      <c r="D63" t="s">
        <v>192</v>
      </c>
      <c r="E63" s="14">
        <f t="shared" si="1"/>
        <v>0.24399999999999999</v>
      </c>
      <c r="F63" s="9">
        <v>0.28999999999999998</v>
      </c>
      <c r="G63" s="9">
        <v>0.21</v>
      </c>
      <c r="H63" s="9">
        <v>0.2</v>
      </c>
      <c r="I63" s="9">
        <v>0.19</v>
      </c>
      <c r="J63" s="9">
        <v>0.33</v>
      </c>
      <c r="L63">
        <v>21</v>
      </c>
      <c r="M63">
        <v>11</v>
      </c>
      <c r="N63">
        <v>11</v>
      </c>
      <c r="O63">
        <v>1.8</v>
      </c>
      <c r="P63">
        <v>28</v>
      </c>
      <c r="Q63" t="s">
        <v>167</v>
      </c>
    </row>
    <row r="64" spans="1:17">
      <c r="A64" s="4" t="s">
        <v>24</v>
      </c>
      <c r="B64" s="4" t="s">
        <v>24</v>
      </c>
      <c r="C64" s="12">
        <v>46</v>
      </c>
      <c r="D64" t="s">
        <v>193</v>
      </c>
      <c r="E64" s="14">
        <f t="shared" si="1"/>
        <v>0.19800000000000001</v>
      </c>
      <c r="F64" s="9">
        <v>0.16</v>
      </c>
      <c r="G64" s="9">
        <v>0.2</v>
      </c>
      <c r="H64" s="9">
        <v>0.24</v>
      </c>
      <c r="I64" s="9">
        <v>0.19</v>
      </c>
      <c r="J64" s="9">
        <v>0.2</v>
      </c>
      <c r="L64">
        <v>15</v>
      </c>
      <c r="M64">
        <v>8</v>
      </c>
      <c r="N64">
        <v>7.5</v>
      </c>
      <c r="O64">
        <v>1.2</v>
      </c>
      <c r="P64">
        <v>16</v>
      </c>
      <c r="Q64" t="s">
        <v>167</v>
      </c>
    </row>
    <row r="65" spans="1:17">
      <c r="A65" s="4" t="s">
        <v>25</v>
      </c>
      <c r="B65" s="4" t="s">
        <v>25</v>
      </c>
      <c r="C65" s="12">
        <v>7748</v>
      </c>
      <c r="D65" t="s">
        <v>171</v>
      </c>
      <c r="E65" s="14">
        <f t="shared" si="1"/>
        <v>0.27800000000000002</v>
      </c>
      <c r="F65" s="9">
        <v>0.23</v>
      </c>
      <c r="G65" s="9">
        <v>0.31</v>
      </c>
      <c r="H65" s="9">
        <v>0.4</v>
      </c>
      <c r="I65" s="9">
        <v>0.19</v>
      </c>
      <c r="J65" s="9">
        <v>0.26</v>
      </c>
      <c r="L65">
        <v>48</v>
      </c>
      <c r="M65">
        <v>17</v>
      </c>
      <c r="N65">
        <v>35.5</v>
      </c>
      <c r="O65">
        <v>6.5</v>
      </c>
      <c r="P65">
        <v>6</v>
      </c>
      <c r="Q65" t="s">
        <v>167</v>
      </c>
    </row>
    <row r="66" spans="1:17">
      <c r="A66" s="4" t="s">
        <v>25</v>
      </c>
      <c r="B66" s="4" t="s">
        <v>25</v>
      </c>
      <c r="C66" s="12">
        <v>7747</v>
      </c>
      <c r="D66" t="s">
        <v>171</v>
      </c>
      <c r="E66" s="14">
        <f t="shared" si="1"/>
        <v>0.22599999999999998</v>
      </c>
      <c r="F66" s="9">
        <v>0.25</v>
      </c>
      <c r="G66" s="9">
        <v>0.23</v>
      </c>
      <c r="H66" s="9">
        <v>0.2</v>
      </c>
      <c r="I66" s="9">
        <v>0.18</v>
      </c>
      <c r="J66" s="9">
        <v>0.27</v>
      </c>
      <c r="L66">
        <v>68</v>
      </c>
      <c r="M66">
        <v>16</v>
      </c>
      <c r="N66" t="s">
        <v>167</v>
      </c>
      <c r="O66">
        <v>8</v>
      </c>
      <c r="P66">
        <v>0</v>
      </c>
      <c r="Q66">
        <v>7.5</v>
      </c>
    </row>
    <row r="67" spans="1:17">
      <c r="A67" s="4" t="s">
        <v>25</v>
      </c>
      <c r="B67" s="4" t="s">
        <v>25</v>
      </c>
      <c r="C67" s="12">
        <v>348</v>
      </c>
      <c r="D67" t="s">
        <v>168</v>
      </c>
      <c r="E67" s="14">
        <f t="shared" si="1"/>
        <v>0.33600000000000002</v>
      </c>
      <c r="F67" s="9">
        <v>0.34</v>
      </c>
      <c r="G67" s="9">
        <v>0.35</v>
      </c>
      <c r="H67" s="9">
        <v>0.37</v>
      </c>
      <c r="I67" s="9">
        <v>0.32</v>
      </c>
      <c r="J67" s="9">
        <v>0.3</v>
      </c>
      <c r="L67">
        <v>45.5</v>
      </c>
      <c r="M67">
        <v>19</v>
      </c>
      <c r="N67">
        <v>33</v>
      </c>
      <c r="O67">
        <v>4.5</v>
      </c>
      <c r="P67">
        <v>4</v>
      </c>
      <c r="Q67" t="s">
        <v>167</v>
      </c>
    </row>
    <row r="68" spans="1:17">
      <c r="A68" s="5" t="s">
        <v>26</v>
      </c>
      <c r="B68" s="5" t="s">
        <v>26</v>
      </c>
      <c r="C68" s="12">
        <v>537</v>
      </c>
      <c r="D68" t="s">
        <v>168</v>
      </c>
      <c r="E68" s="14">
        <f t="shared" si="1"/>
        <v>0.18</v>
      </c>
      <c r="F68" s="9">
        <v>0.2</v>
      </c>
      <c r="G68" s="9">
        <v>0.16</v>
      </c>
      <c r="H68" s="9">
        <v>0.18</v>
      </c>
      <c r="I68" s="9">
        <v>0.21</v>
      </c>
      <c r="J68" s="9">
        <v>0.15</v>
      </c>
      <c r="L68">
        <v>77</v>
      </c>
      <c r="M68">
        <v>10.5</v>
      </c>
      <c r="N68" t="s">
        <v>167</v>
      </c>
      <c r="O68">
        <v>4.5</v>
      </c>
      <c r="P68">
        <v>0</v>
      </c>
      <c r="Q68">
        <v>16.5</v>
      </c>
    </row>
    <row r="69" spans="1:17">
      <c r="A69" s="5" t="s">
        <v>26</v>
      </c>
      <c r="B69" s="5" t="s">
        <v>26</v>
      </c>
      <c r="C69" s="12" t="s">
        <v>194</v>
      </c>
      <c r="D69" t="s">
        <v>195</v>
      </c>
      <c r="E69" s="14">
        <f t="shared" si="1"/>
        <v>0.21200000000000002</v>
      </c>
      <c r="F69" s="9">
        <v>0.18</v>
      </c>
      <c r="G69" s="9">
        <v>0.25</v>
      </c>
      <c r="H69" s="9">
        <v>0.25</v>
      </c>
      <c r="I69" s="9">
        <v>0.16</v>
      </c>
      <c r="J69" s="9">
        <v>0.22</v>
      </c>
      <c r="L69">
        <v>73.5</v>
      </c>
      <c r="M69">
        <v>7.5</v>
      </c>
      <c r="N69" t="s">
        <v>167</v>
      </c>
      <c r="O69">
        <v>3.4</v>
      </c>
      <c r="P69">
        <v>0</v>
      </c>
      <c r="Q69">
        <v>17</v>
      </c>
    </row>
    <row r="70" spans="1:17">
      <c r="A70" s="5" t="s">
        <v>26</v>
      </c>
      <c r="B70" s="5" t="s">
        <v>26</v>
      </c>
      <c r="C70" s="12">
        <v>4610</v>
      </c>
      <c r="D70" t="s">
        <v>175</v>
      </c>
      <c r="E70" s="14">
        <f t="shared" si="1"/>
        <v>0.184</v>
      </c>
      <c r="F70" s="9">
        <v>0.22</v>
      </c>
      <c r="G70" s="9">
        <v>0.15</v>
      </c>
      <c r="H70" s="9">
        <v>0.17</v>
      </c>
      <c r="I70" s="9">
        <v>0.16</v>
      </c>
      <c r="J70" s="9">
        <v>0.22</v>
      </c>
      <c r="L70">
        <v>44.5</v>
      </c>
      <c r="M70">
        <v>3.1</v>
      </c>
      <c r="N70" t="s">
        <v>167</v>
      </c>
      <c r="O70">
        <v>1.6</v>
      </c>
      <c r="P70">
        <v>0</v>
      </c>
      <c r="Q70">
        <v>10.5</v>
      </c>
    </row>
    <row r="71" spans="1:17">
      <c r="A71" s="5" t="s">
        <v>27</v>
      </c>
      <c r="B71" s="5" t="s">
        <v>27</v>
      </c>
      <c r="C71" s="12">
        <v>84</v>
      </c>
      <c r="D71" t="s">
        <v>161</v>
      </c>
      <c r="E71" s="14">
        <f t="shared" si="1"/>
        <v>0.10200000000000001</v>
      </c>
      <c r="F71" s="9">
        <v>0.09</v>
      </c>
      <c r="G71" s="9">
        <v>0.11</v>
      </c>
      <c r="H71" s="9">
        <v>0.1</v>
      </c>
      <c r="I71" s="9">
        <v>0.12</v>
      </c>
      <c r="J71" s="9">
        <v>0.09</v>
      </c>
      <c r="L71">
        <v>27.5</v>
      </c>
      <c r="M71">
        <v>12</v>
      </c>
      <c r="N71">
        <v>10</v>
      </c>
      <c r="O71">
        <v>3.6</v>
      </c>
      <c r="P71">
        <v>6</v>
      </c>
      <c r="Q71" t="s">
        <v>167</v>
      </c>
    </row>
    <row r="72" spans="1:17">
      <c r="A72" s="5" t="s">
        <v>27</v>
      </c>
      <c r="B72" s="5" t="s">
        <v>27</v>
      </c>
      <c r="C72" s="12">
        <v>4739</v>
      </c>
      <c r="D72" t="s">
        <v>175</v>
      </c>
      <c r="E72" s="14">
        <f t="shared" si="1"/>
        <v>0.128</v>
      </c>
      <c r="F72" s="9">
        <v>0.13</v>
      </c>
      <c r="G72" s="9">
        <v>0.12</v>
      </c>
      <c r="H72" s="9">
        <v>0.13</v>
      </c>
      <c r="I72" s="9">
        <v>0.13</v>
      </c>
      <c r="J72" s="9">
        <v>0.13</v>
      </c>
      <c r="L72">
        <v>20</v>
      </c>
      <c r="M72">
        <v>6.5</v>
      </c>
      <c r="N72" t="s">
        <v>167</v>
      </c>
      <c r="O72">
        <v>2.6</v>
      </c>
      <c r="P72">
        <v>0</v>
      </c>
      <c r="Q72">
        <v>5.5</v>
      </c>
    </row>
    <row r="73" spans="1:17">
      <c r="A73" s="5" t="s">
        <v>27</v>
      </c>
      <c r="B73" s="5" t="s">
        <v>27</v>
      </c>
      <c r="C73" s="12">
        <v>30</v>
      </c>
      <c r="D73" t="s">
        <v>173</v>
      </c>
      <c r="E73" s="14">
        <f t="shared" si="1"/>
        <v>8.4000000000000005E-2</v>
      </c>
      <c r="F73" s="9">
        <v>0.08</v>
      </c>
      <c r="G73" s="9">
        <v>0.09</v>
      </c>
      <c r="H73" s="9">
        <v>0.08</v>
      </c>
      <c r="I73" s="9">
        <v>0.08</v>
      </c>
      <c r="J73" s="9">
        <v>0.09</v>
      </c>
      <c r="L73">
        <v>17.5</v>
      </c>
      <c r="M73">
        <v>9.5</v>
      </c>
      <c r="N73">
        <v>9</v>
      </c>
      <c r="O73">
        <v>1.8</v>
      </c>
      <c r="P73">
        <v>7</v>
      </c>
      <c r="Q73" t="s">
        <v>167</v>
      </c>
    </row>
    <row r="74" spans="1:17">
      <c r="A74" s="5" t="s">
        <v>28</v>
      </c>
      <c r="B74" s="17" t="s">
        <v>155</v>
      </c>
      <c r="C74" s="12">
        <v>2581</v>
      </c>
      <c r="D74" t="s">
        <v>197</v>
      </c>
      <c r="E74" s="14">
        <f t="shared" si="1"/>
        <v>0.33800000000000002</v>
      </c>
      <c r="F74" s="9">
        <v>0.45</v>
      </c>
      <c r="G74" s="9">
        <v>0.39</v>
      </c>
      <c r="H74" s="9">
        <v>0.25</v>
      </c>
      <c r="I74" s="9">
        <v>0.27</v>
      </c>
      <c r="J74" s="9">
        <v>0.33</v>
      </c>
      <c r="L74">
        <v>300</v>
      </c>
      <c r="M74">
        <v>87</v>
      </c>
      <c r="N74">
        <v>63.5</v>
      </c>
      <c r="O74">
        <v>2.2000000000000002</v>
      </c>
      <c r="P74">
        <v>134</v>
      </c>
      <c r="Q74" t="s">
        <v>167</v>
      </c>
    </row>
    <row r="75" spans="1:17">
      <c r="A75" s="5" t="s">
        <v>28</v>
      </c>
      <c r="B75" s="17" t="s">
        <v>155</v>
      </c>
      <c r="C75" s="12">
        <v>342</v>
      </c>
      <c r="D75" t="s">
        <v>168</v>
      </c>
      <c r="E75" s="14">
        <f t="shared" si="1"/>
        <v>0.3</v>
      </c>
      <c r="F75" s="9">
        <v>0.33</v>
      </c>
      <c r="G75" s="9">
        <v>0.28999999999999998</v>
      </c>
      <c r="H75" s="9">
        <v>0.27</v>
      </c>
      <c r="I75" s="9">
        <v>0.28999999999999998</v>
      </c>
      <c r="J75" s="9">
        <v>0.32</v>
      </c>
      <c r="L75">
        <v>470</v>
      </c>
      <c r="M75">
        <v>160</v>
      </c>
      <c r="N75">
        <v>92</v>
      </c>
      <c r="O75">
        <v>3</v>
      </c>
      <c r="P75">
        <v>140</v>
      </c>
      <c r="Q75" t="s">
        <v>167</v>
      </c>
    </row>
    <row r="76" spans="1:17">
      <c r="A76" s="5" t="s">
        <v>28</v>
      </c>
      <c r="B76" s="17" t="s">
        <v>155</v>
      </c>
      <c r="C76" s="12">
        <v>186</v>
      </c>
      <c r="D76" t="s">
        <v>168</v>
      </c>
      <c r="E76" s="14">
        <f t="shared" si="1"/>
        <v>0.36800000000000005</v>
      </c>
      <c r="F76" s="9">
        <v>0.4</v>
      </c>
      <c r="G76" s="9">
        <v>0.55000000000000004</v>
      </c>
      <c r="H76" s="9">
        <v>0.21</v>
      </c>
      <c r="I76" s="9">
        <v>0.28000000000000003</v>
      </c>
      <c r="J76" s="9">
        <v>0.4</v>
      </c>
      <c r="L76">
        <v>268</v>
      </c>
      <c r="M76">
        <v>97.5</v>
      </c>
      <c r="N76">
        <f>17+23+21.5</f>
        <v>61.5</v>
      </c>
      <c r="O76">
        <v>2.8</v>
      </c>
      <c r="P76">
        <v>166</v>
      </c>
      <c r="Q76" t="s">
        <v>167</v>
      </c>
    </row>
    <row r="77" spans="1:17">
      <c r="A77" s="5" t="s">
        <v>29</v>
      </c>
      <c r="B77" s="5" t="s">
        <v>29</v>
      </c>
      <c r="C77" s="12">
        <v>205</v>
      </c>
      <c r="D77" t="s">
        <v>168</v>
      </c>
      <c r="E77" s="14">
        <f t="shared" si="1"/>
        <v>0.11600000000000002</v>
      </c>
      <c r="F77" s="9">
        <v>0.1</v>
      </c>
      <c r="G77" s="9">
        <v>0.13</v>
      </c>
      <c r="H77" s="9">
        <v>0.1</v>
      </c>
      <c r="I77" s="9">
        <v>0.12</v>
      </c>
      <c r="J77" s="9">
        <v>0.13</v>
      </c>
      <c r="L77">
        <v>41</v>
      </c>
      <c r="M77">
        <v>20</v>
      </c>
      <c r="N77">
        <v>12</v>
      </c>
      <c r="O77">
        <v>0.6</v>
      </c>
      <c r="P77">
        <v>52</v>
      </c>
      <c r="Q77" t="s">
        <v>167</v>
      </c>
    </row>
    <row r="78" spans="1:17">
      <c r="A78" s="5" t="s">
        <v>29</v>
      </c>
      <c r="B78" s="5" t="s">
        <v>29</v>
      </c>
      <c r="C78" s="12">
        <v>4550</v>
      </c>
      <c r="D78" t="s">
        <v>175</v>
      </c>
      <c r="E78" s="14">
        <f t="shared" si="1"/>
        <v>0.14600000000000002</v>
      </c>
      <c r="F78" s="9">
        <v>0.1</v>
      </c>
      <c r="G78" s="9">
        <v>0.18</v>
      </c>
      <c r="H78" s="9">
        <v>0.13</v>
      </c>
      <c r="I78" s="9">
        <v>0.2</v>
      </c>
      <c r="J78" s="9">
        <v>0.12</v>
      </c>
      <c r="L78">
        <v>24</v>
      </c>
      <c r="M78">
        <v>7.5</v>
      </c>
      <c r="N78" t="s">
        <v>167</v>
      </c>
      <c r="O78">
        <v>1.5</v>
      </c>
      <c r="P78">
        <v>0</v>
      </c>
      <c r="Q78">
        <v>15</v>
      </c>
    </row>
    <row r="79" spans="1:17">
      <c r="A79" s="5" t="s">
        <v>29</v>
      </c>
      <c r="B79" s="5" t="s">
        <v>29</v>
      </c>
      <c r="C79" s="12">
        <v>552</v>
      </c>
      <c r="D79" t="s">
        <v>168</v>
      </c>
      <c r="E79" s="14">
        <f t="shared" si="1"/>
        <v>6.6000000000000003E-2</v>
      </c>
      <c r="F79" s="9">
        <v>7.0000000000000007E-2</v>
      </c>
      <c r="G79" s="9">
        <v>0.06</v>
      </c>
      <c r="H79" s="9">
        <v>0.06</v>
      </c>
      <c r="I79" s="9">
        <v>7.0000000000000007E-2</v>
      </c>
      <c r="J79" s="9">
        <v>7.0000000000000007E-2</v>
      </c>
      <c r="L79">
        <f>27.5+29+13</f>
        <v>69.5</v>
      </c>
      <c r="M79">
        <v>23.5</v>
      </c>
      <c r="N79">
        <v>19</v>
      </c>
      <c r="O79">
        <v>0.8</v>
      </c>
      <c r="P79">
        <v>104</v>
      </c>
      <c r="Q79" t="s">
        <v>167</v>
      </c>
    </row>
    <row r="80" spans="1:17">
      <c r="A80" s="4" t="s">
        <v>30</v>
      </c>
      <c r="B80" s="4" t="s">
        <v>30</v>
      </c>
      <c r="C80" s="12">
        <v>1416</v>
      </c>
      <c r="D80" t="s">
        <v>179</v>
      </c>
      <c r="E80" s="14">
        <f t="shared" si="1"/>
        <v>0.17799999999999999</v>
      </c>
      <c r="F80" s="9">
        <v>0.21</v>
      </c>
      <c r="G80" s="9">
        <v>0.26</v>
      </c>
      <c r="H80" s="9">
        <v>0.16</v>
      </c>
      <c r="I80" s="9">
        <v>0.13</v>
      </c>
      <c r="J80" s="9">
        <v>0.13</v>
      </c>
      <c r="L80">
        <v>71</v>
      </c>
      <c r="M80">
        <v>28</v>
      </c>
      <c r="N80">
        <v>17.5</v>
      </c>
      <c r="O80">
        <v>2.4</v>
      </c>
      <c r="P80">
        <v>40</v>
      </c>
      <c r="Q80" t="s">
        <v>167</v>
      </c>
    </row>
    <row r="81" spans="1:18">
      <c r="A81" s="4" t="s">
        <v>30</v>
      </c>
      <c r="B81" s="4" t="s">
        <v>30</v>
      </c>
      <c r="C81" s="12">
        <v>6481</v>
      </c>
      <c r="D81" t="s">
        <v>198</v>
      </c>
      <c r="E81" s="14">
        <f t="shared" si="1"/>
        <v>0.18000000000000002</v>
      </c>
      <c r="F81" s="9">
        <v>0.21</v>
      </c>
      <c r="G81" s="9">
        <v>0.17</v>
      </c>
      <c r="H81" s="9">
        <v>0.19</v>
      </c>
      <c r="I81" s="9">
        <v>0.17</v>
      </c>
      <c r="J81" s="9">
        <v>0.16</v>
      </c>
      <c r="L81">
        <f>41.5+38.5+19</f>
        <v>99</v>
      </c>
      <c r="M81">
        <v>39</v>
      </c>
      <c r="N81">
        <v>39</v>
      </c>
      <c r="O81">
        <v>1.2</v>
      </c>
      <c r="P81">
        <v>34</v>
      </c>
      <c r="Q81" t="s">
        <v>167</v>
      </c>
    </row>
    <row r="82" spans="1:18">
      <c r="A82" s="4" t="s">
        <v>30</v>
      </c>
      <c r="B82" s="4" t="s">
        <v>30</v>
      </c>
      <c r="C82" s="12">
        <v>224</v>
      </c>
      <c r="D82" t="s">
        <v>168</v>
      </c>
      <c r="E82" s="14">
        <f t="shared" si="1"/>
        <v>0.11199999999999999</v>
      </c>
      <c r="F82" s="9">
        <v>0.1</v>
      </c>
      <c r="G82" s="9">
        <v>0.13</v>
      </c>
      <c r="H82" s="9">
        <v>0.14000000000000001</v>
      </c>
      <c r="I82" s="9">
        <v>0.09</v>
      </c>
      <c r="J82" s="9">
        <v>0.1</v>
      </c>
      <c r="L82">
        <v>57</v>
      </c>
      <c r="M82">
        <v>25</v>
      </c>
      <c r="N82">
        <v>14.5</v>
      </c>
      <c r="O82">
        <v>0.8</v>
      </c>
      <c r="P82">
        <v>40</v>
      </c>
      <c r="Q82" t="s">
        <v>167</v>
      </c>
    </row>
    <row r="83" spans="1:18">
      <c r="A83" s="5" t="s">
        <v>31</v>
      </c>
      <c r="B83" s="5" t="s">
        <v>31</v>
      </c>
      <c r="C83" s="12">
        <v>114</v>
      </c>
      <c r="D83" t="s">
        <v>161</v>
      </c>
      <c r="E83" s="14">
        <f t="shared" si="1"/>
        <v>9.6000000000000002E-2</v>
      </c>
      <c r="F83" s="9">
        <v>0.08</v>
      </c>
      <c r="G83" s="9">
        <v>0.1</v>
      </c>
      <c r="H83" s="9">
        <v>0.12</v>
      </c>
      <c r="I83" s="9">
        <v>0.08</v>
      </c>
      <c r="J83" s="9">
        <v>0.1</v>
      </c>
      <c r="L83">
        <v>24</v>
      </c>
      <c r="M83">
        <v>16</v>
      </c>
      <c r="N83">
        <v>16</v>
      </c>
      <c r="O83">
        <v>0.6</v>
      </c>
      <c r="P83">
        <v>12</v>
      </c>
      <c r="Q83" t="s">
        <v>167</v>
      </c>
      <c r="R83" t="s">
        <v>199</v>
      </c>
    </row>
    <row r="84" spans="1:18">
      <c r="A84" s="5" t="s">
        <v>31</v>
      </c>
      <c r="B84" s="5" t="s">
        <v>31</v>
      </c>
      <c r="C84" s="12">
        <v>1405</v>
      </c>
      <c r="D84" t="s">
        <v>179</v>
      </c>
      <c r="E84" s="14">
        <f t="shared" si="1"/>
        <v>0.10200000000000001</v>
      </c>
      <c r="F84" s="9">
        <v>0.12</v>
      </c>
      <c r="G84" s="9">
        <v>0.09</v>
      </c>
      <c r="H84" s="9">
        <v>0.11</v>
      </c>
      <c r="I84" s="9">
        <v>0.1</v>
      </c>
      <c r="J84" s="9">
        <v>0.09</v>
      </c>
      <c r="L84">
        <v>26</v>
      </c>
      <c r="M84">
        <v>19.5</v>
      </c>
      <c r="N84">
        <v>19.5</v>
      </c>
      <c r="O84">
        <v>1.1000000000000001</v>
      </c>
      <c r="P84">
        <v>9</v>
      </c>
      <c r="Q84" t="s">
        <v>167</v>
      </c>
    </row>
    <row r="85" spans="1:18">
      <c r="A85" s="5" t="s">
        <v>31</v>
      </c>
      <c r="B85" s="5" t="s">
        <v>31</v>
      </c>
      <c r="C85" s="12">
        <v>601</v>
      </c>
      <c r="D85" t="s">
        <v>168</v>
      </c>
      <c r="E85" s="14">
        <f t="shared" si="1"/>
        <v>0.13400000000000001</v>
      </c>
      <c r="F85" s="9">
        <v>0.12</v>
      </c>
      <c r="G85" s="9">
        <v>0.15</v>
      </c>
      <c r="H85" s="9">
        <v>0.17</v>
      </c>
      <c r="I85" s="9">
        <v>0.1</v>
      </c>
      <c r="J85" s="9">
        <v>0.13</v>
      </c>
      <c r="L85">
        <v>28</v>
      </c>
      <c r="M85">
        <v>22</v>
      </c>
      <c r="N85">
        <v>20.5</v>
      </c>
      <c r="O85">
        <v>1.3</v>
      </c>
      <c r="P85">
        <v>12</v>
      </c>
      <c r="Q85" t="s">
        <v>167</v>
      </c>
    </row>
    <row r="86" spans="1:18">
      <c r="A86" s="4" t="s">
        <v>32</v>
      </c>
      <c r="B86" s="5" t="s">
        <v>32</v>
      </c>
      <c r="C86" s="12">
        <v>6459</v>
      </c>
      <c r="D86" t="s">
        <v>171</v>
      </c>
      <c r="E86" s="14">
        <f t="shared" si="1"/>
        <v>9.4E-2</v>
      </c>
      <c r="F86" s="9">
        <v>0.09</v>
      </c>
      <c r="G86" s="9">
        <v>0.1</v>
      </c>
      <c r="H86" s="9">
        <v>0.09</v>
      </c>
      <c r="I86" s="9">
        <v>0.1</v>
      </c>
      <c r="J86" s="9">
        <v>0.09</v>
      </c>
      <c r="L86">
        <v>21</v>
      </c>
      <c r="M86">
        <v>6.5</v>
      </c>
      <c r="N86" t="s">
        <v>167</v>
      </c>
      <c r="O86">
        <v>3.3</v>
      </c>
      <c r="P86">
        <v>0</v>
      </c>
      <c r="Q86">
        <v>4.5</v>
      </c>
    </row>
    <row r="87" spans="1:18">
      <c r="A87" s="4" t="s">
        <v>32</v>
      </c>
      <c r="B87" s="5" t="s">
        <v>32</v>
      </c>
      <c r="C87" s="12">
        <v>147</v>
      </c>
      <c r="D87" t="s">
        <v>161</v>
      </c>
      <c r="E87" s="14">
        <f t="shared" si="1"/>
        <v>0.14200000000000002</v>
      </c>
      <c r="F87" s="9">
        <v>0.15</v>
      </c>
      <c r="G87" s="9">
        <v>0.13</v>
      </c>
      <c r="H87" s="9">
        <v>0.17</v>
      </c>
      <c r="I87" s="9">
        <v>0.16</v>
      </c>
      <c r="J87" s="9">
        <v>0.1</v>
      </c>
      <c r="L87">
        <v>14.5</v>
      </c>
      <c r="M87">
        <v>6</v>
      </c>
      <c r="N87" t="s">
        <v>167</v>
      </c>
      <c r="O87">
        <v>1.9</v>
      </c>
      <c r="P87">
        <v>0</v>
      </c>
      <c r="Q87">
        <v>8.5</v>
      </c>
    </row>
    <row r="88" spans="1:18">
      <c r="A88" s="4" t="s">
        <v>32</v>
      </c>
      <c r="B88" s="5" t="s">
        <v>32</v>
      </c>
      <c r="C88" s="12">
        <v>148</v>
      </c>
      <c r="D88" t="s">
        <v>161</v>
      </c>
      <c r="E88" s="14">
        <f t="shared" si="1"/>
        <v>0.13600000000000001</v>
      </c>
      <c r="F88" s="9">
        <v>0.13</v>
      </c>
      <c r="G88" s="9">
        <v>0.15</v>
      </c>
      <c r="H88" s="9">
        <v>0.13</v>
      </c>
      <c r="I88" s="9">
        <v>0.14000000000000001</v>
      </c>
      <c r="J88" s="9">
        <v>0.13</v>
      </c>
      <c r="L88">
        <v>23</v>
      </c>
      <c r="M88">
        <v>10</v>
      </c>
      <c r="N88" t="s">
        <v>167</v>
      </c>
      <c r="O88">
        <v>2.5</v>
      </c>
      <c r="P88">
        <v>0</v>
      </c>
      <c r="Q88">
        <v>13</v>
      </c>
    </row>
    <row r="89" spans="1:18">
      <c r="A89" s="4" t="s">
        <v>33</v>
      </c>
      <c r="B89" s="4" t="s">
        <v>33</v>
      </c>
      <c r="C89" s="12">
        <v>708</v>
      </c>
      <c r="D89" t="s">
        <v>168</v>
      </c>
      <c r="E89" s="14">
        <f t="shared" si="1"/>
        <v>0.124</v>
      </c>
      <c r="F89" s="9">
        <v>0.12</v>
      </c>
      <c r="G89" s="9">
        <v>0.13</v>
      </c>
      <c r="H89" s="9">
        <v>0.14000000000000001</v>
      </c>
      <c r="I89" s="9">
        <v>0.11</v>
      </c>
      <c r="J89" s="9">
        <v>0.12</v>
      </c>
      <c r="L89">
        <v>42.5</v>
      </c>
      <c r="M89">
        <v>20.5</v>
      </c>
      <c r="N89">
        <v>16.5</v>
      </c>
      <c r="O89">
        <v>1.5</v>
      </c>
      <c r="P89">
        <v>29</v>
      </c>
      <c r="Q89" t="s">
        <v>167</v>
      </c>
    </row>
    <row r="90" spans="1:18">
      <c r="A90" s="4" t="s">
        <v>33</v>
      </c>
      <c r="B90" s="4" t="s">
        <v>33</v>
      </c>
      <c r="C90" s="12">
        <v>2689</v>
      </c>
      <c r="D90" t="s">
        <v>191</v>
      </c>
      <c r="E90" s="14">
        <f t="shared" si="1"/>
        <v>0.11400000000000002</v>
      </c>
      <c r="F90" s="9">
        <v>0.1</v>
      </c>
      <c r="G90" s="9">
        <v>0.1</v>
      </c>
      <c r="H90" s="9">
        <v>0.13</v>
      </c>
      <c r="I90" s="9">
        <v>0.13</v>
      </c>
      <c r="J90" s="9">
        <v>0.11</v>
      </c>
      <c r="L90">
        <v>34</v>
      </c>
      <c r="M90">
        <v>8.5</v>
      </c>
      <c r="N90">
        <v>9.5</v>
      </c>
      <c r="O90">
        <v>1.4</v>
      </c>
      <c r="P90">
        <v>24</v>
      </c>
      <c r="Q90" t="s">
        <v>167</v>
      </c>
    </row>
    <row r="91" spans="1:18">
      <c r="A91" s="4" t="s">
        <v>33</v>
      </c>
      <c r="B91" s="4" t="s">
        <v>33</v>
      </c>
      <c r="C91" s="12">
        <v>152</v>
      </c>
      <c r="D91" t="s">
        <v>168</v>
      </c>
      <c r="E91" s="14">
        <f t="shared" si="1"/>
        <v>0.13200000000000001</v>
      </c>
      <c r="F91" s="9">
        <v>0.14000000000000001</v>
      </c>
      <c r="G91" s="9">
        <v>0.13</v>
      </c>
      <c r="H91" s="9">
        <v>0.13</v>
      </c>
      <c r="I91" s="9">
        <v>0.13</v>
      </c>
      <c r="J91" s="9">
        <v>0.13</v>
      </c>
      <c r="L91">
        <v>43</v>
      </c>
      <c r="M91">
        <v>14</v>
      </c>
      <c r="N91">
        <v>8.5</v>
      </c>
      <c r="O91">
        <v>1.6</v>
      </c>
      <c r="P91">
        <v>25</v>
      </c>
      <c r="Q91" t="s">
        <v>167</v>
      </c>
    </row>
    <row r="92" spans="1:18">
      <c r="A92" s="4" t="s">
        <v>34</v>
      </c>
      <c r="B92" s="4" t="s">
        <v>34</v>
      </c>
      <c r="C92" s="12">
        <v>1402</v>
      </c>
      <c r="D92" t="s">
        <v>179</v>
      </c>
      <c r="E92" s="14">
        <f t="shared" si="1"/>
        <v>0.33600000000000002</v>
      </c>
      <c r="F92" s="9">
        <v>0.35</v>
      </c>
      <c r="G92" s="9">
        <v>0.34</v>
      </c>
      <c r="H92" s="9">
        <v>0.31</v>
      </c>
      <c r="I92" s="9">
        <v>0.32</v>
      </c>
      <c r="J92" s="9">
        <v>0.36</v>
      </c>
      <c r="L92">
        <v>60</v>
      </c>
      <c r="M92">
        <v>25</v>
      </c>
      <c r="N92">
        <v>14.5</v>
      </c>
      <c r="O92">
        <v>1.7</v>
      </c>
      <c r="P92">
        <v>62</v>
      </c>
      <c r="Q92" t="s">
        <v>167</v>
      </c>
    </row>
    <row r="93" spans="1:18">
      <c r="A93" s="4" t="s">
        <v>34</v>
      </c>
      <c r="B93" s="4" t="s">
        <v>34</v>
      </c>
      <c r="C93" s="12">
        <v>23463</v>
      </c>
      <c r="D93" t="s">
        <v>192</v>
      </c>
      <c r="E93" s="14">
        <f t="shared" si="1"/>
        <v>0.30000000000000004</v>
      </c>
      <c r="F93" s="9">
        <v>0.3</v>
      </c>
      <c r="G93" s="9">
        <v>0.28000000000000003</v>
      </c>
      <c r="H93" s="9">
        <v>0.31</v>
      </c>
      <c r="I93" s="9">
        <v>0.28000000000000003</v>
      </c>
      <c r="J93" s="9">
        <v>0.33</v>
      </c>
      <c r="L93">
        <v>53.5</v>
      </c>
      <c r="M93">
        <v>18</v>
      </c>
      <c r="N93">
        <v>16</v>
      </c>
      <c r="O93">
        <v>1.9</v>
      </c>
      <c r="P93">
        <v>68</v>
      </c>
      <c r="Q93" t="s">
        <v>167</v>
      </c>
    </row>
    <row r="94" spans="1:18">
      <c r="A94" s="4" t="s">
        <v>34</v>
      </c>
      <c r="B94" s="4" t="s">
        <v>34</v>
      </c>
      <c r="C94" s="12">
        <v>596</v>
      </c>
      <c r="D94" t="s">
        <v>168</v>
      </c>
      <c r="E94" s="14">
        <f t="shared" si="1"/>
        <v>0.32200000000000001</v>
      </c>
      <c r="F94" s="9">
        <v>0.33</v>
      </c>
      <c r="G94" s="9">
        <v>0.34</v>
      </c>
      <c r="H94" s="9">
        <v>0.33</v>
      </c>
      <c r="I94" s="9">
        <v>0.28000000000000003</v>
      </c>
      <c r="J94" s="9">
        <v>0.33</v>
      </c>
      <c r="L94">
        <v>61</v>
      </c>
      <c r="M94">
        <v>29</v>
      </c>
      <c r="N94">
        <v>16.5</v>
      </c>
      <c r="O94">
        <v>1.6</v>
      </c>
      <c r="P94">
        <v>62</v>
      </c>
      <c r="Q94" t="s">
        <v>167</v>
      </c>
    </row>
    <row r="95" spans="1:18">
      <c r="A95" s="5" t="s">
        <v>35</v>
      </c>
      <c r="B95" s="5" t="s">
        <v>35</v>
      </c>
      <c r="C95" s="12" t="s">
        <v>200</v>
      </c>
      <c r="D95" t="s">
        <v>201</v>
      </c>
      <c r="E95" s="14">
        <f t="shared" si="1"/>
        <v>0.15000000000000002</v>
      </c>
      <c r="F95" s="9">
        <v>0.16</v>
      </c>
      <c r="G95" s="9">
        <v>0.13</v>
      </c>
      <c r="H95" s="9">
        <v>0.15</v>
      </c>
      <c r="I95" s="9">
        <v>0.18</v>
      </c>
      <c r="J95" s="9">
        <v>0.13</v>
      </c>
      <c r="L95">
        <v>250</v>
      </c>
      <c r="M95">
        <v>51</v>
      </c>
      <c r="N95">
        <v>58</v>
      </c>
      <c r="O95">
        <v>2.2000000000000002</v>
      </c>
      <c r="P95">
        <v>110</v>
      </c>
      <c r="Q95" t="s">
        <v>167</v>
      </c>
      <c r="R95" t="s">
        <v>169</v>
      </c>
    </row>
    <row r="96" spans="1:18">
      <c r="A96" s="5" t="s">
        <v>35</v>
      </c>
      <c r="B96" s="5" t="s">
        <v>35</v>
      </c>
      <c r="C96" s="12">
        <v>240</v>
      </c>
      <c r="D96" t="s">
        <v>168</v>
      </c>
      <c r="E96" s="14">
        <f t="shared" si="1"/>
        <v>0.17599999999999999</v>
      </c>
      <c r="F96" s="9">
        <v>0.13</v>
      </c>
      <c r="G96" s="9">
        <v>0.19</v>
      </c>
      <c r="H96" s="9">
        <v>0.22</v>
      </c>
      <c r="I96" s="9">
        <v>0.18</v>
      </c>
      <c r="J96" s="9">
        <v>0.16</v>
      </c>
      <c r="L96">
        <v>500</v>
      </c>
      <c r="M96">
        <v>130</v>
      </c>
      <c r="N96">
        <v>73</v>
      </c>
      <c r="O96">
        <v>3.2</v>
      </c>
      <c r="P96">
        <v>112</v>
      </c>
      <c r="Q96" t="s">
        <v>167</v>
      </c>
    </row>
    <row r="97" spans="1:18">
      <c r="A97" s="5" t="s">
        <v>35</v>
      </c>
      <c r="B97" s="5" t="s">
        <v>35</v>
      </c>
      <c r="C97" s="12">
        <v>6745</v>
      </c>
      <c r="D97" t="s">
        <v>171</v>
      </c>
      <c r="E97" s="14">
        <f t="shared" si="1"/>
        <v>0.188</v>
      </c>
      <c r="F97" s="9">
        <v>0.24</v>
      </c>
      <c r="G97" s="9">
        <v>0.18</v>
      </c>
      <c r="H97" s="9">
        <v>0.19</v>
      </c>
      <c r="I97" s="9">
        <v>0.14000000000000001</v>
      </c>
      <c r="J97" s="9">
        <v>0.19</v>
      </c>
      <c r="L97">
        <v>250</v>
      </c>
      <c r="M97">
        <v>130</v>
      </c>
      <c r="N97">
        <v>70</v>
      </c>
      <c r="O97">
        <v>2.4</v>
      </c>
      <c r="P97">
        <v>120</v>
      </c>
      <c r="Q97" t="s">
        <v>167</v>
      </c>
    </row>
    <row r="98" spans="1:18">
      <c r="A98" s="5" t="s">
        <v>36</v>
      </c>
      <c r="B98" s="5" t="s">
        <v>36</v>
      </c>
      <c r="C98" s="12">
        <v>335</v>
      </c>
      <c r="D98" t="s">
        <v>168</v>
      </c>
      <c r="E98" s="14">
        <f t="shared" si="1"/>
        <v>8.5999999999999993E-2</v>
      </c>
      <c r="F98" s="9">
        <v>0.08</v>
      </c>
      <c r="G98" s="9">
        <v>7.0000000000000007E-2</v>
      </c>
      <c r="H98" s="9">
        <v>0.1</v>
      </c>
      <c r="I98" s="9">
        <v>0.09</v>
      </c>
      <c r="J98" s="9">
        <v>0.09</v>
      </c>
      <c r="L98">
        <v>57.5</v>
      </c>
      <c r="M98">
        <v>9</v>
      </c>
      <c r="N98" t="s">
        <v>167</v>
      </c>
      <c r="O98">
        <v>3.1</v>
      </c>
      <c r="P98">
        <v>0</v>
      </c>
      <c r="Q98">
        <v>7</v>
      </c>
    </row>
    <row r="99" spans="1:18">
      <c r="A99" s="5" t="s">
        <v>36</v>
      </c>
      <c r="B99" s="5" t="s">
        <v>36</v>
      </c>
      <c r="C99" s="12">
        <v>532</v>
      </c>
      <c r="D99" t="s">
        <v>168</v>
      </c>
      <c r="E99" s="14">
        <f t="shared" si="1"/>
        <v>0.14000000000000001</v>
      </c>
      <c r="F99" s="9">
        <v>0.16</v>
      </c>
      <c r="G99" s="9">
        <v>0.13</v>
      </c>
      <c r="H99" s="9">
        <v>0.14000000000000001</v>
      </c>
      <c r="I99" s="9">
        <v>0.11</v>
      </c>
      <c r="J99" s="9">
        <v>0.16</v>
      </c>
      <c r="L99">
        <v>61</v>
      </c>
      <c r="M99">
        <v>29</v>
      </c>
      <c r="N99" t="s">
        <v>167</v>
      </c>
      <c r="O99">
        <v>7.5</v>
      </c>
      <c r="P99">
        <v>0</v>
      </c>
      <c r="Q99">
        <f>61-27</f>
        <v>34</v>
      </c>
    </row>
    <row r="100" spans="1:18">
      <c r="A100" s="5" t="s">
        <v>36</v>
      </c>
      <c r="B100" s="5" t="s">
        <v>36</v>
      </c>
      <c r="C100" s="12">
        <v>108</v>
      </c>
      <c r="D100" t="s">
        <v>161</v>
      </c>
      <c r="E100" s="14">
        <f t="shared" si="1"/>
        <v>0.13400000000000001</v>
      </c>
      <c r="F100" s="9">
        <v>0.13</v>
      </c>
      <c r="G100" s="9">
        <v>0.13</v>
      </c>
      <c r="H100" s="9">
        <v>0.16</v>
      </c>
      <c r="I100" s="9">
        <v>0.11</v>
      </c>
      <c r="J100" s="9">
        <v>0.14000000000000001</v>
      </c>
      <c r="L100">
        <v>64</v>
      </c>
      <c r="M100">
        <v>14</v>
      </c>
      <c r="N100" t="s">
        <v>167</v>
      </c>
      <c r="O100">
        <v>3.6</v>
      </c>
      <c r="P100">
        <v>0</v>
      </c>
      <c r="Q100">
        <v>8.5</v>
      </c>
    </row>
    <row r="101" spans="1:18">
      <c r="A101" s="4" t="s">
        <v>37</v>
      </c>
      <c r="B101" s="4" t="s">
        <v>37</v>
      </c>
      <c r="C101" s="12">
        <v>3494</v>
      </c>
      <c r="D101" t="s">
        <v>202</v>
      </c>
      <c r="E101" s="14">
        <f t="shared" si="1"/>
        <v>9.6000000000000002E-2</v>
      </c>
      <c r="F101" s="9">
        <v>0.1</v>
      </c>
      <c r="G101" s="9">
        <v>0.11</v>
      </c>
      <c r="H101" s="9">
        <v>0.08</v>
      </c>
      <c r="I101" s="9">
        <v>7.0000000000000007E-2</v>
      </c>
      <c r="J101" s="9">
        <v>0.12</v>
      </c>
      <c r="L101">
        <v>52</v>
      </c>
      <c r="M101">
        <v>30</v>
      </c>
      <c r="N101">
        <v>25.5</v>
      </c>
      <c r="O101">
        <v>1</v>
      </c>
      <c r="P101">
        <v>24</v>
      </c>
      <c r="Q101" t="s">
        <v>167</v>
      </c>
    </row>
    <row r="102" spans="1:18">
      <c r="A102" s="4" t="s">
        <v>37</v>
      </c>
      <c r="B102" s="4" t="s">
        <v>37</v>
      </c>
      <c r="C102" s="12">
        <v>1010</v>
      </c>
      <c r="D102" t="s">
        <v>179</v>
      </c>
      <c r="E102" s="14">
        <f t="shared" si="1"/>
        <v>0.13</v>
      </c>
      <c r="F102" s="9">
        <v>0.12</v>
      </c>
      <c r="G102" s="9">
        <v>0.13</v>
      </c>
      <c r="H102" s="9">
        <v>0.13</v>
      </c>
      <c r="I102" s="9">
        <v>0.15</v>
      </c>
      <c r="J102" s="9">
        <v>0.12</v>
      </c>
      <c r="L102">
        <v>40.5</v>
      </c>
      <c r="M102">
        <v>19</v>
      </c>
      <c r="N102">
        <v>14.5</v>
      </c>
      <c r="O102">
        <v>1.8</v>
      </c>
      <c r="P102">
        <v>18</v>
      </c>
      <c r="Q102" t="s">
        <v>167</v>
      </c>
    </row>
    <row r="103" spans="1:18">
      <c r="A103" s="5" t="s">
        <v>38</v>
      </c>
      <c r="B103" s="17" t="s">
        <v>204</v>
      </c>
      <c r="C103" s="12">
        <v>144</v>
      </c>
      <c r="D103" t="s">
        <v>175</v>
      </c>
      <c r="E103" s="14">
        <f>(F103+G103+H103+I103+J103)/5</f>
        <v>0.47000000000000003</v>
      </c>
      <c r="F103" s="9">
        <v>0.55000000000000004</v>
      </c>
      <c r="G103" s="9">
        <v>0.28999999999999998</v>
      </c>
      <c r="H103" s="9">
        <v>0.63</v>
      </c>
      <c r="I103" s="9">
        <v>0.43</v>
      </c>
      <c r="J103" s="9">
        <v>0.45</v>
      </c>
      <c r="L103">
        <v>313</v>
      </c>
      <c r="M103">
        <v>126</v>
      </c>
      <c r="N103">
        <v>81</v>
      </c>
      <c r="O103">
        <v>3.2</v>
      </c>
      <c r="P103">
        <v>194</v>
      </c>
      <c r="Q103" t="s">
        <v>167</v>
      </c>
    </row>
    <row r="104" spans="1:18">
      <c r="A104" s="5" t="s">
        <v>38</v>
      </c>
      <c r="B104" s="17" t="s">
        <v>204</v>
      </c>
      <c r="C104" s="12">
        <v>6772</v>
      </c>
      <c r="D104" t="s">
        <v>171</v>
      </c>
      <c r="E104" s="14">
        <f>(F104+G104+H104+I104+J104)/5</f>
        <v>0.33400000000000002</v>
      </c>
      <c r="F104" s="9">
        <v>0.34</v>
      </c>
      <c r="G104" s="9">
        <v>0.32</v>
      </c>
      <c r="H104" s="9">
        <v>0.35</v>
      </c>
      <c r="I104" s="9">
        <v>0.36</v>
      </c>
      <c r="J104" s="9">
        <v>0.3</v>
      </c>
      <c r="L104">
        <v>325</v>
      </c>
      <c r="M104">
        <v>120</v>
      </c>
      <c r="N104">
        <f>32+28+27.5</f>
        <v>87.5</v>
      </c>
      <c r="O104">
        <v>2.2999999999999998</v>
      </c>
      <c r="P104">
        <v>170</v>
      </c>
      <c r="Q104" t="s">
        <v>167</v>
      </c>
    </row>
    <row r="105" spans="1:18">
      <c r="A105" s="5" t="s">
        <v>38</v>
      </c>
      <c r="B105" s="17" t="s">
        <v>204</v>
      </c>
      <c r="C105" s="12">
        <v>5057</v>
      </c>
      <c r="D105" t="s">
        <v>208</v>
      </c>
      <c r="E105" s="14">
        <f t="shared" si="1"/>
        <v>0.41000000000000003</v>
      </c>
      <c r="F105" s="9">
        <v>0.44</v>
      </c>
      <c r="G105" s="9">
        <v>0.4</v>
      </c>
      <c r="H105" s="9">
        <v>0.38</v>
      </c>
      <c r="I105" s="9">
        <v>0.4</v>
      </c>
      <c r="J105" s="9">
        <v>0.43</v>
      </c>
      <c r="L105">
        <v>265</v>
      </c>
      <c r="M105">
        <v>116</v>
      </c>
      <c r="N105">
        <v>70</v>
      </c>
      <c r="O105">
        <v>2.5</v>
      </c>
      <c r="P105">
        <v>166</v>
      </c>
      <c r="Q105" t="s">
        <v>167</v>
      </c>
    </row>
    <row r="106" spans="1:18">
      <c r="A106" s="4" t="s">
        <v>39</v>
      </c>
      <c r="B106" s="17" t="s">
        <v>205</v>
      </c>
      <c r="C106" s="12">
        <v>194</v>
      </c>
      <c r="D106" t="s">
        <v>168</v>
      </c>
      <c r="E106" s="14">
        <f t="shared" si="1"/>
        <v>0.45800000000000002</v>
      </c>
      <c r="F106" s="9">
        <v>0.47</v>
      </c>
      <c r="G106" s="9">
        <v>0.52</v>
      </c>
      <c r="H106" s="9">
        <v>0.45</v>
      </c>
      <c r="I106" s="9">
        <v>0.42</v>
      </c>
      <c r="J106" s="9">
        <v>0.43</v>
      </c>
      <c r="L106">
        <v>370</v>
      </c>
      <c r="M106">
        <v>137</v>
      </c>
      <c r="N106">
        <v>89.5</v>
      </c>
      <c r="O106">
        <v>3.3</v>
      </c>
      <c r="P106">
        <v>400</v>
      </c>
      <c r="Q106" t="s">
        <v>167</v>
      </c>
      <c r="R106" t="s">
        <v>209</v>
      </c>
    </row>
    <row r="107" spans="1:18">
      <c r="A107" s="4" t="s">
        <v>39</v>
      </c>
      <c r="B107" s="17" t="s">
        <v>205</v>
      </c>
      <c r="C107" s="12">
        <v>4658</v>
      </c>
      <c r="D107" t="s">
        <v>175</v>
      </c>
      <c r="E107" s="14">
        <f t="shared" si="1"/>
        <v>0.64</v>
      </c>
      <c r="F107" s="9">
        <v>0.63</v>
      </c>
      <c r="G107" s="9">
        <v>0.68</v>
      </c>
      <c r="H107" s="9">
        <v>0.62</v>
      </c>
      <c r="I107" s="9">
        <v>0.68</v>
      </c>
      <c r="J107" s="9">
        <v>0.59</v>
      </c>
      <c r="L107">
        <v>241</v>
      </c>
      <c r="M107">
        <v>89</v>
      </c>
      <c r="N107">
        <f>25.5+26+32</f>
        <v>83.5</v>
      </c>
      <c r="O107">
        <v>2.2000000000000002</v>
      </c>
      <c r="P107">
        <v>180</v>
      </c>
      <c r="Q107" t="s">
        <v>167</v>
      </c>
    </row>
    <row r="108" spans="1:18">
      <c r="A108" s="4" t="s">
        <v>39</v>
      </c>
      <c r="B108" s="17" t="s">
        <v>205</v>
      </c>
      <c r="C108" s="12">
        <v>708</v>
      </c>
      <c r="D108" t="s">
        <v>210</v>
      </c>
      <c r="E108" s="14">
        <f t="shared" si="1"/>
        <v>0.47400000000000003</v>
      </c>
      <c r="F108" s="9">
        <v>0.48</v>
      </c>
      <c r="G108" s="9">
        <v>0.51</v>
      </c>
      <c r="H108" s="9">
        <v>0.39</v>
      </c>
      <c r="I108" s="9">
        <v>0.47</v>
      </c>
      <c r="J108" s="9">
        <v>0.52</v>
      </c>
      <c r="L108">
        <v>301</v>
      </c>
      <c r="M108">
        <v>94</v>
      </c>
      <c r="N108">
        <v>97</v>
      </c>
      <c r="O108">
        <v>3.2</v>
      </c>
      <c r="P108">
        <v>280</v>
      </c>
      <c r="Q108" t="s">
        <v>167</v>
      </c>
    </row>
    <row r="109" spans="1:18">
      <c r="A109" s="5" t="s">
        <v>40</v>
      </c>
      <c r="B109" s="5" t="s">
        <v>40</v>
      </c>
      <c r="C109" s="12">
        <v>2</v>
      </c>
      <c r="D109" t="s">
        <v>173</v>
      </c>
      <c r="E109" s="14">
        <f t="shared" si="1"/>
        <v>0.10800000000000001</v>
      </c>
      <c r="F109" s="9">
        <v>0.1</v>
      </c>
      <c r="G109" s="9">
        <v>0.12</v>
      </c>
      <c r="H109" s="9">
        <v>0.09</v>
      </c>
      <c r="I109" s="9">
        <v>0.11</v>
      </c>
      <c r="J109" s="9">
        <v>0.12</v>
      </c>
      <c r="L109">
        <v>12.5</v>
      </c>
      <c r="M109">
        <v>3.7</v>
      </c>
      <c r="N109" t="s">
        <v>167</v>
      </c>
      <c r="O109">
        <v>1.7</v>
      </c>
      <c r="P109">
        <v>0</v>
      </c>
      <c r="Q109">
        <v>3</v>
      </c>
    </row>
    <row r="110" spans="1:18">
      <c r="A110" s="5" t="s">
        <v>40</v>
      </c>
      <c r="B110" s="5" t="s">
        <v>40</v>
      </c>
      <c r="C110" s="12">
        <v>22</v>
      </c>
      <c r="D110" t="s">
        <v>173</v>
      </c>
      <c r="E110" s="14">
        <f t="shared" si="1"/>
        <v>0.13400000000000001</v>
      </c>
      <c r="F110" s="9">
        <v>0.14000000000000001</v>
      </c>
      <c r="G110" s="9">
        <v>0.12</v>
      </c>
      <c r="H110" s="9">
        <v>0.15</v>
      </c>
      <c r="I110" s="9">
        <v>0.15</v>
      </c>
      <c r="J110" s="9">
        <v>0.11</v>
      </c>
      <c r="L110">
        <v>16</v>
      </c>
      <c r="M110">
        <v>3</v>
      </c>
      <c r="N110" t="s">
        <v>167</v>
      </c>
      <c r="O110">
        <v>1.3</v>
      </c>
      <c r="P110">
        <v>0</v>
      </c>
      <c r="Q110">
        <v>3</v>
      </c>
    </row>
    <row r="111" spans="1:18">
      <c r="A111" s="5" t="s">
        <v>40</v>
      </c>
      <c r="B111" s="5" t="s">
        <v>40</v>
      </c>
      <c r="C111" s="12">
        <v>153</v>
      </c>
      <c r="D111" t="s">
        <v>168</v>
      </c>
      <c r="E111" s="14">
        <f t="shared" si="1"/>
        <v>0.11600000000000002</v>
      </c>
      <c r="F111" s="9">
        <v>0.1</v>
      </c>
      <c r="G111" s="9">
        <v>0.12</v>
      </c>
      <c r="H111" s="9">
        <v>0.11</v>
      </c>
      <c r="I111" s="9">
        <v>0.12</v>
      </c>
      <c r="J111" s="9">
        <v>0.13</v>
      </c>
      <c r="L111">
        <v>14.5</v>
      </c>
      <c r="M111">
        <v>3.6</v>
      </c>
      <c r="N111" t="s">
        <v>167</v>
      </c>
      <c r="O111">
        <v>1.2</v>
      </c>
      <c r="P111">
        <v>0</v>
      </c>
      <c r="Q111">
        <v>3.3</v>
      </c>
    </row>
    <row r="112" spans="1:18">
      <c r="A112" s="5" t="s">
        <v>41</v>
      </c>
      <c r="B112" s="5" t="s">
        <v>41</v>
      </c>
      <c r="C112" s="12">
        <v>89</v>
      </c>
      <c r="D112" t="s">
        <v>161</v>
      </c>
      <c r="E112" s="14">
        <f t="shared" si="1"/>
        <v>0.156</v>
      </c>
      <c r="F112" s="9">
        <v>0.14000000000000001</v>
      </c>
      <c r="G112" s="9">
        <v>0.15</v>
      </c>
      <c r="H112" s="9">
        <v>0.18</v>
      </c>
      <c r="I112" s="9">
        <v>0.15</v>
      </c>
      <c r="J112" s="9">
        <v>0.16</v>
      </c>
      <c r="L112">
        <v>37.5</v>
      </c>
      <c r="M112">
        <v>13</v>
      </c>
      <c r="N112" t="s">
        <v>167</v>
      </c>
      <c r="O112">
        <v>1.8</v>
      </c>
      <c r="P112">
        <v>0</v>
      </c>
      <c r="Q112">
        <v>32</v>
      </c>
    </row>
    <row r="113" spans="1:17">
      <c r="A113" s="4" t="s">
        <v>42</v>
      </c>
      <c r="B113" s="4" t="s">
        <v>42</v>
      </c>
      <c r="C113" s="12">
        <v>316</v>
      </c>
      <c r="D113" t="s">
        <v>168</v>
      </c>
      <c r="E113" s="14">
        <f t="shared" si="1"/>
        <v>0.192</v>
      </c>
      <c r="F113" s="9">
        <v>0.22</v>
      </c>
      <c r="G113" s="9">
        <v>0.19</v>
      </c>
      <c r="H113" s="9">
        <v>0.21</v>
      </c>
      <c r="I113" s="9">
        <v>0.19</v>
      </c>
      <c r="J113" s="9">
        <v>0.15</v>
      </c>
      <c r="L113">
        <f>38.5+14+39</f>
        <v>91.5</v>
      </c>
      <c r="M113">
        <v>26</v>
      </c>
      <c r="N113">
        <v>63</v>
      </c>
      <c r="O113">
        <v>1.5</v>
      </c>
      <c r="P113">
        <v>18</v>
      </c>
      <c r="Q113" t="s">
        <v>167</v>
      </c>
    </row>
    <row r="114" spans="1:17">
      <c r="A114" s="4" t="s">
        <v>42</v>
      </c>
      <c r="B114" s="4" t="s">
        <v>42</v>
      </c>
      <c r="C114" s="12">
        <v>102</v>
      </c>
      <c r="D114" t="s">
        <v>161</v>
      </c>
      <c r="E114" s="14">
        <f t="shared" si="1"/>
        <v>0.22599999999999998</v>
      </c>
      <c r="F114" s="9">
        <v>0.18</v>
      </c>
      <c r="G114" s="9">
        <v>0.24</v>
      </c>
      <c r="H114" s="9">
        <v>0.25</v>
      </c>
      <c r="I114" s="9">
        <v>0.23</v>
      </c>
      <c r="J114" s="9">
        <v>0.23</v>
      </c>
      <c r="L114">
        <f>16+34.5+20</f>
        <v>70.5</v>
      </c>
      <c r="M114">
        <v>31.5</v>
      </c>
      <c r="N114" t="s">
        <v>167</v>
      </c>
      <c r="O114">
        <v>4.3</v>
      </c>
      <c r="P114">
        <v>0</v>
      </c>
      <c r="Q114">
        <v>54</v>
      </c>
    </row>
    <row r="115" spans="1:17">
      <c r="A115" s="4" t="s">
        <v>42</v>
      </c>
      <c r="B115" s="4" t="s">
        <v>42</v>
      </c>
      <c r="C115" s="12">
        <v>110</v>
      </c>
      <c r="D115" t="s">
        <v>161</v>
      </c>
      <c r="E115" s="14">
        <f t="shared" si="1"/>
        <v>0.23399999999999999</v>
      </c>
      <c r="F115" s="9">
        <v>0.22</v>
      </c>
      <c r="G115" s="9">
        <v>0.26</v>
      </c>
      <c r="H115" s="9">
        <v>0.22</v>
      </c>
      <c r="I115" s="9">
        <v>0.24</v>
      </c>
      <c r="J115" s="9">
        <v>0.23</v>
      </c>
      <c r="L115">
        <v>82</v>
      </c>
      <c r="M115">
        <v>20</v>
      </c>
      <c r="N115">
        <v>53</v>
      </c>
      <c r="O115">
        <v>0.8</v>
      </c>
      <c r="P115">
        <v>10</v>
      </c>
      <c r="Q115" t="s">
        <v>167</v>
      </c>
    </row>
    <row r="116" spans="1:17">
      <c r="A116" s="5" t="s">
        <v>43</v>
      </c>
      <c r="B116" s="5" t="s">
        <v>43</v>
      </c>
      <c r="C116" s="12">
        <v>6735</v>
      </c>
      <c r="D116" t="s">
        <v>171</v>
      </c>
      <c r="E116" s="14">
        <f t="shared" si="1"/>
        <v>0.17799999999999999</v>
      </c>
      <c r="F116" s="9">
        <v>0.19</v>
      </c>
      <c r="G116" s="9">
        <v>0.16</v>
      </c>
      <c r="H116" s="9">
        <v>0.17</v>
      </c>
      <c r="I116" s="9">
        <v>0.19</v>
      </c>
      <c r="J116" s="9">
        <v>0.18</v>
      </c>
      <c r="L116">
        <v>130</v>
      </c>
      <c r="M116">
        <v>90</v>
      </c>
      <c r="N116">
        <v>63.5</v>
      </c>
      <c r="O116">
        <v>2.7</v>
      </c>
      <c r="P116">
        <v>66</v>
      </c>
      <c r="Q116" t="s">
        <v>167</v>
      </c>
    </row>
    <row r="117" spans="1:17">
      <c r="A117" s="5" t="s">
        <v>43</v>
      </c>
      <c r="B117" s="5" t="s">
        <v>43</v>
      </c>
      <c r="C117" s="12">
        <v>6468</v>
      </c>
      <c r="D117" t="s">
        <v>171</v>
      </c>
      <c r="E117" s="14">
        <f t="shared" si="1"/>
        <v>0.16800000000000001</v>
      </c>
      <c r="F117" s="9">
        <v>0.19</v>
      </c>
      <c r="G117" s="9">
        <v>0.17</v>
      </c>
      <c r="H117" s="9">
        <v>0.16</v>
      </c>
      <c r="I117" s="9">
        <v>0.15</v>
      </c>
      <c r="J117" s="9">
        <v>0.17</v>
      </c>
      <c r="L117">
        <v>200</v>
      </c>
      <c r="M117">
        <v>75</v>
      </c>
      <c r="N117">
        <v>60.5</v>
      </c>
      <c r="O117">
        <v>3.1</v>
      </c>
      <c r="P117">
        <v>68</v>
      </c>
      <c r="Q117" t="s">
        <v>167</v>
      </c>
    </row>
    <row r="118" spans="1:17">
      <c r="A118" s="5" t="s">
        <v>43</v>
      </c>
      <c r="B118" s="5" t="s">
        <v>43</v>
      </c>
      <c r="C118" s="12">
        <v>6469</v>
      </c>
      <c r="D118" t="s">
        <v>171</v>
      </c>
      <c r="E118" s="14">
        <f t="shared" si="1"/>
        <v>0.13800000000000001</v>
      </c>
      <c r="F118" s="9">
        <v>0.13</v>
      </c>
      <c r="G118" s="9">
        <v>0.12</v>
      </c>
      <c r="H118" s="9">
        <v>0.16</v>
      </c>
      <c r="I118" s="9">
        <v>0.13</v>
      </c>
      <c r="J118" s="9">
        <v>0.15</v>
      </c>
      <c r="L118">
        <v>200</v>
      </c>
      <c r="M118">
        <v>72</v>
      </c>
      <c r="N118">
        <v>52</v>
      </c>
      <c r="O118">
        <v>1.8</v>
      </c>
      <c r="P118">
        <v>68</v>
      </c>
      <c r="Q118" t="s">
        <v>167</v>
      </c>
    </row>
    <row r="119" spans="1:17">
      <c r="A119" s="5" t="s">
        <v>44</v>
      </c>
      <c r="B119" s="5" t="s">
        <v>44</v>
      </c>
      <c r="C119" s="12">
        <v>530</v>
      </c>
      <c r="D119" t="s">
        <v>168</v>
      </c>
      <c r="E119" s="14">
        <f t="shared" si="1"/>
        <v>0.14799999999999999</v>
      </c>
      <c r="F119" s="9">
        <v>0.15</v>
      </c>
      <c r="G119" s="9">
        <v>0.15</v>
      </c>
      <c r="H119" s="9">
        <v>0.15</v>
      </c>
      <c r="I119" s="9">
        <v>0.14000000000000001</v>
      </c>
      <c r="J119" s="9">
        <v>0.15</v>
      </c>
      <c r="L119">
        <v>64</v>
      </c>
      <c r="M119">
        <v>20</v>
      </c>
      <c r="N119">
        <v>17.5</v>
      </c>
      <c r="O119">
        <v>0.8</v>
      </c>
      <c r="P119">
        <v>110</v>
      </c>
      <c r="Q119" t="s">
        <v>167</v>
      </c>
    </row>
    <row r="120" spans="1:17">
      <c r="A120" s="5" t="s">
        <v>44</v>
      </c>
      <c r="B120" s="5" t="s">
        <v>44</v>
      </c>
      <c r="C120" s="12">
        <v>96</v>
      </c>
      <c r="D120" t="s">
        <v>161</v>
      </c>
      <c r="E120" s="14">
        <f t="shared" si="1"/>
        <v>0.10600000000000001</v>
      </c>
      <c r="F120" s="9">
        <v>0.11</v>
      </c>
      <c r="G120" s="9">
        <v>0.11</v>
      </c>
      <c r="H120" s="9">
        <v>0.11</v>
      </c>
      <c r="I120" s="9">
        <v>0.1</v>
      </c>
      <c r="J120" s="9">
        <v>0.1</v>
      </c>
      <c r="L120">
        <v>85</v>
      </c>
      <c r="M120">
        <v>21</v>
      </c>
      <c r="N120">
        <v>16</v>
      </c>
      <c r="O120">
        <v>0.7</v>
      </c>
      <c r="P120">
        <v>100</v>
      </c>
      <c r="Q120" t="s">
        <v>167</v>
      </c>
    </row>
    <row r="121" spans="1:17">
      <c r="A121" s="5" t="s">
        <v>44</v>
      </c>
      <c r="B121" s="5" t="s">
        <v>44</v>
      </c>
      <c r="C121" s="12">
        <v>4788</v>
      </c>
      <c r="D121" t="s">
        <v>175</v>
      </c>
      <c r="E121" s="14">
        <f t="shared" si="1"/>
        <v>0.10400000000000001</v>
      </c>
      <c r="F121" s="9">
        <v>0.12</v>
      </c>
      <c r="G121" s="9">
        <v>0.11</v>
      </c>
      <c r="H121" s="9">
        <v>7.0000000000000007E-2</v>
      </c>
      <c r="I121" s="9">
        <v>0.11</v>
      </c>
      <c r="J121" s="9">
        <v>0.11</v>
      </c>
      <c r="L121">
        <v>75</v>
      </c>
      <c r="M121">
        <v>23</v>
      </c>
      <c r="N121">
        <v>17.5</v>
      </c>
      <c r="O121">
        <v>0.5</v>
      </c>
      <c r="P121">
        <v>88</v>
      </c>
      <c r="Q121" t="s">
        <v>167</v>
      </c>
    </row>
    <row r="122" spans="1:17">
      <c r="A122" s="4" t="s">
        <v>45</v>
      </c>
      <c r="B122" s="4" t="s">
        <v>45</v>
      </c>
      <c r="C122" s="12">
        <v>7513</v>
      </c>
      <c r="D122" t="s">
        <v>171</v>
      </c>
      <c r="E122" s="14">
        <f t="shared" si="1"/>
        <v>0.17599999999999999</v>
      </c>
      <c r="F122" s="9">
        <v>0.17</v>
      </c>
      <c r="G122" s="9">
        <v>0.19</v>
      </c>
      <c r="H122" s="9">
        <v>0.17</v>
      </c>
      <c r="I122" s="9">
        <v>0.18</v>
      </c>
      <c r="J122" s="9">
        <v>0.17</v>
      </c>
      <c r="L122">
        <v>39</v>
      </c>
      <c r="M122">
        <v>13</v>
      </c>
      <c r="N122" t="s">
        <v>167</v>
      </c>
      <c r="O122">
        <v>4.2</v>
      </c>
      <c r="P122">
        <v>0</v>
      </c>
      <c r="Q122">
        <v>13.5</v>
      </c>
    </row>
    <row r="123" spans="1:17">
      <c r="A123" s="4" t="s">
        <v>45</v>
      </c>
      <c r="B123" s="4" t="s">
        <v>45</v>
      </c>
      <c r="C123" s="12">
        <v>100</v>
      </c>
      <c r="D123" t="s">
        <v>161</v>
      </c>
      <c r="E123" s="14">
        <f t="shared" si="1"/>
        <v>0.124</v>
      </c>
      <c r="F123" s="9">
        <v>0.14000000000000001</v>
      </c>
      <c r="G123" s="9">
        <v>0.13</v>
      </c>
      <c r="H123" s="9">
        <v>0.1</v>
      </c>
      <c r="I123" s="9">
        <v>0.12</v>
      </c>
      <c r="J123" s="9">
        <v>0.13</v>
      </c>
      <c r="L123">
        <v>40</v>
      </c>
      <c r="M123">
        <v>10.5</v>
      </c>
      <c r="N123" t="s">
        <v>167</v>
      </c>
      <c r="O123">
        <v>3</v>
      </c>
      <c r="P123">
        <v>0</v>
      </c>
      <c r="Q123">
        <v>18.5</v>
      </c>
    </row>
    <row r="124" spans="1:17">
      <c r="A124" s="4" t="s">
        <v>45</v>
      </c>
      <c r="B124" s="4" t="s">
        <v>45</v>
      </c>
      <c r="C124" s="12">
        <v>327</v>
      </c>
      <c r="D124" t="s">
        <v>168</v>
      </c>
      <c r="E124" s="14">
        <f t="shared" si="1"/>
        <v>0.14200000000000002</v>
      </c>
      <c r="F124" s="9">
        <v>0.15</v>
      </c>
      <c r="G124" s="9">
        <v>0.13</v>
      </c>
      <c r="H124" s="9">
        <v>0.15</v>
      </c>
      <c r="I124" s="9">
        <v>0.14000000000000001</v>
      </c>
      <c r="J124" s="9">
        <v>0.14000000000000001</v>
      </c>
      <c r="L124">
        <v>38.5</v>
      </c>
      <c r="M124">
        <v>9</v>
      </c>
      <c r="N124" t="s">
        <v>167</v>
      </c>
      <c r="O124">
        <v>3</v>
      </c>
      <c r="P124">
        <v>0</v>
      </c>
      <c r="Q124">
        <v>18</v>
      </c>
    </row>
    <row r="125" spans="1:17">
      <c r="A125" s="4" t="s">
        <v>46</v>
      </c>
      <c r="B125" s="4" t="s">
        <v>46</v>
      </c>
      <c r="C125" s="12">
        <v>6465</v>
      </c>
      <c r="D125" t="s">
        <v>171</v>
      </c>
      <c r="E125" s="14">
        <f t="shared" si="1"/>
        <v>0.20200000000000001</v>
      </c>
      <c r="F125" s="9">
        <v>0.2</v>
      </c>
      <c r="G125" s="9">
        <v>0.2</v>
      </c>
      <c r="H125" s="9">
        <v>0.2</v>
      </c>
      <c r="I125" s="9">
        <v>0.2</v>
      </c>
      <c r="J125" s="9">
        <v>0.21</v>
      </c>
      <c r="L125">
        <v>124</v>
      </c>
      <c r="M125">
        <v>90</v>
      </c>
      <c r="N125">
        <v>71</v>
      </c>
      <c r="O125">
        <v>4.4000000000000004</v>
      </c>
      <c r="P125">
        <v>18</v>
      </c>
      <c r="Q125">
        <v>34</v>
      </c>
    </row>
    <row r="126" spans="1:17">
      <c r="A126" s="4" t="s">
        <v>46</v>
      </c>
      <c r="B126" s="4" t="s">
        <v>46</v>
      </c>
      <c r="C126" s="12">
        <v>1426</v>
      </c>
      <c r="D126" t="s">
        <v>179</v>
      </c>
      <c r="E126" s="14">
        <f t="shared" si="1"/>
        <v>0.11599999999999999</v>
      </c>
      <c r="F126" s="9">
        <v>0.15</v>
      </c>
      <c r="G126" s="9">
        <v>0.1</v>
      </c>
      <c r="H126" s="9">
        <v>0.12</v>
      </c>
      <c r="I126" s="9">
        <v>0.1</v>
      </c>
      <c r="J126" s="9">
        <v>0.11</v>
      </c>
      <c r="L126">
        <v>52.5</v>
      </c>
      <c r="M126">
        <v>44</v>
      </c>
      <c r="N126">
        <v>26</v>
      </c>
      <c r="O126">
        <v>2.5</v>
      </c>
      <c r="P126">
        <v>18</v>
      </c>
      <c r="Q126">
        <v>15.5</v>
      </c>
    </row>
    <row r="127" spans="1:17">
      <c r="A127" s="4" t="s">
        <v>46</v>
      </c>
      <c r="B127" s="4" t="s">
        <v>46</v>
      </c>
      <c r="C127" s="12">
        <v>4618</v>
      </c>
      <c r="D127" t="s">
        <v>175</v>
      </c>
      <c r="E127" s="14">
        <f t="shared" si="1"/>
        <v>0.182</v>
      </c>
      <c r="F127" s="9">
        <v>0.18</v>
      </c>
      <c r="G127" s="9">
        <v>0.16</v>
      </c>
      <c r="H127" s="9">
        <v>0.15</v>
      </c>
      <c r="I127" s="9">
        <v>0.19</v>
      </c>
      <c r="J127" s="9">
        <v>0.23</v>
      </c>
      <c r="L127">
        <v>114</v>
      </c>
      <c r="M127">
        <v>70</v>
      </c>
      <c r="N127">
        <f>19+38+8</f>
        <v>65</v>
      </c>
      <c r="O127">
        <v>2.7</v>
      </c>
      <c r="P127">
        <v>18</v>
      </c>
      <c r="Q127">
        <v>35</v>
      </c>
    </row>
    <row r="128" spans="1:17">
      <c r="A128" s="4" t="s">
        <v>47</v>
      </c>
      <c r="B128" s="4" t="s">
        <v>47</v>
      </c>
      <c r="C128" s="12">
        <v>57</v>
      </c>
      <c r="D128" t="s">
        <v>213</v>
      </c>
      <c r="E128" s="14">
        <f t="shared" si="1"/>
        <v>0.192</v>
      </c>
      <c r="F128" s="9">
        <v>0.18</v>
      </c>
      <c r="G128" s="9">
        <v>0.2</v>
      </c>
      <c r="H128" s="9">
        <v>0.16</v>
      </c>
      <c r="I128" s="9">
        <v>0.21</v>
      </c>
      <c r="J128" s="9">
        <v>0.21</v>
      </c>
      <c r="L128">
        <f>27.5+36</f>
        <v>63.5</v>
      </c>
      <c r="M128">
        <v>15.5</v>
      </c>
      <c r="N128" t="s">
        <v>167</v>
      </c>
      <c r="O128">
        <v>6.3</v>
      </c>
      <c r="P128">
        <v>0</v>
      </c>
      <c r="Q128">
        <v>38</v>
      </c>
    </row>
    <row r="129" spans="1:18">
      <c r="A129" s="4" t="s">
        <v>47</v>
      </c>
      <c r="B129" s="4" t="s">
        <v>47</v>
      </c>
      <c r="C129" s="12">
        <v>149</v>
      </c>
      <c r="D129" t="s">
        <v>161</v>
      </c>
      <c r="E129" s="14">
        <f t="shared" si="1"/>
        <v>0.11599999999999999</v>
      </c>
      <c r="F129" s="9">
        <v>0.12</v>
      </c>
      <c r="G129" s="9">
        <v>0.09</v>
      </c>
      <c r="H129" s="9">
        <v>0.13</v>
      </c>
      <c r="I129" s="9">
        <v>0.14000000000000001</v>
      </c>
      <c r="J129" s="9">
        <v>0.1</v>
      </c>
      <c r="L129">
        <v>44.5</v>
      </c>
      <c r="M129" s="13">
        <v>24</v>
      </c>
      <c r="N129" t="s">
        <v>167</v>
      </c>
      <c r="O129">
        <v>8.6</v>
      </c>
      <c r="P129">
        <v>0</v>
      </c>
      <c r="Q129">
        <v>25.5</v>
      </c>
    </row>
    <row r="130" spans="1:18">
      <c r="A130" s="4" t="s">
        <v>47</v>
      </c>
      <c r="B130" s="4" t="s">
        <v>47</v>
      </c>
      <c r="C130" s="12">
        <v>27</v>
      </c>
      <c r="D130" t="s">
        <v>213</v>
      </c>
      <c r="E130" s="14">
        <f t="shared" ref="E130:E244" si="2">(F130+G130+H130+I130+J130)/5</f>
        <v>0.152</v>
      </c>
      <c r="F130" s="9">
        <v>0.2</v>
      </c>
      <c r="G130" s="9">
        <v>0.12</v>
      </c>
      <c r="H130" s="9">
        <v>0.19</v>
      </c>
      <c r="I130" s="9">
        <v>0.1</v>
      </c>
      <c r="J130" s="9">
        <v>0.15</v>
      </c>
      <c r="L130">
        <f>37.5+12.5+5</f>
        <v>55</v>
      </c>
      <c r="M130">
        <v>22</v>
      </c>
      <c r="N130" t="s">
        <v>167</v>
      </c>
      <c r="O130">
        <v>3.1</v>
      </c>
      <c r="P130">
        <v>0</v>
      </c>
      <c r="Q130">
        <v>44</v>
      </c>
    </row>
    <row r="131" spans="1:18">
      <c r="A131" s="4" t="s">
        <v>48</v>
      </c>
      <c r="B131" s="4" t="s">
        <v>48</v>
      </c>
      <c r="C131" s="12">
        <v>699</v>
      </c>
      <c r="D131" t="s">
        <v>168</v>
      </c>
      <c r="E131" s="14">
        <f t="shared" si="2"/>
        <v>0.19800000000000001</v>
      </c>
      <c r="F131" s="9">
        <v>0.19</v>
      </c>
      <c r="G131" s="9">
        <v>0.18</v>
      </c>
      <c r="H131" s="9">
        <v>0.2</v>
      </c>
      <c r="I131" s="9">
        <v>0.2</v>
      </c>
      <c r="J131" s="9">
        <v>0.22</v>
      </c>
      <c r="L131">
        <v>81</v>
      </c>
      <c r="M131">
        <v>59</v>
      </c>
      <c r="N131">
        <v>35.5</v>
      </c>
      <c r="O131">
        <v>1.4</v>
      </c>
      <c r="P131">
        <v>44</v>
      </c>
      <c r="Q131" t="s">
        <v>167</v>
      </c>
    </row>
    <row r="132" spans="1:18">
      <c r="A132" s="4" t="s">
        <v>48</v>
      </c>
      <c r="B132" s="4" t="s">
        <v>48</v>
      </c>
      <c r="C132" s="12">
        <v>1412</v>
      </c>
      <c r="D132" t="s">
        <v>179</v>
      </c>
      <c r="E132" s="14">
        <f t="shared" si="2"/>
        <v>0.14799999999999999</v>
      </c>
      <c r="F132" s="9">
        <v>0.15</v>
      </c>
      <c r="G132" s="9">
        <v>0.16</v>
      </c>
      <c r="H132" s="9">
        <v>0.14000000000000001</v>
      </c>
      <c r="I132" s="9">
        <v>0.16</v>
      </c>
      <c r="J132" s="9">
        <v>0.13</v>
      </c>
      <c r="L132">
        <v>92</v>
      </c>
      <c r="M132">
        <v>60</v>
      </c>
      <c r="N132">
        <v>34</v>
      </c>
      <c r="O132">
        <v>2.5</v>
      </c>
      <c r="P132">
        <v>32</v>
      </c>
      <c r="Q132" t="s">
        <v>167</v>
      </c>
    </row>
    <row r="133" spans="1:18">
      <c r="A133" s="4" t="s">
        <v>48</v>
      </c>
      <c r="B133" s="4" t="s">
        <v>48</v>
      </c>
      <c r="C133" s="12">
        <v>1411</v>
      </c>
      <c r="D133" t="s">
        <v>179</v>
      </c>
      <c r="E133" s="14">
        <f t="shared" si="2"/>
        <v>0.16999999999999998</v>
      </c>
      <c r="F133" s="9">
        <v>0.16</v>
      </c>
      <c r="G133" s="9">
        <v>0.17</v>
      </c>
      <c r="H133" s="9">
        <v>0.16</v>
      </c>
      <c r="I133" s="9">
        <v>0.19</v>
      </c>
      <c r="J133" s="9">
        <v>0.17</v>
      </c>
      <c r="L133">
        <v>98</v>
      </c>
      <c r="M133">
        <v>60</v>
      </c>
      <c r="N133">
        <v>38.5</v>
      </c>
      <c r="O133">
        <v>2</v>
      </c>
      <c r="P133">
        <v>30</v>
      </c>
      <c r="Q133" t="s">
        <v>167</v>
      </c>
    </row>
    <row r="134" spans="1:18">
      <c r="A134" s="5" t="s">
        <v>49</v>
      </c>
      <c r="B134" s="5" t="s">
        <v>49</v>
      </c>
      <c r="C134" s="12">
        <v>4439</v>
      </c>
      <c r="D134" t="s">
        <v>175</v>
      </c>
      <c r="E134" s="14">
        <f t="shared" si="2"/>
        <v>0.24399999999999999</v>
      </c>
      <c r="F134" s="9">
        <v>0.22</v>
      </c>
      <c r="G134" s="9">
        <v>0.26</v>
      </c>
      <c r="H134" s="9">
        <v>0.28000000000000003</v>
      </c>
      <c r="I134" s="9">
        <v>0.22</v>
      </c>
      <c r="J134" s="9">
        <v>0.24</v>
      </c>
      <c r="L134">
        <v>185</v>
      </c>
      <c r="M134">
        <v>106</v>
      </c>
      <c r="N134">
        <v>67</v>
      </c>
      <c r="O134">
        <v>2.4</v>
      </c>
      <c r="P134" s="18">
        <v>72</v>
      </c>
      <c r="Q134" t="s">
        <v>167</v>
      </c>
    </row>
    <row r="135" spans="1:18">
      <c r="A135" s="5" t="s">
        <v>49</v>
      </c>
      <c r="B135" s="5" t="s">
        <v>49</v>
      </c>
      <c r="C135" s="12">
        <v>1972</v>
      </c>
      <c r="D135" t="s">
        <v>197</v>
      </c>
      <c r="E135" s="14">
        <f t="shared" si="2"/>
        <v>0.184</v>
      </c>
      <c r="F135" s="9">
        <v>0.19</v>
      </c>
      <c r="G135" s="9">
        <v>0.17</v>
      </c>
      <c r="H135" s="9">
        <v>0.18</v>
      </c>
      <c r="I135" s="9">
        <v>0.2</v>
      </c>
      <c r="J135" s="9">
        <v>0.18</v>
      </c>
      <c r="L135">
        <v>260</v>
      </c>
      <c r="M135">
        <v>85</v>
      </c>
      <c r="N135">
        <v>52</v>
      </c>
      <c r="O135">
        <v>1.9</v>
      </c>
      <c r="P135">
        <v>102</v>
      </c>
      <c r="Q135" t="s">
        <v>167</v>
      </c>
    </row>
    <row r="136" spans="1:18">
      <c r="A136" s="5" t="s">
        <v>49</v>
      </c>
      <c r="B136" s="5" t="s">
        <v>49</v>
      </c>
      <c r="C136" s="12">
        <v>140</v>
      </c>
      <c r="D136" t="s">
        <v>173</v>
      </c>
      <c r="E136" s="14">
        <f t="shared" si="2"/>
        <v>0.21799999999999997</v>
      </c>
      <c r="F136" s="9">
        <v>0.21</v>
      </c>
      <c r="G136" s="9">
        <v>0.25</v>
      </c>
      <c r="H136" s="9">
        <v>0.2</v>
      </c>
      <c r="I136" s="9">
        <v>0.19</v>
      </c>
      <c r="J136" s="9">
        <v>0.24</v>
      </c>
      <c r="L136">
        <v>405</v>
      </c>
      <c r="M136">
        <v>110</v>
      </c>
      <c r="N136">
        <v>61</v>
      </c>
      <c r="O136">
        <v>3.9</v>
      </c>
      <c r="P136">
        <v>86</v>
      </c>
      <c r="Q136" t="s">
        <v>167</v>
      </c>
    </row>
    <row r="137" spans="1:18">
      <c r="A137" s="4" t="s">
        <v>50</v>
      </c>
      <c r="B137" s="4" t="s">
        <v>50</v>
      </c>
      <c r="C137" s="12">
        <v>1318</v>
      </c>
      <c r="D137" t="s">
        <v>214</v>
      </c>
      <c r="E137" s="14">
        <f t="shared" si="2"/>
        <v>0.17200000000000001</v>
      </c>
      <c r="F137" s="9">
        <v>0.17</v>
      </c>
      <c r="G137" s="9">
        <v>0.18</v>
      </c>
      <c r="H137" s="9">
        <v>0.17</v>
      </c>
      <c r="I137" s="9">
        <v>0.15</v>
      </c>
      <c r="J137" s="9">
        <v>0.19</v>
      </c>
      <c r="L137">
        <v>44</v>
      </c>
      <c r="M137">
        <v>20</v>
      </c>
      <c r="N137">
        <v>21.5</v>
      </c>
      <c r="O137">
        <v>4.5</v>
      </c>
      <c r="P137">
        <v>8</v>
      </c>
      <c r="Q137" t="s">
        <v>167</v>
      </c>
    </row>
    <row r="138" spans="1:18">
      <c r="A138" s="4" t="s">
        <v>50</v>
      </c>
      <c r="B138" s="4" t="s">
        <v>50</v>
      </c>
      <c r="C138" s="12">
        <v>63</v>
      </c>
      <c r="D138" t="s">
        <v>215</v>
      </c>
      <c r="E138" s="14">
        <f t="shared" si="2"/>
        <v>0.124</v>
      </c>
      <c r="F138" s="9">
        <v>0.14000000000000001</v>
      </c>
      <c r="G138" s="9">
        <v>0.11</v>
      </c>
      <c r="H138" s="9">
        <v>0.13</v>
      </c>
      <c r="I138" s="9">
        <v>0.12</v>
      </c>
      <c r="J138" s="9">
        <v>0.12</v>
      </c>
      <c r="L138">
        <v>33</v>
      </c>
      <c r="M138">
        <v>9</v>
      </c>
      <c r="N138">
        <v>16</v>
      </c>
      <c r="O138">
        <v>3.2</v>
      </c>
      <c r="P138">
        <v>7</v>
      </c>
      <c r="Q138" t="s">
        <v>167</v>
      </c>
      <c r="R138" t="s">
        <v>216</v>
      </c>
    </row>
    <row r="139" spans="1:18">
      <c r="A139" s="4" t="s">
        <v>50</v>
      </c>
      <c r="B139" s="4" t="s">
        <v>50</v>
      </c>
      <c r="C139" s="12">
        <v>1530</v>
      </c>
      <c r="D139" t="s">
        <v>180</v>
      </c>
      <c r="E139" s="14">
        <f t="shared" si="2"/>
        <v>0.152</v>
      </c>
      <c r="F139" s="9">
        <v>0.15</v>
      </c>
      <c r="G139" s="9">
        <v>0.15</v>
      </c>
      <c r="H139" s="9">
        <v>0.16</v>
      </c>
      <c r="I139" s="9">
        <v>0.15</v>
      </c>
      <c r="J139" s="9">
        <v>0.15</v>
      </c>
      <c r="L139">
        <v>37</v>
      </c>
      <c r="M139">
        <v>20.5</v>
      </c>
      <c r="N139" t="s">
        <v>167</v>
      </c>
      <c r="O139">
        <v>5.5</v>
      </c>
      <c r="P139">
        <v>0</v>
      </c>
      <c r="Q139">
        <v>19.5</v>
      </c>
      <c r="R139" t="s">
        <v>196</v>
      </c>
    </row>
    <row r="140" spans="1:18">
      <c r="A140" s="4" t="s">
        <v>51</v>
      </c>
      <c r="B140" s="4" t="s">
        <v>51</v>
      </c>
      <c r="C140" s="12">
        <v>709</v>
      </c>
      <c r="D140" t="s">
        <v>168</v>
      </c>
      <c r="E140" s="14">
        <f t="shared" si="2"/>
        <v>0.16600000000000001</v>
      </c>
      <c r="F140" s="9">
        <v>0.17</v>
      </c>
      <c r="G140" s="9">
        <v>0.18</v>
      </c>
      <c r="H140" s="9">
        <v>0.16</v>
      </c>
      <c r="I140" s="9">
        <v>0.13</v>
      </c>
      <c r="J140" s="9">
        <v>0.19</v>
      </c>
      <c r="L140">
        <v>21.5</v>
      </c>
      <c r="M140">
        <v>10.5</v>
      </c>
      <c r="N140" t="s">
        <v>167</v>
      </c>
      <c r="O140">
        <v>3.7</v>
      </c>
      <c r="P140">
        <v>0</v>
      </c>
      <c r="Q140">
        <v>12.5</v>
      </c>
    </row>
    <row r="141" spans="1:18">
      <c r="A141" s="4" t="s">
        <v>51</v>
      </c>
      <c r="B141" s="4" t="s">
        <v>51</v>
      </c>
      <c r="C141" s="12">
        <v>4631</v>
      </c>
      <c r="D141" t="s">
        <v>175</v>
      </c>
      <c r="E141" s="14">
        <f t="shared" si="2"/>
        <v>0.182</v>
      </c>
      <c r="F141" s="9">
        <v>0.16</v>
      </c>
      <c r="G141" s="9">
        <v>0.17</v>
      </c>
      <c r="H141" s="9">
        <v>0.2</v>
      </c>
      <c r="I141" s="9">
        <v>0.18</v>
      </c>
      <c r="J141" s="9">
        <v>0.2</v>
      </c>
      <c r="L141">
        <v>29.5</v>
      </c>
      <c r="M141">
        <v>12</v>
      </c>
      <c r="N141" t="s">
        <v>167</v>
      </c>
      <c r="O141">
        <v>3.4</v>
      </c>
      <c r="P141">
        <v>0</v>
      </c>
      <c r="Q141">
        <v>20</v>
      </c>
    </row>
    <row r="142" spans="1:18">
      <c r="A142" s="4" t="s">
        <v>51</v>
      </c>
      <c r="B142" s="4" t="s">
        <v>51</v>
      </c>
      <c r="C142" s="12">
        <v>7501</v>
      </c>
      <c r="D142" t="s">
        <v>171</v>
      </c>
      <c r="E142" s="14">
        <f t="shared" si="2"/>
        <v>0.158</v>
      </c>
      <c r="F142" s="9">
        <v>0.19</v>
      </c>
      <c r="G142" s="9">
        <v>0.14000000000000001</v>
      </c>
      <c r="H142" s="9">
        <v>0.16</v>
      </c>
      <c r="I142" s="9">
        <v>0.17</v>
      </c>
      <c r="J142" s="9">
        <v>0.13</v>
      </c>
      <c r="L142">
        <v>26.5</v>
      </c>
      <c r="M142">
        <v>10</v>
      </c>
      <c r="N142" t="s">
        <v>167</v>
      </c>
      <c r="O142">
        <v>2.4</v>
      </c>
      <c r="P142">
        <v>0</v>
      </c>
      <c r="Q142">
        <v>19.5</v>
      </c>
    </row>
    <row r="143" spans="1:18">
      <c r="A143" s="4" t="s">
        <v>52</v>
      </c>
      <c r="B143" s="4" t="s">
        <v>52</v>
      </c>
      <c r="C143" s="12">
        <v>350</v>
      </c>
      <c r="D143" t="s">
        <v>168</v>
      </c>
      <c r="E143" s="14">
        <f t="shared" si="2"/>
        <v>0.22399999999999998</v>
      </c>
      <c r="F143" s="9">
        <v>0.23</v>
      </c>
      <c r="G143" s="9">
        <v>0.24</v>
      </c>
      <c r="H143" s="9">
        <v>0.22</v>
      </c>
      <c r="I143" s="9">
        <v>0.21</v>
      </c>
      <c r="J143" s="9">
        <v>0.22</v>
      </c>
      <c r="L143">
        <v>25.5</v>
      </c>
      <c r="M143">
        <v>11.5</v>
      </c>
      <c r="N143">
        <v>11.5</v>
      </c>
      <c r="O143">
        <v>1.8</v>
      </c>
      <c r="P143">
        <v>12</v>
      </c>
      <c r="Q143" t="s">
        <v>167</v>
      </c>
    </row>
    <row r="144" spans="1:18">
      <c r="A144" s="4" t="s">
        <v>52</v>
      </c>
      <c r="B144" s="4" t="s">
        <v>52</v>
      </c>
      <c r="C144" s="12">
        <v>320</v>
      </c>
      <c r="D144" t="s">
        <v>168</v>
      </c>
      <c r="E144" s="14">
        <f t="shared" si="2"/>
        <v>0.22000000000000003</v>
      </c>
      <c r="F144" s="9">
        <v>0.22</v>
      </c>
      <c r="G144" s="9">
        <v>0.23</v>
      </c>
      <c r="H144" s="9">
        <v>0.22</v>
      </c>
      <c r="I144" s="9">
        <v>0.2</v>
      </c>
      <c r="J144" s="9">
        <v>0.23</v>
      </c>
      <c r="L144">
        <v>44</v>
      </c>
      <c r="M144">
        <v>21</v>
      </c>
      <c r="N144">
        <v>15.5</v>
      </c>
      <c r="O144">
        <v>2.5</v>
      </c>
      <c r="P144">
        <v>18</v>
      </c>
      <c r="Q144" t="s">
        <v>167</v>
      </c>
    </row>
    <row r="145" spans="1:18">
      <c r="A145" s="4" t="s">
        <v>52</v>
      </c>
      <c r="B145" s="4" t="s">
        <v>52</v>
      </c>
      <c r="C145" s="12">
        <v>103</v>
      </c>
      <c r="D145" t="s">
        <v>161</v>
      </c>
      <c r="E145" s="14">
        <f t="shared" si="2"/>
        <v>0.22799999999999998</v>
      </c>
      <c r="F145" s="9">
        <v>0.24</v>
      </c>
      <c r="G145" s="9">
        <v>0.21</v>
      </c>
      <c r="H145" s="9">
        <v>0.23</v>
      </c>
      <c r="I145" s="9">
        <v>0.22</v>
      </c>
      <c r="J145" s="9">
        <v>0.24</v>
      </c>
      <c r="L145">
        <v>24</v>
      </c>
      <c r="M145">
        <v>16</v>
      </c>
      <c r="N145">
        <v>10</v>
      </c>
      <c r="O145">
        <v>2.2999999999999998</v>
      </c>
      <c r="P145">
        <v>16</v>
      </c>
      <c r="Q145" t="s">
        <v>167</v>
      </c>
    </row>
    <row r="146" spans="1:18">
      <c r="A146" s="5" t="s">
        <v>53</v>
      </c>
      <c r="B146" s="17" t="s">
        <v>157</v>
      </c>
      <c r="C146" s="12">
        <v>111</v>
      </c>
      <c r="D146" t="s">
        <v>161</v>
      </c>
      <c r="E146" s="14">
        <f t="shared" si="2"/>
        <v>0.26400000000000001</v>
      </c>
      <c r="F146" s="9">
        <v>0.23</v>
      </c>
      <c r="G146" s="9">
        <v>0.22</v>
      </c>
      <c r="H146" s="9">
        <v>0.28999999999999998</v>
      </c>
      <c r="I146" s="9">
        <v>0.28000000000000003</v>
      </c>
      <c r="J146" s="9">
        <v>0.3</v>
      </c>
      <c r="L146">
        <v>470</v>
      </c>
      <c r="M146">
        <v>147</v>
      </c>
      <c r="N146">
        <f>39+26+26+32.5</f>
        <v>123.5</v>
      </c>
      <c r="O146">
        <v>2.8</v>
      </c>
      <c r="P146">
        <v>130</v>
      </c>
      <c r="Q146" t="s">
        <v>167</v>
      </c>
    </row>
    <row r="147" spans="1:18">
      <c r="A147" s="5" t="s">
        <v>53</v>
      </c>
      <c r="B147" s="17" t="s">
        <v>157</v>
      </c>
      <c r="C147" s="12">
        <v>31725</v>
      </c>
      <c r="D147" t="s">
        <v>192</v>
      </c>
      <c r="E147" s="14">
        <f t="shared" si="2"/>
        <v>0.46600000000000003</v>
      </c>
      <c r="F147" s="9">
        <v>0.49</v>
      </c>
      <c r="G147" s="9">
        <v>0.49</v>
      </c>
      <c r="H147" s="9">
        <v>0.44</v>
      </c>
      <c r="I147" s="9">
        <v>0.42</v>
      </c>
      <c r="J147" s="9">
        <v>0.49</v>
      </c>
      <c r="L147">
        <v>150</v>
      </c>
      <c r="M147">
        <v>66</v>
      </c>
      <c r="N147">
        <v>60</v>
      </c>
      <c r="O147">
        <v>1.1000000000000001</v>
      </c>
      <c r="P147" t="s">
        <v>167</v>
      </c>
      <c r="Q147" t="s">
        <v>167</v>
      </c>
      <c r="R147" t="s">
        <v>221</v>
      </c>
    </row>
    <row r="148" spans="1:18">
      <c r="A148" s="5" t="s">
        <v>53</v>
      </c>
      <c r="B148" s="17" t="s">
        <v>157</v>
      </c>
      <c r="C148" s="12">
        <v>25281</v>
      </c>
      <c r="D148" t="s">
        <v>217</v>
      </c>
      <c r="E148" s="14">
        <f t="shared" si="2"/>
        <v>0.52200000000000002</v>
      </c>
      <c r="F148" s="9">
        <v>0.52</v>
      </c>
      <c r="G148" s="9">
        <v>0.54</v>
      </c>
      <c r="H148" s="9">
        <v>0.51</v>
      </c>
      <c r="I148" s="9">
        <v>0.5</v>
      </c>
      <c r="J148" s="9">
        <v>0.54</v>
      </c>
      <c r="L148">
        <v>150</v>
      </c>
      <c r="M148">
        <v>64</v>
      </c>
      <c r="N148">
        <v>56</v>
      </c>
      <c r="O148">
        <v>0.8</v>
      </c>
      <c r="P148" t="s">
        <v>167</v>
      </c>
      <c r="Q148" t="s">
        <v>167</v>
      </c>
      <c r="R148" t="s">
        <v>221</v>
      </c>
    </row>
    <row r="149" spans="1:18">
      <c r="A149" s="4" t="s">
        <v>54</v>
      </c>
      <c r="B149" s="4" t="s">
        <v>54</v>
      </c>
      <c r="C149" s="12">
        <v>5071</v>
      </c>
      <c r="D149" t="s">
        <v>218</v>
      </c>
      <c r="E149" s="14">
        <f t="shared" si="2"/>
        <v>0.14400000000000002</v>
      </c>
      <c r="F149" s="9">
        <v>0.13</v>
      </c>
      <c r="G149" s="9">
        <v>0.14000000000000001</v>
      </c>
      <c r="H149" s="9">
        <v>0.16</v>
      </c>
      <c r="I149" s="9">
        <v>0.13</v>
      </c>
      <c r="J149" s="9">
        <v>0.16</v>
      </c>
      <c r="L149">
        <v>19</v>
      </c>
      <c r="M149">
        <v>11</v>
      </c>
      <c r="N149">
        <v>8</v>
      </c>
      <c r="O149">
        <v>0.8</v>
      </c>
      <c r="P149">
        <v>16</v>
      </c>
      <c r="Q149" t="s">
        <v>167</v>
      </c>
    </row>
    <row r="150" spans="1:18">
      <c r="A150" s="4" t="s">
        <v>54</v>
      </c>
      <c r="B150" s="4" t="s">
        <v>54</v>
      </c>
      <c r="C150" s="12">
        <v>604</v>
      </c>
      <c r="D150" t="s">
        <v>219</v>
      </c>
      <c r="E150" s="14">
        <f t="shared" si="2"/>
        <v>0.11600000000000002</v>
      </c>
      <c r="F150" s="9">
        <v>0.1</v>
      </c>
      <c r="G150" s="9">
        <v>0.14000000000000001</v>
      </c>
      <c r="H150" s="9">
        <v>0.11</v>
      </c>
      <c r="I150" s="9">
        <v>0.1</v>
      </c>
      <c r="J150" s="9">
        <v>0.13</v>
      </c>
      <c r="L150">
        <v>20</v>
      </c>
      <c r="M150">
        <v>13</v>
      </c>
      <c r="N150">
        <v>9</v>
      </c>
      <c r="O150">
        <v>0.6</v>
      </c>
      <c r="P150">
        <v>17</v>
      </c>
      <c r="Q150" t="s">
        <v>167</v>
      </c>
    </row>
    <row r="151" spans="1:18">
      <c r="A151" s="4" t="s">
        <v>54</v>
      </c>
      <c r="B151" s="4" t="s">
        <v>54</v>
      </c>
      <c r="C151" s="12">
        <v>1862</v>
      </c>
      <c r="D151" t="s">
        <v>220</v>
      </c>
      <c r="E151" s="14">
        <f t="shared" si="2"/>
        <v>0.126</v>
      </c>
      <c r="F151" s="9">
        <v>0.11</v>
      </c>
      <c r="G151" s="9">
        <v>0.12</v>
      </c>
      <c r="H151" s="9">
        <v>0.14000000000000001</v>
      </c>
      <c r="I151" s="9">
        <v>0.12</v>
      </c>
      <c r="J151" s="9">
        <v>0.14000000000000001</v>
      </c>
      <c r="L151">
        <v>22.5</v>
      </c>
      <c r="M151">
        <v>8.5</v>
      </c>
      <c r="N151">
        <v>8</v>
      </c>
      <c r="O151">
        <v>0.8</v>
      </c>
      <c r="P151">
        <v>15</v>
      </c>
      <c r="Q151" t="s">
        <v>167</v>
      </c>
    </row>
    <row r="152" spans="1:18">
      <c r="A152" s="4" t="s">
        <v>55</v>
      </c>
      <c r="B152" s="4" t="s">
        <v>55</v>
      </c>
      <c r="C152" s="12">
        <v>6398</v>
      </c>
      <c r="D152" t="s">
        <v>171</v>
      </c>
      <c r="E152" s="14">
        <f t="shared" si="2"/>
        <v>0.16800000000000001</v>
      </c>
      <c r="F152" s="9">
        <v>0.19</v>
      </c>
      <c r="G152" s="9">
        <v>0.18</v>
      </c>
      <c r="H152" s="9">
        <v>0.14000000000000001</v>
      </c>
      <c r="I152" s="9">
        <v>0.16</v>
      </c>
      <c r="J152" s="9">
        <v>0.17</v>
      </c>
      <c r="L152">
        <v>57</v>
      </c>
      <c r="M152">
        <v>28</v>
      </c>
      <c r="N152">
        <v>25</v>
      </c>
      <c r="O152">
        <v>1.6</v>
      </c>
      <c r="P152">
        <v>36</v>
      </c>
      <c r="Q152" t="s">
        <v>167</v>
      </c>
    </row>
    <row r="153" spans="1:18">
      <c r="A153" s="4" t="s">
        <v>55</v>
      </c>
      <c r="B153" s="4" t="s">
        <v>55</v>
      </c>
      <c r="C153" s="12">
        <v>7508</v>
      </c>
      <c r="D153" t="s">
        <v>171</v>
      </c>
      <c r="E153" s="14">
        <f>F153</f>
        <v>0.15</v>
      </c>
      <c r="F153" s="9">
        <v>0.15</v>
      </c>
      <c r="G153" s="9">
        <v>0.15</v>
      </c>
      <c r="H153" s="9">
        <v>0.15</v>
      </c>
      <c r="I153" s="9">
        <v>0.15</v>
      </c>
      <c r="J153" s="9">
        <v>0.15</v>
      </c>
      <c r="L153">
        <v>43.5</v>
      </c>
      <c r="M153">
        <v>34</v>
      </c>
      <c r="N153">
        <v>22</v>
      </c>
      <c r="O153">
        <v>1.7</v>
      </c>
      <c r="P153">
        <v>32</v>
      </c>
      <c r="Q153" t="s">
        <v>167</v>
      </c>
    </row>
    <row r="154" spans="1:18">
      <c r="A154" s="4" t="s">
        <v>55</v>
      </c>
      <c r="B154" s="4" t="s">
        <v>55</v>
      </c>
      <c r="C154" s="12">
        <v>6378</v>
      </c>
      <c r="D154" t="s">
        <v>171</v>
      </c>
      <c r="E154" s="14">
        <f t="shared" si="2"/>
        <v>0.13</v>
      </c>
      <c r="F154" s="9">
        <v>0.13</v>
      </c>
      <c r="G154" s="9">
        <v>0.13</v>
      </c>
      <c r="H154" s="9">
        <v>0.13</v>
      </c>
      <c r="I154" s="9">
        <v>0.14000000000000001</v>
      </c>
      <c r="J154" s="9">
        <v>0.12</v>
      </c>
      <c r="L154">
        <v>76</v>
      </c>
      <c r="M154">
        <v>36</v>
      </c>
      <c r="N154">
        <v>28</v>
      </c>
      <c r="O154">
        <v>2.1</v>
      </c>
      <c r="P154">
        <v>40</v>
      </c>
      <c r="Q154" t="s">
        <v>167</v>
      </c>
    </row>
    <row r="155" spans="1:18">
      <c r="A155" s="4" t="s">
        <v>56</v>
      </c>
      <c r="B155" s="4" t="s">
        <v>56</v>
      </c>
      <c r="C155" s="12">
        <v>6427</v>
      </c>
      <c r="D155" t="s">
        <v>171</v>
      </c>
      <c r="E155" s="14">
        <f t="shared" si="2"/>
        <v>0.29199999999999998</v>
      </c>
      <c r="F155" s="9">
        <v>0.28999999999999998</v>
      </c>
      <c r="G155" s="9">
        <v>0.31</v>
      </c>
      <c r="H155" s="9">
        <v>0.27</v>
      </c>
      <c r="I155" s="9">
        <v>0.28999999999999998</v>
      </c>
      <c r="J155" s="9">
        <v>0.3</v>
      </c>
      <c r="L155">
        <v>17.5</v>
      </c>
      <c r="M155">
        <v>5</v>
      </c>
      <c r="N155" t="s">
        <v>167</v>
      </c>
      <c r="O155">
        <v>1.6</v>
      </c>
      <c r="P155">
        <v>0</v>
      </c>
      <c r="Q155">
        <v>9</v>
      </c>
    </row>
    <row r="156" spans="1:18">
      <c r="A156" s="4" t="s">
        <v>56</v>
      </c>
      <c r="B156" s="4" t="s">
        <v>56</v>
      </c>
      <c r="C156" s="12">
        <v>43</v>
      </c>
      <c r="D156" t="s">
        <v>222</v>
      </c>
      <c r="E156" s="14">
        <f t="shared" si="2"/>
        <v>0.188</v>
      </c>
      <c r="F156" s="9">
        <v>0.2</v>
      </c>
      <c r="G156" s="9">
        <v>0.19</v>
      </c>
      <c r="H156" s="9">
        <v>0.18</v>
      </c>
      <c r="I156" s="9">
        <v>0.16</v>
      </c>
      <c r="J156" s="9">
        <v>0.21</v>
      </c>
      <c r="L156">
        <v>26.5</v>
      </c>
      <c r="M156">
        <v>12</v>
      </c>
      <c r="N156">
        <v>20</v>
      </c>
      <c r="O156">
        <v>1.8</v>
      </c>
      <c r="P156">
        <v>5</v>
      </c>
      <c r="Q156" t="s">
        <v>167</v>
      </c>
    </row>
    <row r="157" spans="1:18">
      <c r="A157" s="4" t="s">
        <v>56</v>
      </c>
      <c r="B157" s="4" t="s">
        <v>56</v>
      </c>
      <c r="C157" s="12">
        <v>4509</v>
      </c>
      <c r="D157" t="s">
        <v>175</v>
      </c>
      <c r="E157" s="14">
        <f t="shared" si="2"/>
        <v>0.18400000000000002</v>
      </c>
      <c r="F157" s="9">
        <v>0.21</v>
      </c>
      <c r="G157" s="9">
        <v>0.17</v>
      </c>
      <c r="H157" s="9">
        <v>0.18</v>
      </c>
      <c r="I157" s="9">
        <v>0.16</v>
      </c>
      <c r="J157" s="9">
        <v>0.2</v>
      </c>
      <c r="L157">
        <v>29.5</v>
      </c>
      <c r="M157">
        <v>7</v>
      </c>
      <c r="N157">
        <v>17.5</v>
      </c>
      <c r="O157">
        <v>1.1000000000000001</v>
      </c>
      <c r="P157">
        <v>6</v>
      </c>
      <c r="Q157" t="s">
        <v>167</v>
      </c>
    </row>
    <row r="158" spans="1:18">
      <c r="A158" s="5" t="s">
        <v>57</v>
      </c>
      <c r="B158" s="17" t="s">
        <v>158</v>
      </c>
      <c r="C158" s="12" t="s">
        <v>223</v>
      </c>
      <c r="D158" t="s">
        <v>201</v>
      </c>
      <c r="E158" s="14">
        <f t="shared" si="2"/>
        <v>0.33800000000000002</v>
      </c>
      <c r="F158" s="9">
        <v>0.36</v>
      </c>
      <c r="G158" s="9">
        <v>0.3</v>
      </c>
      <c r="H158" s="9">
        <v>0.32</v>
      </c>
      <c r="I158" s="9">
        <v>0.37</v>
      </c>
      <c r="J158" s="9">
        <v>0.34</v>
      </c>
      <c r="L158">
        <v>268</v>
      </c>
      <c r="M158">
        <v>83</v>
      </c>
      <c r="N158">
        <v>107</v>
      </c>
      <c r="O158">
        <v>4</v>
      </c>
      <c r="P158">
        <v>218</v>
      </c>
      <c r="Q158" t="s">
        <v>167</v>
      </c>
    </row>
    <row r="159" spans="1:18">
      <c r="A159" s="5" t="s">
        <v>57</v>
      </c>
      <c r="B159" s="17" t="s">
        <v>158</v>
      </c>
      <c r="C159" s="12">
        <v>4819</v>
      </c>
      <c r="D159" t="s">
        <v>175</v>
      </c>
      <c r="E159" s="14">
        <f t="shared" si="2"/>
        <v>0.48799999999999999</v>
      </c>
      <c r="F159" s="9">
        <v>0.41</v>
      </c>
      <c r="G159" s="9">
        <v>0.5</v>
      </c>
      <c r="H159" s="9">
        <v>0.47</v>
      </c>
      <c r="I159" s="9">
        <v>0.51</v>
      </c>
      <c r="J159" s="9">
        <v>0.55000000000000004</v>
      </c>
      <c r="L159">
        <v>380</v>
      </c>
      <c r="M159">
        <v>210</v>
      </c>
      <c r="N159">
        <f>83+75</f>
        <v>158</v>
      </c>
      <c r="O159">
        <v>2.4</v>
      </c>
      <c r="P159">
        <v>188</v>
      </c>
      <c r="Q159" t="s">
        <v>167</v>
      </c>
    </row>
    <row r="160" spans="1:18">
      <c r="A160" s="5" t="s">
        <v>57</v>
      </c>
      <c r="B160" s="17" t="s">
        <v>158</v>
      </c>
      <c r="C160" s="12">
        <v>6744</v>
      </c>
      <c r="D160" t="s">
        <v>171</v>
      </c>
      <c r="E160" s="14">
        <f t="shared" si="2"/>
        <v>0.27199999999999996</v>
      </c>
      <c r="F160" s="9">
        <v>0.3</v>
      </c>
      <c r="G160" s="9">
        <v>0.28999999999999998</v>
      </c>
      <c r="H160" s="9">
        <v>0.26</v>
      </c>
      <c r="I160" s="9">
        <v>0.24</v>
      </c>
      <c r="J160" s="9">
        <v>0.27</v>
      </c>
      <c r="L160">
        <v>300</v>
      </c>
      <c r="M160">
        <v>220</v>
      </c>
      <c r="N160">
        <f>17+22.5+24+25+26+24</f>
        <v>138.5</v>
      </c>
      <c r="O160">
        <v>2.7</v>
      </c>
      <c r="P160">
        <v>160</v>
      </c>
      <c r="Q160" t="s">
        <v>167</v>
      </c>
    </row>
    <row r="161" spans="1:19">
      <c r="A161" s="5" t="s">
        <v>58</v>
      </c>
      <c r="B161" s="5" t="s">
        <v>58</v>
      </c>
      <c r="C161" s="12">
        <v>553</v>
      </c>
      <c r="D161" t="s">
        <v>168</v>
      </c>
      <c r="E161" s="14">
        <f t="shared" si="2"/>
        <v>0.18600000000000003</v>
      </c>
      <c r="F161" s="9">
        <v>0.16</v>
      </c>
      <c r="G161" s="9">
        <v>0.14000000000000001</v>
      </c>
      <c r="H161" s="9">
        <v>0.15</v>
      </c>
      <c r="I161" s="9">
        <v>0.2</v>
      </c>
      <c r="J161" s="9">
        <v>0.28000000000000003</v>
      </c>
      <c r="L161">
        <v>43</v>
      </c>
      <c r="M161">
        <v>11</v>
      </c>
      <c r="N161" t="s">
        <v>167</v>
      </c>
      <c r="O161">
        <v>4.5</v>
      </c>
      <c r="P161">
        <v>0</v>
      </c>
      <c r="Q161">
        <v>24</v>
      </c>
    </row>
    <row r="162" spans="1:19">
      <c r="A162" s="5" t="s">
        <v>58</v>
      </c>
      <c r="B162" s="5" t="s">
        <v>58</v>
      </c>
      <c r="C162" s="12">
        <v>1848</v>
      </c>
      <c r="D162" t="s">
        <v>224</v>
      </c>
      <c r="E162" s="14">
        <f t="shared" si="2"/>
        <v>0.122</v>
      </c>
      <c r="F162" s="9">
        <v>0.12</v>
      </c>
      <c r="G162" s="9">
        <v>0.1</v>
      </c>
      <c r="H162" s="9">
        <v>0.14000000000000001</v>
      </c>
      <c r="I162" s="9">
        <v>0.1</v>
      </c>
      <c r="J162" s="9">
        <v>0.15</v>
      </c>
      <c r="L162">
        <v>26</v>
      </c>
      <c r="M162">
        <v>11</v>
      </c>
      <c r="N162" t="s">
        <v>167</v>
      </c>
      <c r="O162">
        <v>4</v>
      </c>
      <c r="P162">
        <v>0</v>
      </c>
      <c r="Q162">
        <v>10</v>
      </c>
    </row>
    <row r="163" spans="1:19">
      <c r="A163" s="5" t="s">
        <v>58</v>
      </c>
      <c r="B163" s="5" t="s">
        <v>58</v>
      </c>
      <c r="C163" s="12">
        <v>11899</v>
      </c>
      <c r="D163" t="s">
        <v>202</v>
      </c>
      <c r="E163" s="14">
        <f t="shared" si="2"/>
        <v>0.126</v>
      </c>
      <c r="F163" s="9">
        <v>0.12</v>
      </c>
      <c r="G163" s="9">
        <v>0.13</v>
      </c>
      <c r="H163" s="9">
        <v>0.14000000000000001</v>
      </c>
      <c r="I163" s="9">
        <v>0.12</v>
      </c>
      <c r="J163" s="9">
        <v>0.12</v>
      </c>
      <c r="L163">
        <v>24.5</v>
      </c>
      <c r="M163">
        <v>14</v>
      </c>
      <c r="N163">
        <v>14</v>
      </c>
      <c r="O163">
        <v>1.6</v>
      </c>
      <c r="P163">
        <v>6</v>
      </c>
      <c r="Q163" t="s">
        <v>167</v>
      </c>
    </row>
    <row r="164" spans="1:19">
      <c r="A164" s="5" t="s">
        <v>59</v>
      </c>
      <c r="B164" s="5" t="s">
        <v>59</v>
      </c>
      <c r="C164" s="12">
        <v>98</v>
      </c>
      <c r="D164" t="s">
        <v>161</v>
      </c>
      <c r="E164" s="14">
        <f t="shared" si="2"/>
        <v>0.14599999999999999</v>
      </c>
      <c r="F164" s="9">
        <v>0.15</v>
      </c>
      <c r="G164" s="9">
        <v>0.15</v>
      </c>
      <c r="H164" s="9">
        <v>0.16</v>
      </c>
      <c r="I164" s="9">
        <v>0.16</v>
      </c>
      <c r="J164" s="9">
        <v>0.11</v>
      </c>
      <c r="L164">
        <v>24</v>
      </c>
      <c r="M164">
        <v>4.5</v>
      </c>
      <c r="N164" t="s">
        <v>167</v>
      </c>
      <c r="O164">
        <v>0.5</v>
      </c>
      <c r="P164">
        <v>0</v>
      </c>
      <c r="Q164">
        <v>1.2</v>
      </c>
    </row>
    <row r="165" spans="1:19">
      <c r="A165" s="5" t="s">
        <v>59</v>
      </c>
      <c r="B165" s="5" t="s">
        <v>59</v>
      </c>
      <c r="C165" s="12">
        <v>358</v>
      </c>
      <c r="D165" t="s">
        <v>168</v>
      </c>
      <c r="E165" s="14">
        <f t="shared" si="2"/>
        <v>0.11599999999999999</v>
      </c>
      <c r="F165" s="9">
        <v>0.1</v>
      </c>
      <c r="G165" s="9">
        <v>0.13</v>
      </c>
      <c r="H165" s="9">
        <v>0.12</v>
      </c>
      <c r="I165" s="9">
        <v>0.11</v>
      </c>
      <c r="J165" s="9">
        <v>0.12</v>
      </c>
      <c r="L165">
        <v>25</v>
      </c>
      <c r="M165">
        <v>3.6</v>
      </c>
      <c r="N165" t="s">
        <v>167</v>
      </c>
      <c r="O165" t="s">
        <v>167</v>
      </c>
      <c r="P165">
        <v>0</v>
      </c>
      <c r="Q165">
        <v>0</v>
      </c>
    </row>
    <row r="166" spans="1:19">
      <c r="A166" s="5" t="s">
        <v>59</v>
      </c>
      <c r="B166" s="5" t="s">
        <v>59</v>
      </c>
      <c r="C166" s="12">
        <v>4942</v>
      </c>
      <c r="D166" t="s">
        <v>175</v>
      </c>
      <c r="E166" s="14">
        <f t="shared" si="2"/>
        <v>0.124</v>
      </c>
      <c r="F166" s="9">
        <v>0.13</v>
      </c>
      <c r="G166" s="9">
        <v>0.12</v>
      </c>
      <c r="H166" s="9">
        <v>0.13</v>
      </c>
      <c r="I166" s="9">
        <v>0.13</v>
      </c>
      <c r="J166" s="9">
        <v>0.11</v>
      </c>
      <c r="L166">
        <v>16</v>
      </c>
      <c r="M166">
        <v>4.8</v>
      </c>
      <c r="N166" t="s">
        <v>167</v>
      </c>
      <c r="O166">
        <v>1.5</v>
      </c>
      <c r="P166">
        <v>0</v>
      </c>
      <c r="Q166">
        <v>1</v>
      </c>
    </row>
    <row r="167" spans="1:19">
      <c r="A167" s="5" t="s">
        <v>60</v>
      </c>
      <c r="B167" s="5" t="s">
        <v>60</v>
      </c>
      <c r="C167" s="12">
        <v>214</v>
      </c>
      <c r="D167" t="s">
        <v>168</v>
      </c>
      <c r="E167" s="14">
        <f t="shared" si="2"/>
        <v>0.13600000000000001</v>
      </c>
      <c r="F167" s="9">
        <v>0.16</v>
      </c>
      <c r="G167" s="9">
        <v>0.12</v>
      </c>
      <c r="H167" s="9">
        <v>0.14000000000000001</v>
      </c>
      <c r="I167" s="9">
        <v>0.12</v>
      </c>
      <c r="J167" s="9">
        <v>0.14000000000000001</v>
      </c>
      <c r="L167">
        <f>32+27</f>
        <v>59</v>
      </c>
      <c r="M167">
        <v>40</v>
      </c>
      <c r="N167">
        <v>21</v>
      </c>
      <c r="O167">
        <v>1.3</v>
      </c>
      <c r="P167">
        <v>26</v>
      </c>
      <c r="Q167" t="s">
        <v>167</v>
      </c>
    </row>
    <row r="168" spans="1:19">
      <c r="A168" s="5" t="s">
        <v>60</v>
      </c>
      <c r="B168" s="5" t="s">
        <v>60</v>
      </c>
      <c r="C168" s="12">
        <v>211</v>
      </c>
      <c r="D168" t="s">
        <v>168</v>
      </c>
      <c r="E168" s="14">
        <f t="shared" si="2"/>
        <v>0.14600000000000002</v>
      </c>
      <c r="F168" s="9">
        <v>0.15</v>
      </c>
      <c r="G168" s="9">
        <v>0.14000000000000001</v>
      </c>
      <c r="H168" s="9">
        <v>0.16</v>
      </c>
      <c r="I168" s="9">
        <v>0.13</v>
      </c>
      <c r="J168" s="9">
        <v>0.15</v>
      </c>
      <c r="L168">
        <v>48</v>
      </c>
      <c r="M168">
        <v>16.600000000000001</v>
      </c>
      <c r="N168">
        <v>27</v>
      </c>
      <c r="O168">
        <v>7.2</v>
      </c>
      <c r="P168">
        <v>0</v>
      </c>
      <c r="Q168">
        <v>23.5</v>
      </c>
    </row>
    <row r="169" spans="1:19">
      <c r="A169" s="5" t="s">
        <v>60</v>
      </c>
      <c r="B169" s="5" t="s">
        <v>60</v>
      </c>
      <c r="C169" s="12">
        <v>4411</v>
      </c>
      <c r="D169" t="s">
        <v>175</v>
      </c>
      <c r="E169" s="14">
        <f t="shared" si="2"/>
        <v>0.128</v>
      </c>
      <c r="F169" s="9">
        <v>0.13</v>
      </c>
      <c r="G169" s="9">
        <v>0.15</v>
      </c>
      <c r="H169" s="9">
        <v>0.11</v>
      </c>
      <c r="I169" s="9">
        <v>0.13</v>
      </c>
      <c r="J169" s="9">
        <v>0.12</v>
      </c>
      <c r="L169">
        <v>68</v>
      </c>
      <c r="M169">
        <v>35</v>
      </c>
      <c r="N169">
        <v>23.5</v>
      </c>
      <c r="O169">
        <v>1.9</v>
      </c>
      <c r="P169">
        <v>26</v>
      </c>
      <c r="Q169" t="s">
        <v>167</v>
      </c>
    </row>
    <row r="170" spans="1:19">
      <c r="A170" s="5" t="s">
        <v>61</v>
      </c>
      <c r="B170" s="5" t="s">
        <v>61</v>
      </c>
      <c r="C170" s="12">
        <v>698</v>
      </c>
      <c r="D170" t="s">
        <v>168</v>
      </c>
      <c r="E170" s="14">
        <f t="shared" si="2"/>
        <v>0.126</v>
      </c>
      <c r="F170" s="9">
        <v>0.12</v>
      </c>
      <c r="G170" s="9">
        <v>0.12</v>
      </c>
      <c r="H170" s="9">
        <v>0.12</v>
      </c>
      <c r="I170" s="9">
        <v>0.14000000000000001</v>
      </c>
      <c r="J170" s="9">
        <v>0.13</v>
      </c>
      <c r="L170">
        <v>41.5</v>
      </c>
      <c r="M170">
        <v>20</v>
      </c>
      <c r="N170">
        <v>21.5</v>
      </c>
      <c r="O170">
        <v>4.5</v>
      </c>
      <c r="P170">
        <v>8</v>
      </c>
      <c r="Q170">
        <v>7.5</v>
      </c>
    </row>
    <row r="171" spans="1:19">
      <c r="A171" s="5" t="s">
        <v>61</v>
      </c>
      <c r="B171" s="5" t="s">
        <v>61</v>
      </c>
      <c r="C171" s="12">
        <v>1293</v>
      </c>
      <c r="D171" t="s">
        <v>190</v>
      </c>
      <c r="E171" s="14">
        <f t="shared" si="2"/>
        <v>0.14800000000000002</v>
      </c>
      <c r="F171" s="9">
        <v>0.14000000000000001</v>
      </c>
      <c r="G171" s="9">
        <v>0.16</v>
      </c>
      <c r="H171" s="9">
        <v>0.14000000000000001</v>
      </c>
      <c r="I171" s="9">
        <v>0.16</v>
      </c>
      <c r="J171" s="9">
        <v>0.14000000000000001</v>
      </c>
      <c r="L171">
        <v>65</v>
      </c>
      <c r="M171">
        <v>19</v>
      </c>
      <c r="N171">
        <v>37</v>
      </c>
      <c r="O171">
        <v>5</v>
      </c>
      <c r="P171">
        <v>6</v>
      </c>
      <c r="Q171">
        <v>8</v>
      </c>
    </row>
    <row r="172" spans="1:19">
      <c r="A172" s="5" t="s">
        <v>61</v>
      </c>
      <c r="B172" s="5" t="s">
        <v>61</v>
      </c>
      <c r="C172" s="12" t="s">
        <v>225</v>
      </c>
      <c r="D172" t="s">
        <v>179</v>
      </c>
      <c r="E172" s="14">
        <f t="shared" si="2"/>
        <v>0.16600000000000001</v>
      </c>
      <c r="F172" s="9">
        <v>0.17</v>
      </c>
      <c r="G172" s="9">
        <v>0.16</v>
      </c>
      <c r="H172" s="9">
        <v>0.18</v>
      </c>
      <c r="I172" s="9">
        <v>0.16</v>
      </c>
      <c r="J172" s="9">
        <v>0.16</v>
      </c>
      <c r="L172">
        <v>49</v>
      </c>
      <c r="M172">
        <v>22</v>
      </c>
      <c r="N172">
        <v>15</v>
      </c>
      <c r="O172">
        <v>4.5</v>
      </c>
      <c r="P172">
        <v>8</v>
      </c>
      <c r="Q172">
        <v>13</v>
      </c>
    </row>
    <row r="173" spans="1:19">
      <c r="A173" s="5" t="s">
        <v>62</v>
      </c>
      <c r="B173" s="17" t="s">
        <v>206</v>
      </c>
      <c r="C173" s="12">
        <v>219</v>
      </c>
      <c r="D173" t="s">
        <v>168</v>
      </c>
      <c r="E173" s="14">
        <f t="shared" si="2"/>
        <v>0.14400000000000002</v>
      </c>
      <c r="F173" s="9">
        <v>0.15</v>
      </c>
      <c r="G173" s="9">
        <v>0.13</v>
      </c>
      <c r="H173" s="9">
        <v>0.14000000000000001</v>
      </c>
      <c r="I173" s="9">
        <v>0.14000000000000001</v>
      </c>
      <c r="J173" s="9">
        <v>0.16</v>
      </c>
      <c r="L173">
        <v>500</v>
      </c>
      <c r="M173">
        <v>90</v>
      </c>
      <c r="N173">
        <v>46</v>
      </c>
      <c r="O173">
        <v>3.1</v>
      </c>
      <c r="P173">
        <v>136</v>
      </c>
      <c r="Q173" t="s">
        <v>167</v>
      </c>
      <c r="R173" t="s">
        <v>221</v>
      </c>
    </row>
    <row r="174" spans="1:19">
      <c r="A174" s="5" t="s">
        <v>62</v>
      </c>
      <c r="B174" s="17" t="s">
        <v>206</v>
      </c>
      <c r="C174" s="12" t="s">
        <v>226</v>
      </c>
      <c r="D174" t="s">
        <v>201</v>
      </c>
      <c r="E174" s="14">
        <f t="shared" si="2"/>
        <v>0.35400000000000004</v>
      </c>
      <c r="F174" s="9">
        <v>0.34</v>
      </c>
      <c r="G174" s="9">
        <v>0.43</v>
      </c>
      <c r="H174" s="9">
        <v>0.37</v>
      </c>
      <c r="I174" s="9">
        <v>0.31</v>
      </c>
      <c r="J174" s="9">
        <v>0.32</v>
      </c>
      <c r="L174">
        <v>300</v>
      </c>
      <c r="M174">
        <v>64</v>
      </c>
      <c r="N174">
        <v>57</v>
      </c>
      <c r="O174">
        <v>1.8</v>
      </c>
      <c r="P174">
        <v>186</v>
      </c>
      <c r="Q174" t="s">
        <v>167</v>
      </c>
    </row>
    <row r="175" spans="1:19">
      <c r="A175" s="5" t="s">
        <v>62</v>
      </c>
      <c r="B175" s="17" t="s">
        <v>206</v>
      </c>
      <c r="C175" s="12">
        <v>396</v>
      </c>
      <c r="D175" t="s">
        <v>168</v>
      </c>
      <c r="E175" s="14">
        <f t="shared" si="2"/>
        <v>0.14600000000000002</v>
      </c>
      <c r="F175" s="9">
        <v>0.12</v>
      </c>
      <c r="G175" s="9">
        <v>0.15</v>
      </c>
      <c r="H175" s="9">
        <v>0.15</v>
      </c>
      <c r="I175" s="19">
        <v>0.16</v>
      </c>
      <c r="J175" s="9">
        <v>0.15</v>
      </c>
      <c r="L175">
        <v>350</v>
      </c>
      <c r="M175">
        <v>114</v>
      </c>
      <c r="N175">
        <f>16+26+28</f>
        <v>70</v>
      </c>
      <c r="O175">
        <v>2.8</v>
      </c>
      <c r="P175">
        <v>184</v>
      </c>
      <c r="Q175" t="s">
        <v>167</v>
      </c>
    </row>
    <row r="176" spans="1:19">
      <c r="A176" s="5" t="s">
        <v>63</v>
      </c>
      <c r="B176" s="17" t="s">
        <v>203</v>
      </c>
      <c r="C176" s="12">
        <v>1189</v>
      </c>
      <c r="D176" t="s">
        <v>179</v>
      </c>
      <c r="E176" s="14">
        <f t="shared" si="2"/>
        <v>0.22399999999999998</v>
      </c>
      <c r="F176" s="9">
        <v>0.24</v>
      </c>
      <c r="G176" s="9">
        <v>0.22</v>
      </c>
      <c r="H176" s="9">
        <v>0.19</v>
      </c>
      <c r="I176" s="9">
        <v>0.24</v>
      </c>
      <c r="J176">
        <v>0.23</v>
      </c>
      <c r="L176">
        <v>400</v>
      </c>
      <c r="M176">
        <v>138</v>
      </c>
      <c r="N176">
        <v>73.5</v>
      </c>
      <c r="O176">
        <v>2.6</v>
      </c>
      <c r="P176">
        <v>206</v>
      </c>
      <c r="Q176" t="s">
        <v>167</v>
      </c>
      <c r="R176" t="s">
        <v>242</v>
      </c>
      <c r="S176" t="s">
        <v>244</v>
      </c>
    </row>
    <row r="177" spans="1:17">
      <c r="A177" s="5" t="s">
        <v>64</v>
      </c>
      <c r="B177" s="5" t="s">
        <v>64</v>
      </c>
      <c r="C177" s="12">
        <v>285</v>
      </c>
      <c r="D177" t="s">
        <v>168</v>
      </c>
      <c r="E177" s="14">
        <f>(F177+G177+H177+I177+J177)/5</f>
        <v>9.4E-2</v>
      </c>
      <c r="F177" s="9">
        <v>0.08</v>
      </c>
      <c r="G177" s="9">
        <v>0.09</v>
      </c>
      <c r="H177" s="9">
        <v>0.11</v>
      </c>
      <c r="I177" s="9">
        <v>0.11</v>
      </c>
      <c r="J177" s="9">
        <v>0.08</v>
      </c>
      <c r="L177">
        <v>27</v>
      </c>
      <c r="M177">
        <v>13</v>
      </c>
      <c r="N177">
        <v>23.5</v>
      </c>
      <c r="O177">
        <v>1.3</v>
      </c>
      <c r="P177">
        <v>6</v>
      </c>
      <c r="Q177" t="s">
        <v>167</v>
      </c>
    </row>
    <row r="178" spans="1:17">
      <c r="A178" s="5" t="s">
        <v>64</v>
      </c>
      <c r="B178" s="5" t="s">
        <v>64</v>
      </c>
      <c r="C178" s="12">
        <v>295</v>
      </c>
      <c r="D178" t="s">
        <v>168</v>
      </c>
      <c r="E178" s="14">
        <f>(F178+G178+H178+I178+J178)/5</f>
        <v>8.2000000000000003E-2</v>
      </c>
      <c r="F178" s="9">
        <v>0.08</v>
      </c>
      <c r="G178" s="9">
        <v>7.0000000000000007E-2</v>
      </c>
      <c r="H178" s="9">
        <v>0.08</v>
      </c>
      <c r="I178" s="9">
        <v>0.09</v>
      </c>
      <c r="J178" s="9">
        <v>0.09</v>
      </c>
      <c r="L178">
        <v>22</v>
      </c>
      <c r="M178">
        <v>7</v>
      </c>
      <c r="N178">
        <v>15</v>
      </c>
      <c r="O178">
        <v>0.9</v>
      </c>
      <c r="P178">
        <v>6</v>
      </c>
      <c r="Q178" t="s">
        <v>167</v>
      </c>
    </row>
    <row r="179" spans="1:17">
      <c r="A179" s="5" t="s">
        <v>64</v>
      </c>
      <c r="B179" s="5" t="s">
        <v>64</v>
      </c>
      <c r="C179" s="12">
        <v>7728</v>
      </c>
      <c r="D179" t="s">
        <v>171</v>
      </c>
      <c r="E179" s="14">
        <f t="shared" si="2"/>
        <v>0.124</v>
      </c>
      <c r="F179" s="9">
        <v>0.11</v>
      </c>
      <c r="G179" s="9">
        <v>0.14000000000000001</v>
      </c>
      <c r="H179" s="9">
        <v>0.12</v>
      </c>
      <c r="I179" s="9">
        <v>0.13</v>
      </c>
      <c r="J179" s="9">
        <v>0.12</v>
      </c>
      <c r="L179">
        <v>32</v>
      </c>
      <c r="M179">
        <v>11.5</v>
      </c>
      <c r="N179">
        <v>18</v>
      </c>
      <c r="O179">
        <v>2.5</v>
      </c>
      <c r="P179">
        <v>6</v>
      </c>
      <c r="Q179" t="s">
        <v>167</v>
      </c>
    </row>
    <row r="180" spans="1:17">
      <c r="A180" s="4" t="s">
        <v>65</v>
      </c>
      <c r="B180" s="4" t="s">
        <v>65</v>
      </c>
      <c r="C180" s="12">
        <v>2703</v>
      </c>
      <c r="D180" t="s">
        <v>197</v>
      </c>
      <c r="E180" s="14">
        <f t="shared" si="2"/>
        <v>8.8000000000000009E-2</v>
      </c>
      <c r="F180" s="9">
        <v>0.1</v>
      </c>
      <c r="G180" s="9">
        <v>0.08</v>
      </c>
      <c r="H180" s="9">
        <v>0.1</v>
      </c>
      <c r="I180" s="9">
        <v>0.08</v>
      </c>
      <c r="J180" s="9">
        <v>0.08</v>
      </c>
      <c r="L180">
        <v>29</v>
      </c>
      <c r="M180">
        <v>17.5</v>
      </c>
      <c r="N180" t="s">
        <v>167</v>
      </c>
      <c r="O180">
        <v>4.5</v>
      </c>
      <c r="P180">
        <v>0</v>
      </c>
      <c r="Q180">
        <v>19</v>
      </c>
    </row>
    <row r="181" spans="1:17">
      <c r="A181" s="4" t="s">
        <v>65</v>
      </c>
      <c r="B181" s="4" t="s">
        <v>65</v>
      </c>
      <c r="C181" s="12">
        <v>1406</v>
      </c>
      <c r="D181" t="s">
        <v>179</v>
      </c>
      <c r="E181" s="14">
        <f t="shared" si="2"/>
        <v>0.12</v>
      </c>
      <c r="F181" s="9">
        <v>0.13</v>
      </c>
      <c r="G181" s="9">
        <v>0.14000000000000001</v>
      </c>
      <c r="H181" s="9">
        <v>0.1</v>
      </c>
      <c r="I181" s="9">
        <v>0.11</v>
      </c>
      <c r="J181" s="9">
        <v>0.12</v>
      </c>
      <c r="L181">
        <v>24</v>
      </c>
      <c r="M181">
        <v>20.5</v>
      </c>
      <c r="N181">
        <v>20.5</v>
      </c>
      <c r="O181">
        <v>2.2000000000000002</v>
      </c>
      <c r="P181">
        <v>6</v>
      </c>
      <c r="Q181">
        <v>10</v>
      </c>
    </row>
    <row r="182" spans="1:17">
      <c r="A182" s="4" t="s">
        <v>65</v>
      </c>
      <c r="B182" s="4" t="s">
        <v>65</v>
      </c>
      <c r="C182" s="12">
        <v>565</v>
      </c>
      <c r="D182" t="s">
        <v>168</v>
      </c>
      <c r="E182" s="14">
        <f t="shared" si="2"/>
        <v>0.12</v>
      </c>
      <c r="F182" s="9">
        <v>0.11</v>
      </c>
      <c r="G182" s="9">
        <v>0.15</v>
      </c>
      <c r="H182" s="9">
        <v>0.1</v>
      </c>
      <c r="I182" s="9">
        <v>0.13</v>
      </c>
      <c r="J182" s="9">
        <v>0.11</v>
      </c>
      <c r="L182">
        <v>21</v>
      </c>
      <c r="M182">
        <v>15</v>
      </c>
      <c r="N182" t="s">
        <v>167</v>
      </c>
      <c r="O182">
        <v>3</v>
      </c>
      <c r="P182">
        <v>0</v>
      </c>
      <c r="Q182">
        <v>15</v>
      </c>
    </row>
    <row r="183" spans="1:17">
      <c r="A183" s="4" t="s">
        <v>67</v>
      </c>
      <c r="B183" s="4" t="s">
        <v>67</v>
      </c>
      <c r="C183" s="12">
        <v>216</v>
      </c>
      <c r="D183" t="s">
        <v>168</v>
      </c>
      <c r="E183" s="14">
        <f t="shared" si="2"/>
        <v>0.124</v>
      </c>
      <c r="F183" s="9">
        <v>0.14000000000000001</v>
      </c>
      <c r="G183" s="9">
        <v>0.11</v>
      </c>
      <c r="H183" s="9">
        <v>0.12</v>
      </c>
      <c r="I183" s="9">
        <v>0.11</v>
      </c>
      <c r="J183" s="9">
        <v>0.14000000000000001</v>
      </c>
      <c r="L183">
        <v>19</v>
      </c>
      <c r="M183">
        <v>7.5</v>
      </c>
      <c r="N183" t="s">
        <v>167</v>
      </c>
      <c r="O183">
        <v>1.5</v>
      </c>
      <c r="P183">
        <v>0</v>
      </c>
      <c r="Q183">
        <v>13.5</v>
      </c>
    </row>
    <row r="184" spans="1:17">
      <c r="A184" s="4" t="s">
        <v>67</v>
      </c>
      <c r="B184" s="4" t="s">
        <v>67</v>
      </c>
      <c r="C184" s="12">
        <v>27714</v>
      </c>
      <c r="D184" t="s">
        <v>227</v>
      </c>
      <c r="E184" s="14">
        <f t="shared" si="2"/>
        <v>0.15200000000000002</v>
      </c>
      <c r="F184" s="9">
        <v>0.14000000000000001</v>
      </c>
      <c r="G184" s="9">
        <v>0.15</v>
      </c>
      <c r="H184" s="9">
        <v>0.13</v>
      </c>
      <c r="I184" s="9">
        <v>0.17</v>
      </c>
      <c r="J184" s="9">
        <v>0.17</v>
      </c>
      <c r="L184">
        <v>27</v>
      </c>
      <c r="M184">
        <v>4.5</v>
      </c>
      <c r="N184" t="s">
        <v>167</v>
      </c>
      <c r="O184">
        <v>1.8</v>
      </c>
      <c r="P184">
        <v>0</v>
      </c>
      <c r="Q184">
        <v>12.5</v>
      </c>
    </row>
    <row r="185" spans="1:17">
      <c r="A185" s="4" t="s">
        <v>67</v>
      </c>
      <c r="B185" s="4" t="s">
        <v>67</v>
      </c>
      <c r="C185" s="12">
        <v>197</v>
      </c>
      <c r="D185" t="s">
        <v>168</v>
      </c>
      <c r="E185" s="14">
        <f t="shared" si="2"/>
        <v>0.13600000000000001</v>
      </c>
      <c r="F185" s="9">
        <v>0.14000000000000001</v>
      </c>
      <c r="G185" s="9">
        <v>0.12</v>
      </c>
      <c r="H185" s="9">
        <v>0.11</v>
      </c>
      <c r="I185" s="9">
        <v>0.16</v>
      </c>
      <c r="J185" s="9">
        <v>0.15</v>
      </c>
      <c r="L185">
        <v>25</v>
      </c>
      <c r="M185">
        <v>10</v>
      </c>
      <c r="N185" t="s">
        <v>167</v>
      </c>
      <c r="O185">
        <v>2.4</v>
      </c>
      <c r="P185">
        <v>0</v>
      </c>
      <c r="Q185">
        <v>16.5</v>
      </c>
    </row>
    <row r="186" spans="1:17">
      <c r="A186" s="4" t="s">
        <v>68</v>
      </c>
      <c r="B186" s="4" t="s">
        <v>68</v>
      </c>
      <c r="C186" s="12">
        <v>6421</v>
      </c>
      <c r="D186" t="s">
        <v>171</v>
      </c>
      <c r="E186" s="14">
        <f t="shared" si="2"/>
        <v>0.152</v>
      </c>
      <c r="F186" s="9">
        <v>0.15</v>
      </c>
      <c r="G186" s="9">
        <v>0.16</v>
      </c>
      <c r="H186" s="9">
        <v>0.14000000000000001</v>
      </c>
      <c r="I186" s="9">
        <v>0.15</v>
      </c>
      <c r="J186" s="9">
        <v>0.16</v>
      </c>
      <c r="L186">
        <v>34.5</v>
      </c>
      <c r="M186">
        <v>10</v>
      </c>
      <c r="N186" t="s">
        <v>167</v>
      </c>
      <c r="O186">
        <v>3.4</v>
      </c>
      <c r="P186">
        <v>0</v>
      </c>
      <c r="Q186">
        <v>11.5</v>
      </c>
    </row>
    <row r="187" spans="1:17">
      <c r="A187" s="4" t="s">
        <v>69</v>
      </c>
      <c r="B187" s="4" t="s">
        <v>69</v>
      </c>
      <c r="C187" s="12">
        <v>1035</v>
      </c>
      <c r="D187" t="s">
        <v>179</v>
      </c>
      <c r="E187" s="14">
        <f t="shared" si="2"/>
        <v>0.27400000000000002</v>
      </c>
      <c r="F187" s="9">
        <v>0.25</v>
      </c>
      <c r="G187" s="9">
        <v>0.28000000000000003</v>
      </c>
      <c r="H187" s="9">
        <v>0.28999999999999998</v>
      </c>
      <c r="I187" s="9">
        <v>0.28999999999999998</v>
      </c>
      <c r="J187" s="9">
        <v>0.26</v>
      </c>
      <c r="L187">
        <v>190</v>
      </c>
      <c r="M187">
        <v>52</v>
      </c>
      <c r="N187">
        <v>72</v>
      </c>
      <c r="O187">
        <v>2.2000000000000002</v>
      </c>
      <c r="P187">
        <v>80</v>
      </c>
      <c r="Q187" t="s">
        <v>167</v>
      </c>
    </row>
    <row r="188" spans="1:17">
      <c r="A188" s="4" t="s">
        <v>69</v>
      </c>
      <c r="B188" s="4" t="s">
        <v>69</v>
      </c>
      <c r="C188" s="12">
        <v>6441</v>
      </c>
      <c r="D188" t="s">
        <v>171</v>
      </c>
      <c r="E188" s="14">
        <f t="shared" si="2"/>
        <v>0.34200000000000003</v>
      </c>
      <c r="F188" s="9">
        <v>0.4</v>
      </c>
      <c r="G188" s="9">
        <v>0.34</v>
      </c>
      <c r="H188" s="9">
        <v>0.3</v>
      </c>
      <c r="I188" s="9">
        <v>0.34</v>
      </c>
      <c r="J188" s="9">
        <v>0.33</v>
      </c>
      <c r="L188">
        <v>150</v>
      </c>
      <c r="M188">
        <v>90</v>
      </c>
      <c r="N188">
        <v>66</v>
      </c>
      <c r="O188">
        <v>1.7</v>
      </c>
      <c r="P188">
        <v>100</v>
      </c>
      <c r="Q188" t="s">
        <v>167</v>
      </c>
    </row>
    <row r="189" spans="1:17">
      <c r="A189" s="4" t="s">
        <v>69</v>
      </c>
      <c r="B189" s="4" t="s">
        <v>69</v>
      </c>
      <c r="C189" s="12">
        <v>4690</v>
      </c>
      <c r="D189" t="s">
        <v>175</v>
      </c>
      <c r="E189" s="14">
        <f t="shared" si="2"/>
        <v>0.16199999999999998</v>
      </c>
      <c r="F189" s="9">
        <v>0.18</v>
      </c>
      <c r="G189" s="9">
        <v>0.16</v>
      </c>
      <c r="H189" s="9">
        <v>0.14000000000000001</v>
      </c>
      <c r="I189" s="9">
        <v>0.18</v>
      </c>
      <c r="J189" s="9">
        <v>0.15</v>
      </c>
      <c r="L189">
        <v>183</v>
      </c>
      <c r="M189">
        <v>78</v>
      </c>
      <c r="N189">
        <v>49</v>
      </c>
      <c r="O189">
        <v>1.9</v>
      </c>
      <c r="P189">
        <v>116</v>
      </c>
      <c r="Q189" t="s">
        <v>167</v>
      </c>
    </row>
    <row r="190" spans="1:17">
      <c r="A190" s="5" t="s">
        <v>70</v>
      </c>
      <c r="B190" s="17" t="s">
        <v>207</v>
      </c>
      <c r="C190" s="12">
        <v>4561</v>
      </c>
      <c r="D190" t="s">
        <v>175</v>
      </c>
      <c r="E190" s="14">
        <f t="shared" si="2"/>
        <v>0.14799999999999999</v>
      </c>
      <c r="F190" s="9">
        <v>0.19</v>
      </c>
      <c r="G190" s="9">
        <v>0.14000000000000001</v>
      </c>
      <c r="H190" s="9">
        <v>0.16</v>
      </c>
      <c r="I190" s="9">
        <v>0.12</v>
      </c>
      <c r="J190" s="9">
        <v>0.13</v>
      </c>
      <c r="L190">
        <v>165</v>
      </c>
      <c r="M190">
        <v>114</v>
      </c>
      <c r="N190">
        <f>25+33.5+17</f>
        <v>75.5</v>
      </c>
      <c r="O190">
        <v>0.9</v>
      </c>
      <c r="P190">
        <v>60</v>
      </c>
      <c r="Q190" t="s">
        <v>167</v>
      </c>
    </row>
    <row r="191" spans="1:17">
      <c r="A191" s="5" t="s">
        <v>70</v>
      </c>
      <c r="B191" s="17" t="s">
        <v>207</v>
      </c>
      <c r="C191" s="12">
        <v>4579</v>
      </c>
      <c r="D191" t="s">
        <v>175</v>
      </c>
      <c r="E191" s="14">
        <f t="shared" si="2"/>
        <v>0.17</v>
      </c>
      <c r="F191" s="9">
        <v>0.14000000000000001</v>
      </c>
      <c r="G191" s="9">
        <v>0.16</v>
      </c>
      <c r="H191" s="9">
        <v>0.18</v>
      </c>
      <c r="I191" s="9">
        <v>0.19</v>
      </c>
      <c r="J191" s="9">
        <v>0.18</v>
      </c>
      <c r="L191">
        <v>280</v>
      </c>
      <c r="M191">
        <v>112</v>
      </c>
      <c r="N191">
        <v>76</v>
      </c>
      <c r="O191">
        <v>1.2</v>
      </c>
      <c r="P191">
        <v>252</v>
      </c>
      <c r="Q191" t="s">
        <v>167</v>
      </c>
    </row>
    <row r="192" spans="1:17">
      <c r="A192" s="5" t="s">
        <v>70</v>
      </c>
      <c r="B192" s="17" t="s">
        <v>207</v>
      </c>
      <c r="C192" s="12">
        <v>4554</v>
      </c>
      <c r="D192" t="s">
        <v>175</v>
      </c>
      <c r="E192" s="14">
        <f t="shared" si="2"/>
        <v>0.16600000000000001</v>
      </c>
      <c r="F192" s="9">
        <v>0.16</v>
      </c>
      <c r="G192" s="9">
        <v>0.16</v>
      </c>
      <c r="H192" s="9">
        <v>0.19</v>
      </c>
      <c r="I192" s="9">
        <v>0.15</v>
      </c>
      <c r="J192" s="9">
        <v>0.17</v>
      </c>
      <c r="L192">
        <v>230</v>
      </c>
      <c r="M192">
        <v>96</v>
      </c>
      <c r="N192">
        <v>60</v>
      </c>
      <c r="O192">
        <v>2</v>
      </c>
      <c r="P192">
        <v>176</v>
      </c>
      <c r="Q192" t="s">
        <v>167</v>
      </c>
    </row>
    <row r="193" spans="1:17">
      <c r="A193" s="4" t="s">
        <v>71</v>
      </c>
      <c r="B193" s="4" t="s">
        <v>71</v>
      </c>
      <c r="C193" s="12">
        <v>4792</v>
      </c>
      <c r="D193" t="s">
        <v>175</v>
      </c>
      <c r="E193" s="14">
        <f t="shared" si="2"/>
        <v>0.1</v>
      </c>
      <c r="F193" s="9">
        <v>0.11</v>
      </c>
      <c r="G193" s="9">
        <v>0.09</v>
      </c>
      <c r="H193" s="9">
        <v>0.09</v>
      </c>
      <c r="I193" s="9">
        <v>0.1</v>
      </c>
      <c r="J193" s="9">
        <v>0.11</v>
      </c>
      <c r="L193">
        <v>32.5</v>
      </c>
      <c r="M193">
        <v>11</v>
      </c>
      <c r="N193" t="s">
        <v>167</v>
      </c>
      <c r="O193">
        <v>1.5</v>
      </c>
      <c r="P193">
        <v>0</v>
      </c>
      <c r="Q193">
        <v>27.5</v>
      </c>
    </row>
    <row r="194" spans="1:17">
      <c r="A194" s="4" t="s">
        <v>71</v>
      </c>
      <c r="B194" s="4" t="s">
        <v>71</v>
      </c>
      <c r="C194" s="12">
        <v>90</v>
      </c>
      <c r="D194" t="s">
        <v>161</v>
      </c>
      <c r="E194" s="14">
        <f t="shared" si="2"/>
        <v>0.12</v>
      </c>
      <c r="F194" s="9">
        <v>0.14000000000000001</v>
      </c>
      <c r="G194" s="9">
        <v>0.12</v>
      </c>
      <c r="H194" s="9">
        <v>0.11</v>
      </c>
      <c r="I194" s="9">
        <v>0.12</v>
      </c>
      <c r="J194" s="9">
        <v>0.11</v>
      </c>
      <c r="L194">
        <v>37</v>
      </c>
      <c r="M194">
        <v>19</v>
      </c>
      <c r="N194" t="s">
        <v>167</v>
      </c>
      <c r="O194">
        <v>1.3</v>
      </c>
      <c r="P194">
        <v>0</v>
      </c>
      <c r="Q194">
        <v>31.5</v>
      </c>
    </row>
    <row r="195" spans="1:17">
      <c r="A195" s="4" t="s">
        <v>72</v>
      </c>
      <c r="B195" s="4" t="s">
        <v>72</v>
      </c>
      <c r="C195" s="12">
        <v>346</v>
      </c>
      <c r="D195" t="s">
        <v>168</v>
      </c>
      <c r="E195" s="14">
        <f t="shared" si="2"/>
        <v>0.16200000000000003</v>
      </c>
      <c r="F195" s="9">
        <v>0.14000000000000001</v>
      </c>
      <c r="G195" s="9">
        <v>0.16</v>
      </c>
      <c r="H195" s="9">
        <v>0.17</v>
      </c>
      <c r="I195" s="9">
        <v>0.18</v>
      </c>
      <c r="J195" s="9">
        <v>0.16</v>
      </c>
      <c r="L195">
        <v>63</v>
      </c>
      <c r="M195">
        <v>44</v>
      </c>
      <c r="N195">
        <v>25</v>
      </c>
      <c r="O195">
        <v>5.2</v>
      </c>
      <c r="P195">
        <v>20</v>
      </c>
      <c r="Q195">
        <v>20</v>
      </c>
    </row>
    <row r="196" spans="1:17">
      <c r="A196" s="4" t="s">
        <v>72</v>
      </c>
      <c r="B196" s="4" t="s">
        <v>72</v>
      </c>
      <c r="C196" s="12">
        <v>195</v>
      </c>
      <c r="D196" t="s">
        <v>173</v>
      </c>
      <c r="E196" s="14">
        <f t="shared" si="2"/>
        <v>0.17200000000000001</v>
      </c>
      <c r="F196" s="9">
        <v>0.16</v>
      </c>
      <c r="G196" s="9">
        <v>0.19</v>
      </c>
      <c r="H196" s="9">
        <v>0.17</v>
      </c>
      <c r="I196" s="9">
        <v>0.16</v>
      </c>
      <c r="J196" s="9">
        <v>0.18</v>
      </c>
      <c r="L196">
        <v>34</v>
      </c>
      <c r="M196">
        <v>32</v>
      </c>
      <c r="N196">
        <v>22</v>
      </c>
      <c r="O196">
        <v>4.5</v>
      </c>
      <c r="P196">
        <v>14</v>
      </c>
      <c r="Q196">
        <v>14</v>
      </c>
    </row>
    <row r="197" spans="1:17">
      <c r="A197" s="5" t="s">
        <v>73</v>
      </c>
      <c r="B197" s="17" t="s">
        <v>211</v>
      </c>
      <c r="C197" s="12">
        <v>97</v>
      </c>
      <c r="D197" t="s">
        <v>161</v>
      </c>
      <c r="E197" s="14">
        <f t="shared" si="2"/>
        <v>0.28599999999999998</v>
      </c>
      <c r="F197" s="9">
        <v>0.3</v>
      </c>
      <c r="G197" s="9">
        <v>0.3</v>
      </c>
      <c r="H197" s="9">
        <v>0.28999999999999998</v>
      </c>
      <c r="I197" s="9">
        <v>0.28000000000000003</v>
      </c>
      <c r="J197" s="9">
        <v>0.26</v>
      </c>
      <c r="L197">
        <v>314</v>
      </c>
      <c r="M197">
        <v>106</v>
      </c>
      <c r="N197">
        <f>29+18+28+28</f>
        <v>103</v>
      </c>
      <c r="O197">
        <v>3</v>
      </c>
      <c r="P197">
        <v>268</v>
      </c>
      <c r="Q197" t="s">
        <v>167</v>
      </c>
    </row>
    <row r="198" spans="1:17">
      <c r="A198" s="5" t="s">
        <v>73</v>
      </c>
      <c r="B198" s="17" t="s">
        <v>211</v>
      </c>
      <c r="C198" s="12">
        <v>6779</v>
      </c>
      <c r="D198" t="s">
        <v>171</v>
      </c>
      <c r="E198" s="14">
        <f t="shared" si="2"/>
        <v>0.186</v>
      </c>
      <c r="F198" s="9">
        <v>0.17</v>
      </c>
      <c r="G198" s="9">
        <v>0.19</v>
      </c>
      <c r="H198" s="9">
        <v>0.19</v>
      </c>
      <c r="I198" s="9">
        <v>0.18</v>
      </c>
      <c r="J198" s="9">
        <v>0.2</v>
      </c>
      <c r="L198">
        <v>300</v>
      </c>
      <c r="M198">
        <v>124</v>
      </c>
      <c r="N198">
        <v>92</v>
      </c>
      <c r="O198">
        <v>2.5</v>
      </c>
      <c r="P198">
        <v>270</v>
      </c>
      <c r="Q198" t="s">
        <v>167</v>
      </c>
    </row>
    <row r="199" spans="1:17">
      <c r="A199" s="5" t="s">
        <v>73</v>
      </c>
      <c r="B199" s="17" t="s">
        <v>211</v>
      </c>
      <c r="C199" s="12">
        <v>4603</v>
      </c>
      <c r="D199" t="s">
        <v>175</v>
      </c>
      <c r="E199" s="14">
        <f t="shared" si="2"/>
        <v>0.17599999999999999</v>
      </c>
      <c r="F199" s="9">
        <v>0.2</v>
      </c>
      <c r="G199" s="9">
        <v>0.17</v>
      </c>
      <c r="H199" s="9">
        <v>0.14000000000000001</v>
      </c>
      <c r="I199" s="9">
        <v>0.18</v>
      </c>
      <c r="J199" s="9">
        <v>0.19</v>
      </c>
      <c r="L199">
        <v>407</v>
      </c>
      <c r="M199">
        <v>162</v>
      </c>
      <c r="N199">
        <f>17+22.5+27+26+22.5+16</f>
        <v>131</v>
      </c>
      <c r="O199">
        <v>2.2000000000000002</v>
      </c>
      <c r="P199">
        <v>318</v>
      </c>
      <c r="Q199" t="s">
        <v>167</v>
      </c>
    </row>
    <row r="200" spans="1:17">
      <c r="A200" s="4" t="s">
        <v>74</v>
      </c>
      <c r="B200" s="5" t="s">
        <v>212</v>
      </c>
      <c r="C200" s="12">
        <v>4506</v>
      </c>
      <c r="D200" t="s">
        <v>175</v>
      </c>
      <c r="E200" s="14">
        <f t="shared" si="2"/>
        <v>0.2</v>
      </c>
      <c r="F200" s="9">
        <v>0.2</v>
      </c>
      <c r="G200" s="9">
        <v>0.19</v>
      </c>
      <c r="H200" s="9">
        <v>0.2</v>
      </c>
      <c r="I200" s="9">
        <v>0.22</v>
      </c>
      <c r="J200" s="9">
        <v>0.19</v>
      </c>
      <c r="L200">
        <v>350</v>
      </c>
      <c r="M200">
        <v>84</v>
      </c>
      <c r="N200">
        <v>100</v>
      </c>
      <c r="O200">
        <v>3</v>
      </c>
      <c r="P200">
        <v>298</v>
      </c>
      <c r="Q200" t="s">
        <v>167</v>
      </c>
    </row>
    <row r="201" spans="1:17">
      <c r="A201" s="4" t="s">
        <v>74</v>
      </c>
      <c r="B201" s="5" t="s">
        <v>212</v>
      </c>
      <c r="C201" s="12">
        <v>4521</v>
      </c>
      <c r="D201" t="s">
        <v>175</v>
      </c>
      <c r="E201" s="14">
        <f t="shared" si="2"/>
        <v>0.26400000000000001</v>
      </c>
      <c r="F201" s="9">
        <v>0.27</v>
      </c>
      <c r="G201" s="9">
        <v>0.23</v>
      </c>
      <c r="H201" s="9">
        <v>0.26</v>
      </c>
      <c r="I201" s="9">
        <v>0.28000000000000003</v>
      </c>
      <c r="J201" s="9">
        <v>0.28000000000000003</v>
      </c>
      <c r="L201">
        <v>302</v>
      </c>
      <c r="M201">
        <v>104</v>
      </c>
      <c r="N201">
        <v>107</v>
      </c>
      <c r="O201">
        <v>3.2</v>
      </c>
      <c r="P201">
        <v>266</v>
      </c>
      <c r="Q201" t="s">
        <v>167</v>
      </c>
    </row>
    <row r="202" spans="1:17">
      <c r="A202" s="4" t="s">
        <v>74</v>
      </c>
      <c r="B202" s="5" t="s">
        <v>212</v>
      </c>
      <c r="C202" s="12">
        <v>4613</v>
      </c>
      <c r="D202" t="s">
        <v>175</v>
      </c>
      <c r="E202" s="14">
        <f t="shared" si="2"/>
        <v>0.246</v>
      </c>
      <c r="F202" s="9">
        <v>0.21</v>
      </c>
      <c r="G202" s="9">
        <v>0.25</v>
      </c>
      <c r="H202" s="9">
        <v>0.26</v>
      </c>
      <c r="I202" s="9">
        <v>0.27</v>
      </c>
      <c r="J202" s="9">
        <v>0.24</v>
      </c>
      <c r="L202">
        <v>333</v>
      </c>
      <c r="M202">
        <v>184</v>
      </c>
      <c r="N202">
        <v>132</v>
      </c>
      <c r="O202">
        <v>2.5</v>
      </c>
      <c r="P202">
        <v>242</v>
      </c>
      <c r="Q202" t="s">
        <v>167</v>
      </c>
    </row>
    <row r="203" spans="1:17">
      <c r="A203" s="5" t="s">
        <v>75</v>
      </c>
      <c r="B203" s="5" t="s">
        <v>75</v>
      </c>
      <c r="C203" s="12">
        <v>6755</v>
      </c>
      <c r="D203" t="s">
        <v>171</v>
      </c>
      <c r="E203" s="14">
        <f>(F203+G203+H203+I203+J203)/5</f>
        <v>0.23199999999999998</v>
      </c>
      <c r="F203" s="9">
        <v>0.24</v>
      </c>
      <c r="G203" s="9">
        <v>0.24</v>
      </c>
      <c r="H203" s="9">
        <v>0.25</v>
      </c>
      <c r="I203" s="9">
        <v>0.22</v>
      </c>
      <c r="J203" s="9">
        <v>0.21</v>
      </c>
      <c r="L203">
        <v>300</v>
      </c>
      <c r="M203">
        <v>44</v>
      </c>
      <c r="N203">
        <v>56</v>
      </c>
      <c r="O203">
        <v>3.8</v>
      </c>
      <c r="P203">
        <v>120</v>
      </c>
      <c r="Q203" t="s">
        <v>167</v>
      </c>
    </row>
    <row r="204" spans="1:17">
      <c r="A204" s="5" t="s">
        <v>75</v>
      </c>
      <c r="B204" s="5" t="s">
        <v>75</v>
      </c>
      <c r="C204" s="12">
        <v>1397</v>
      </c>
      <c r="D204" t="s">
        <v>179</v>
      </c>
      <c r="E204" s="14">
        <f t="shared" si="2"/>
        <v>0.17200000000000001</v>
      </c>
      <c r="F204" s="9">
        <v>0.16</v>
      </c>
      <c r="G204" s="9">
        <v>0.16</v>
      </c>
      <c r="H204" s="9">
        <v>0.18</v>
      </c>
      <c r="I204" s="9">
        <v>0.17</v>
      </c>
      <c r="J204" s="9">
        <v>0.19</v>
      </c>
      <c r="L204">
        <v>300</v>
      </c>
      <c r="M204">
        <v>80</v>
      </c>
      <c r="N204">
        <f>17+26+18.5</f>
        <v>61.5</v>
      </c>
      <c r="O204">
        <v>2.5</v>
      </c>
      <c r="P204">
        <v>118</v>
      </c>
      <c r="Q204" t="s">
        <v>167</v>
      </c>
    </row>
    <row r="205" spans="1:17">
      <c r="A205" s="5" t="s">
        <v>75</v>
      </c>
      <c r="B205" s="5" t="s">
        <v>75</v>
      </c>
      <c r="C205" s="12">
        <v>2672</v>
      </c>
      <c r="D205" t="s">
        <v>197</v>
      </c>
      <c r="E205" s="14">
        <f t="shared" si="2"/>
        <v>0.19400000000000001</v>
      </c>
      <c r="F205" s="9">
        <v>0.18</v>
      </c>
      <c r="G205" s="9">
        <v>0.17</v>
      </c>
      <c r="H205" s="9">
        <v>0.21</v>
      </c>
      <c r="I205" s="9">
        <v>0.22</v>
      </c>
      <c r="J205" s="9">
        <v>0.19</v>
      </c>
      <c r="L205">
        <v>180</v>
      </c>
      <c r="M205">
        <v>56</v>
      </c>
      <c r="N205">
        <v>35.5</v>
      </c>
      <c r="O205">
        <v>2.1</v>
      </c>
      <c r="P205">
        <v>100</v>
      </c>
      <c r="Q205" t="s">
        <v>167</v>
      </c>
    </row>
    <row r="206" spans="1:17">
      <c r="A206" s="5" t="s">
        <v>76</v>
      </c>
      <c r="B206" s="5" t="s">
        <v>76</v>
      </c>
      <c r="C206" s="12">
        <v>4591</v>
      </c>
      <c r="D206" t="s">
        <v>175</v>
      </c>
      <c r="E206" s="14">
        <f t="shared" si="2"/>
        <v>9.8000000000000004E-2</v>
      </c>
      <c r="F206" s="9">
        <v>0.09</v>
      </c>
      <c r="G206" s="9">
        <v>0.09</v>
      </c>
      <c r="H206" s="9">
        <v>0.1</v>
      </c>
      <c r="I206" s="9">
        <v>0.1</v>
      </c>
      <c r="J206" s="9">
        <v>0.11</v>
      </c>
      <c r="L206">
        <v>102</v>
      </c>
      <c r="M206">
        <v>40</v>
      </c>
      <c r="N206">
        <v>39</v>
      </c>
      <c r="O206">
        <v>2</v>
      </c>
      <c r="P206">
        <v>42</v>
      </c>
      <c r="Q206" t="s">
        <v>167</v>
      </c>
    </row>
    <row r="207" spans="1:17">
      <c r="A207" s="5" t="s">
        <v>76</v>
      </c>
      <c r="B207" s="5" t="s">
        <v>76</v>
      </c>
      <c r="C207" s="12">
        <v>2621</v>
      </c>
      <c r="D207" t="s">
        <v>197</v>
      </c>
      <c r="E207" s="14">
        <f t="shared" si="2"/>
        <v>0.08</v>
      </c>
      <c r="F207" s="9">
        <v>7.0000000000000007E-2</v>
      </c>
      <c r="G207" s="9">
        <v>0.08</v>
      </c>
      <c r="H207" s="9">
        <v>0.09</v>
      </c>
      <c r="I207" s="9">
        <v>0.09</v>
      </c>
      <c r="J207" s="9">
        <v>7.0000000000000007E-2</v>
      </c>
      <c r="L207">
        <v>53</v>
      </c>
      <c r="M207">
        <v>30</v>
      </c>
      <c r="N207">
        <v>26</v>
      </c>
      <c r="O207">
        <v>1.5</v>
      </c>
      <c r="P207">
        <v>26</v>
      </c>
      <c r="Q207" t="s">
        <v>167</v>
      </c>
    </row>
    <row r="208" spans="1:17">
      <c r="A208" s="5" t="s">
        <v>76</v>
      </c>
      <c r="B208" s="5" t="s">
        <v>76</v>
      </c>
      <c r="C208" s="12">
        <v>6782</v>
      </c>
      <c r="D208" t="s">
        <v>171</v>
      </c>
      <c r="E208" s="14">
        <f t="shared" si="2"/>
        <v>0.1</v>
      </c>
      <c r="F208" s="9">
        <v>0.1</v>
      </c>
      <c r="G208" s="9">
        <v>0.11</v>
      </c>
      <c r="H208" s="9">
        <v>0.1</v>
      </c>
      <c r="I208" s="9">
        <v>0.09</v>
      </c>
      <c r="J208" s="9">
        <v>0.1</v>
      </c>
      <c r="L208">
        <f>19+26.5+29</f>
        <v>74.5</v>
      </c>
      <c r="M208">
        <v>32</v>
      </c>
      <c r="N208">
        <v>32</v>
      </c>
      <c r="O208">
        <v>2.2999999999999998</v>
      </c>
      <c r="P208">
        <v>28</v>
      </c>
      <c r="Q208" t="s">
        <v>167</v>
      </c>
    </row>
    <row r="209" spans="1:18">
      <c r="A209" s="4" t="s">
        <v>77</v>
      </c>
      <c r="B209" s="4" t="s">
        <v>77</v>
      </c>
      <c r="C209" s="12">
        <v>7638</v>
      </c>
      <c r="D209" t="s">
        <v>171</v>
      </c>
      <c r="E209" s="14">
        <f t="shared" si="2"/>
        <v>0.19600000000000001</v>
      </c>
      <c r="F209" s="9">
        <v>0.2</v>
      </c>
      <c r="G209" s="9">
        <v>0.2</v>
      </c>
      <c r="H209" s="9">
        <v>0.2</v>
      </c>
      <c r="I209" s="9">
        <v>0.19</v>
      </c>
      <c r="J209" s="9">
        <v>0.19</v>
      </c>
      <c r="L209">
        <v>39</v>
      </c>
      <c r="M209">
        <v>18</v>
      </c>
      <c r="N209" t="s">
        <v>167</v>
      </c>
      <c r="O209">
        <v>5.6</v>
      </c>
      <c r="P209">
        <v>0</v>
      </c>
      <c r="Q209">
        <v>18</v>
      </c>
    </row>
    <row r="210" spans="1:18">
      <c r="A210" s="4" t="s">
        <v>77</v>
      </c>
      <c r="B210" s="4" t="s">
        <v>77</v>
      </c>
      <c r="C210" s="12">
        <v>132</v>
      </c>
      <c r="D210" t="s">
        <v>161</v>
      </c>
      <c r="E210" s="14">
        <f t="shared" si="2"/>
        <v>0.2</v>
      </c>
      <c r="F210" s="9">
        <v>0.19</v>
      </c>
      <c r="G210" s="9">
        <v>0.2</v>
      </c>
      <c r="H210" s="9">
        <v>0.21</v>
      </c>
      <c r="I210" s="9">
        <v>0.2</v>
      </c>
      <c r="J210" s="9">
        <v>0.2</v>
      </c>
      <c r="L210">
        <v>48</v>
      </c>
      <c r="M210">
        <v>26</v>
      </c>
      <c r="N210" t="s">
        <v>167</v>
      </c>
      <c r="O210">
        <v>8.1</v>
      </c>
      <c r="P210">
        <v>0</v>
      </c>
      <c r="Q210">
        <v>20</v>
      </c>
      <c r="R210" t="s">
        <v>229</v>
      </c>
    </row>
    <row r="211" spans="1:18">
      <c r="A211" s="4" t="s">
        <v>77</v>
      </c>
      <c r="B211" s="4" t="s">
        <v>77</v>
      </c>
      <c r="C211" s="12">
        <v>1420</v>
      </c>
      <c r="D211" t="s">
        <v>179</v>
      </c>
      <c r="E211" s="14">
        <f t="shared" si="2"/>
        <v>0.21200000000000002</v>
      </c>
      <c r="F211" s="9">
        <v>0.2</v>
      </c>
      <c r="G211" s="9">
        <v>0.21</v>
      </c>
      <c r="H211" s="9">
        <v>0.23</v>
      </c>
      <c r="I211" s="9">
        <v>0.22</v>
      </c>
      <c r="J211" s="9">
        <v>0.2</v>
      </c>
      <c r="L211">
        <v>40</v>
      </c>
      <c r="M211">
        <v>23.5</v>
      </c>
      <c r="N211" t="s">
        <v>167</v>
      </c>
      <c r="O211">
        <v>8.8000000000000007</v>
      </c>
      <c r="P211">
        <v>0</v>
      </c>
      <c r="Q211">
        <v>16.5</v>
      </c>
    </row>
    <row r="212" spans="1:18">
      <c r="A212" s="5" t="s">
        <v>78</v>
      </c>
      <c r="B212" s="5" t="s">
        <v>78</v>
      </c>
      <c r="C212" s="12">
        <v>6357</v>
      </c>
      <c r="D212" t="s">
        <v>171</v>
      </c>
      <c r="E212" s="14">
        <f t="shared" si="2"/>
        <v>0.10800000000000001</v>
      </c>
      <c r="F212" s="9">
        <v>0.1</v>
      </c>
      <c r="G212" s="9">
        <v>0.11</v>
      </c>
      <c r="H212" s="9">
        <v>0.09</v>
      </c>
      <c r="I212" s="9">
        <v>0.12</v>
      </c>
      <c r="J212" s="9">
        <v>0.12</v>
      </c>
      <c r="L212">
        <v>29</v>
      </c>
      <c r="M212">
        <v>9</v>
      </c>
      <c r="N212" t="s">
        <v>167</v>
      </c>
      <c r="O212">
        <v>1.8</v>
      </c>
      <c r="P212">
        <v>0</v>
      </c>
      <c r="Q212">
        <v>22</v>
      </c>
    </row>
    <row r="213" spans="1:18">
      <c r="A213" s="5" t="s">
        <v>78</v>
      </c>
      <c r="B213" s="5" t="s">
        <v>78</v>
      </c>
      <c r="C213" s="12">
        <v>6371</v>
      </c>
      <c r="D213" t="s">
        <v>175</v>
      </c>
      <c r="E213" s="14">
        <f t="shared" si="2"/>
        <v>0.10600000000000001</v>
      </c>
      <c r="F213" s="9">
        <v>0.08</v>
      </c>
      <c r="G213" s="9">
        <v>0.12</v>
      </c>
      <c r="H213" s="9">
        <v>0.11</v>
      </c>
      <c r="I213" s="9">
        <v>0.12</v>
      </c>
      <c r="J213" s="9">
        <v>0.1</v>
      </c>
      <c r="L213">
        <v>26</v>
      </c>
      <c r="M213">
        <v>8</v>
      </c>
      <c r="N213" t="s">
        <v>167</v>
      </c>
      <c r="O213">
        <v>1.5</v>
      </c>
      <c r="P213">
        <v>0</v>
      </c>
      <c r="Q213">
        <v>20</v>
      </c>
    </row>
    <row r="214" spans="1:18">
      <c r="A214" s="5" t="s">
        <v>78</v>
      </c>
      <c r="B214" s="5" t="s">
        <v>78</v>
      </c>
      <c r="C214" s="12">
        <v>5036</v>
      </c>
      <c r="D214" t="s">
        <v>208</v>
      </c>
      <c r="E214" s="14">
        <f t="shared" si="2"/>
        <v>0.10800000000000001</v>
      </c>
      <c r="F214" s="9">
        <v>0.1</v>
      </c>
      <c r="G214" s="9">
        <v>0.11</v>
      </c>
      <c r="H214" s="9">
        <v>0.1</v>
      </c>
      <c r="I214" s="9">
        <v>0.11</v>
      </c>
      <c r="J214" s="9">
        <v>0.12</v>
      </c>
      <c r="L214">
        <v>22.5</v>
      </c>
      <c r="M214">
        <v>9.5</v>
      </c>
      <c r="N214" t="s">
        <v>167</v>
      </c>
      <c r="O214">
        <v>2.2999999999999998</v>
      </c>
      <c r="P214">
        <v>0</v>
      </c>
      <c r="Q214">
        <v>16.5</v>
      </c>
    </row>
    <row r="215" spans="1:18">
      <c r="A215" s="5" t="s">
        <v>79</v>
      </c>
      <c r="B215" s="5" t="s">
        <v>79</v>
      </c>
      <c r="C215" s="12">
        <v>130</v>
      </c>
      <c r="D215" t="s">
        <v>161</v>
      </c>
      <c r="E215" s="14">
        <f t="shared" si="2"/>
        <v>0.10600000000000001</v>
      </c>
      <c r="F215" s="9">
        <v>0.1</v>
      </c>
      <c r="G215" s="9">
        <v>0.12</v>
      </c>
      <c r="H215" s="9">
        <v>0.13</v>
      </c>
      <c r="I215" s="9">
        <v>0.08</v>
      </c>
      <c r="J215" s="9">
        <v>0.1</v>
      </c>
      <c r="L215">
        <v>41</v>
      </c>
      <c r="M215">
        <v>18.5</v>
      </c>
      <c r="N215" t="s">
        <v>167</v>
      </c>
      <c r="O215">
        <v>3.8</v>
      </c>
      <c r="P215">
        <v>0</v>
      </c>
      <c r="Q215">
        <v>21</v>
      </c>
    </row>
    <row r="216" spans="1:18">
      <c r="A216" s="5" t="s">
        <v>79</v>
      </c>
      <c r="B216" s="5" t="s">
        <v>79</v>
      </c>
      <c r="C216" s="12">
        <v>129</v>
      </c>
      <c r="D216" t="s">
        <v>161</v>
      </c>
      <c r="E216" s="14">
        <f t="shared" si="2"/>
        <v>9.6000000000000002E-2</v>
      </c>
      <c r="F216" s="9">
        <v>0.11</v>
      </c>
      <c r="G216" s="9">
        <v>0.08</v>
      </c>
      <c r="H216" s="9">
        <v>0.09</v>
      </c>
      <c r="I216" s="9">
        <v>0.1</v>
      </c>
      <c r="J216" s="9">
        <v>0.1</v>
      </c>
      <c r="L216">
        <f>23+16.5</f>
        <v>39.5</v>
      </c>
      <c r="M216">
        <v>11</v>
      </c>
      <c r="N216" t="s">
        <v>167</v>
      </c>
      <c r="O216">
        <v>3.6</v>
      </c>
      <c r="P216">
        <v>0</v>
      </c>
      <c r="Q216">
        <v>19</v>
      </c>
    </row>
    <row r="217" spans="1:18">
      <c r="A217" s="5" t="s">
        <v>79</v>
      </c>
      <c r="B217" s="5" t="s">
        <v>79</v>
      </c>
      <c r="C217" s="12">
        <v>1229</v>
      </c>
      <c r="D217" t="s">
        <v>228</v>
      </c>
      <c r="E217" s="14">
        <f t="shared" si="2"/>
        <v>8.2000000000000003E-2</v>
      </c>
      <c r="F217" s="9">
        <v>0.08</v>
      </c>
      <c r="G217" s="9">
        <v>0.09</v>
      </c>
      <c r="H217" s="9">
        <v>7.0000000000000007E-2</v>
      </c>
      <c r="I217" s="9">
        <v>0.08</v>
      </c>
      <c r="J217" s="9">
        <v>0.09</v>
      </c>
      <c r="L217">
        <v>52.5</v>
      </c>
      <c r="M217">
        <v>8</v>
      </c>
      <c r="N217" t="s">
        <v>167</v>
      </c>
      <c r="O217">
        <v>3.3</v>
      </c>
      <c r="P217">
        <v>0</v>
      </c>
      <c r="Q217">
        <v>25</v>
      </c>
    </row>
    <row r="218" spans="1:18">
      <c r="A218" s="5" t="s">
        <v>80</v>
      </c>
      <c r="B218" s="5" t="s">
        <v>259</v>
      </c>
      <c r="C218" s="12">
        <v>109</v>
      </c>
      <c r="D218" t="s">
        <v>161</v>
      </c>
      <c r="E218" s="14">
        <f t="shared" si="2"/>
        <v>0.19</v>
      </c>
      <c r="F218" s="9">
        <v>0.18</v>
      </c>
      <c r="G218" s="9">
        <v>0.18</v>
      </c>
      <c r="H218" s="9">
        <v>0.19</v>
      </c>
      <c r="I218" s="9">
        <v>0.18</v>
      </c>
      <c r="J218">
        <v>0.22</v>
      </c>
      <c r="L218">
        <v>460</v>
      </c>
      <c r="M218">
        <v>200</v>
      </c>
      <c r="N218">
        <f>27.5+22.5+27+34</f>
        <v>111</v>
      </c>
      <c r="O218">
        <v>4</v>
      </c>
      <c r="P218">
        <v>280</v>
      </c>
      <c r="Q218" t="s">
        <v>167</v>
      </c>
    </row>
    <row r="219" spans="1:18">
      <c r="A219" s="5" t="s">
        <v>80</v>
      </c>
      <c r="B219" s="5" t="s">
        <v>259</v>
      </c>
      <c r="C219" s="12">
        <v>336</v>
      </c>
      <c r="D219" t="s">
        <v>168</v>
      </c>
      <c r="E219" s="14">
        <f t="shared" si="2"/>
        <v>0.188</v>
      </c>
      <c r="F219" s="9">
        <v>0.19</v>
      </c>
      <c r="G219" s="9">
        <v>0.2</v>
      </c>
      <c r="H219" s="9">
        <v>0.19</v>
      </c>
      <c r="I219" s="9">
        <v>0.18</v>
      </c>
      <c r="J219" s="9">
        <v>0.18</v>
      </c>
      <c r="L219">
        <v>450</v>
      </c>
      <c r="M219">
        <v>220</v>
      </c>
      <c r="N219">
        <f>22+21+20+17.5+37</f>
        <v>117.5</v>
      </c>
      <c r="O219">
        <v>3.5</v>
      </c>
      <c r="P219">
        <v>252</v>
      </c>
      <c r="Q219" t="s">
        <v>167</v>
      </c>
    </row>
    <row r="220" spans="1:18">
      <c r="A220" s="5" t="s">
        <v>80</v>
      </c>
      <c r="B220" s="5" t="s">
        <v>259</v>
      </c>
      <c r="C220" s="12">
        <v>4679</v>
      </c>
      <c r="D220" t="s">
        <v>175</v>
      </c>
      <c r="E220" s="14">
        <f t="shared" si="2"/>
        <v>0.19800000000000001</v>
      </c>
      <c r="F220" s="9">
        <v>0.23</v>
      </c>
      <c r="G220" s="9">
        <v>0.2</v>
      </c>
      <c r="H220" s="9">
        <v>0.19</v>
      </c>
      <c r="I220" s="9">
        <v>0.19</v>
      </c>
      <c r="J220" s="9">
        <v>0.18</v>
      </c>
      <c r="L220">
        <v>390</v>
      </c>
      <c r="M220">
        <v>100</v>
      </c>
      <c r="N220">
        <v>90</v>
      </c>
      <c r="O220">
        <v>3</v>
      </c>
      <c r="P220">
        <v>262</v>
      </c>
      <c r="Q220" t="s">
        <v>167</v>
      </c>
    </row>
    <row r="221" spans="1:18">
      <c r="A221" s="5" t="s">
        <v>81</v>
      </c>
      <c r="B221" s="5" t="s">
        <v>81</v>
      </c>
      <c r="C221" s="12">
        <v>6776</v>
      </c>
      <c r="D221" t="s">
        <v>171</v>
      </c>
      <c r="E221" s="14">
        <f t="shared" si="2"/>
        <v>0.10999999999999999</v>
      </c>
      <c r="F221" s="9">
        <v>0.12</v>
      </c>
      <c r="G221" s="9">
        <v>0.1</v>
      </c>
      <c r="H221" s="9">
        <v>0.13</v>
      </c>
      <c r="I221" s="9">
        <v>0.12</v>
      </c>
      <c r="J221" s="9">
        <v>0.08</v>
      </c>
      <c r="L221">
        <v>100</v>
      </c>
      <c r="M221">
        <v>40</v>
      </c>
      <c r="N221">
        <v>26</v>
      </c>
      <c r="O221">
        <v>1.8</v>
      </c>
      <c r="P221">
        <v>70</v>
      </c>
      <c r="Q221" t="s">
        <v>167</v>
      </c>
    </row>
    <row r="222" spans="1:18">
      <c r="A222" s="5" t="s">
        <v>81</v>
      </c>
      <c r="B222" s="5" t="s">
        <v>81</v>
      </c>
      <c r="C222" s="12">
        <v>4441</v>
      </c>
      <c r="D222" t="s">
        <v>175</v>
      </c>
      <c r="E222" s="14">
        <f t="shared" si="2"/>
        <v>0.12</v>
      </c>
      <c r="F222" s="9">
        <v>0.11</v>
      </c>
      <c r="G222" s="9">
        <v>0.12</v>
      </c>
      <c r="H222" s="9">
        <v>0.13</v>
      </c>
      <c r="I222" s="9">
        <v>0.13</v>
      </c>
      <c r="J222" s="9">
        <v>0.11</v>
      </c>
      <c r="L222">
        <f>36+27+15</f>
        <v>78</v>
      </c>
      <c r="M222">
        <v>32</v>
      </c>
      <c r="N222">
        <v>34</v>
      </c>
      <c r="O222">
        <v>1.6</v>
      </c>
      <c r="P222">
        <v>36</v>
      </c>
      <c r="Q222" t="s">
        <v>167</v>
      </c>
    </row>
    <row r="223" spans="1:18">
      <c r="A223" s="5" t="s">
        <v>81</v>
      </c>
      <c r="B223" s="5" t="s">
        <v>81</v>
      </c>
      <c r="C223" s="12">
        <v>4446</v>
      </c>
      <c r="D223" t="s">
        <v>175</v>
      </c>
      <c r="E223" s="14">
        <f t="shared" si="2"/>
        <v>0.16800000000000001</v>
      </c>
      <c r="F223" s="9">
        <v>0.19</v>
      </c>
      <c r="G223" s="9">
        <v>0.17</v>
      </c>
      <c r="H223" s="9">
        <v>0.16</v>
      </c>
      <c r="I223" s="9">
        <v>0.15</v>
      </c>
      <c r="J223" s="9">
        <v>0.17</v>
      </c>
      <c r="L223">
        <v>80</v>
      </c>
      <c r="M223">
        <v>30</v>
      </c>
      <c r="N223">
        <v>22.5</v>
      </c>
      <c r="O223">
        <v>2.2999999999999998</v>
      </c>
      <c r="P223">
        <v>46</v>
      </c>
      <c r="Q223" t="s">
        <v>167</v>
      </c>
    </row>
    <row r="224" spans="1:18">
      <c r="A224" s="4" t="s">
        <v>82</v>
      </c>
      <c r="B224" s="4" t="s">
        <v>82</v>
      </c>
      <c r="C224" s="12">
        <v>4710</v>
      </c>
      <c r="D224" t="s">
        <v>230</v>
      </c>
      <c r="E224" s="14">
        <f t="shared" si="2"/>
        <v>0.14600000000000002</v>
      </c>
      <c r="F224" s="9">
        <v>0.14000000000000001</v>
      </c>
      <c r="G224" s="9">
        <v>0.16</v>
      </c>
      <c r="H224" s="9">
        <v>0.16</v>
      </c>
      <c r="I224" s="9">
        <v>0.13</v>
      </c>
      <c r="J224" s="9">
        <v>0.14000000000000001</v>
      </c>
      <c r="L224">
        <v>325</v>
      </c>
      <c r="M224">
        <v>130</v>
      </c>
      <c r="N224">
        <v>70</v>
      </c>
      <c r="O224">
        <v>3.3</v>
      </c>
      <c r="P224">
        <v>148</v>
      </c>
      <c r="Q224" t="s">
        <v>167</v>
      </c>
      <c r="R224" t="s">
        <v>232</v>
      </c>
    </row>
    <row r="225" spans="1:18">
      <c r="A225" s="4" t="s">
        <v>82</v>
      </c>
      <c r="B225" s="4" t="s">
        <v>82</v>
      </c>
      <c r="C225" s="12">
        <v>4704</v>
      </c>
      <c r="D225" t="s">
        <v>175</v>
      </c>
      <c r="E225" s="14">
        <f t="shared" si="2"/>
        <v>0.10599999999999998</v>
      </c>
      <c r="F225" s="9">
        <v>0.09</v>
      </c>
      <c r="G225" s="9">
        <v>0.13</v>
      </c>
      <c r="H225" s="9">
        <v>0.12</v>
      </c>
      <c r="I225" s="9">
        <v>0.1</v>
      </c>
      <c r="J225" s="9">
        <v>0.09</v>
      </c>
      <c r="L225">
        <v>275</v>
      </c>
      <c r="M225">
        <v>140</v>
      </c>
      <c r="N225">
        <v>75</v>
      </c>
      <c r="O225">
        <v>3.1</v>
      </c>
      <c r="P225">
        <v>126</v>
      </c>
      <c r="Q225" t="s">
        <v>167</v>
      </c>
    </row>
    <row r="226" spans="1:18">
      <c r="A226" s="4" t="s">
        <v>82</v>
      </c>
      <c r="B226" s="4" t="s">
        <v>82</v>
      </c>
      <c r="C226" s="12">
        <v>124</v>
      </c>
      <c r="D226" t="s">
        <v>231</v>
      </c>
      <c r="E226" s="14">
        <f t="shared" si="2"/>
        <v>0.13</v>
      </c>
      <c r="F226" s="9">
        <v>0.14000000000000001</v>
      </c>
      <c r="G226" s="9">
        <v>0.15</v>
      </c>
      <c r="H226" s="9">
        <v>0.11</v>
      </c>
      <c r="I226" s="9">
        <v>0.13</v>
      </c>
      <c r="J226" s="9">
        <v>0.12</v>
      </c>
      <c r="L226">
        <v>300</v>
      </c>
      <c r="M226">
        <v>73</v>
      </c>
      <c r="N226">
        <v>53.5</v>
      </c>
      <c r="O226">
        <v>1.7</v>
      </c>
      <c r="P226">
        <v>138</v>
      </c>
      <c r="Q226" t="s">
        <v>167</v>
      </c>
      <c r="R226" t="s">
        <v>232</v>
      </c>
    </row>
    <row r="227" spans="1:18">
      <c r="A227" s="5" t="s">
        <v>83</v>
      </c>
      <c r="B227" s="5" t="s">
        <v>83</v>
      </c>
      <c r="C227" s="12">
        <v>2117</v>
      </c>
      <c r="D227" t="s">
        <v>233</v>
      </c>
      <c r="E227" s="14">
        <f t="shared" si="2"/>
        <v>0.14599999999999999</v>
      </c>
      <c r="F227" s="9">
        <v>0.15</v>
      </c>
      <c r="G227" s="9">
        <v>0.16</v>
      </c>
      <c r="H227" s="9">
        <v>0.15</v>
      </c>
      <c r="I227" s="9">
        <v>0.14000000000000001</v>
      </c>
      <c r="J227" s="9">
        <v>0.13</v>
      </c>
      <c r="L227">
        <v>32.5</v>
      </c>
      <c r="M227">
        <v>18</v>
      </c>
      <c r="N227">
        <v>33.5</v>
      </c>
      <c r="O227">
        <v>1.9</v>
      </c>
      <c r="P227">
        <v>5</v>
      </c>
      <c r="Q227">
        <v>17</v>
      </c>
    </row>
    <row r="228" spans="1:18">
      <c r="A228" s="5" t="s">
        <v>83</v>
      </c>
      <c r="B228" s="5" t="s">
        <v>83</v>
      </c>
      <c r="C228" s="12">
        <v>31703</v>
      </c>
      <c r="D228" t="s">
        <v>192</v>
      </c>
      <c r="E228" s="14">
        <f t="shared" si="2"/>
        <v>0.15200000000000002</v>
      </c>
      <c r="F228" s="9">
        <v>0.14000000000000001</v>
      </c>
      <c r="G228" s="9">
        <v>0.16</v>
      </c>
      <c r="H228" s="9">
        <v>0.14000000000000001</v>
      </c>
      <c r="I228" s="9">
        <v>0.17</v>
      </c>
      <c r="J228" s="9">
        <v>0.15</v>
      </c>
      <c r="L228">
        <v>34.5</v>
      </c>
      <c r="M228">
        <v>26</v>
      </c>
      <c r="N228" t="s">
        <v>167</v>
      </c>
      <c r="O228">
        <v>6</v>
      </c>
      <c r="P228">
        <v>0</v>
      </c>
      <c r="Q228">
        <v>23</v>
      </c>
    </row>
    <row r="229" spans="1:18">
      <c r="A229" s="5" t="s">
        <v>83</v>
      </c>
      <c r="B229" s="5" t="s">
        <v>83</v>
      </c>
      <c r="C229" s="12">
        <v>4684</v>
      </c>
      <c r="D229" t="s">
        <v>175</v>
      </c>
      <c r="E229" s="14">
        <f t="shared" si="2"/>
        <v>9.0000000000000011E-2</v>
      </c>
      <c r="F229" s="9">
        <v>0.09</v>
      </c>
      <c r="G229" s="9">
        <v>0.08</v>
      </c>
      <c r="H229" s="9">
        <v>0.1</v>
      </c>
      <c r="I229" s="9">
        <v>0.08</v>
      </c>
      <c r="J229" s="9">
        <v>0.1</v>
      </c>
      <c r="L229">
        <v>43</v>
      </c>
      <c r="M229">
        <v>28</v>
      </c>
      <c r="N229">
        <v>29</v>
      </c>
      <c r="O229">
        <v>1.5</v>
      </c>
      <c r="P229">
        <v>14</v>
      </c>
      <c r="Q229">
        <v>15</v>
      </c>
    </row>
    <row r="230" spans="1:18">
      <c r="A230" s="5" t="s">
        <v>84</v>
      </c>
      <c r="B230" s="5" t="s">
        <v>260</v>
      </c>
      <c r="C230" s="12">
        <v>4586</v>
      </c>
      <c r="D230" t="s">
        <v>175</v>
      </c>
      <c r="E230" s="14">
        <f t="shared" si="2"/>
        <v>0.16199999999999998</v>
      </c>
      <c r="F230" s="9">
        <v>0.15</v>
      </c>
      <c r="G230" s="9">
        <v>0.16</v>
      </c>
      <c r="H230" s="9">
        <v>0.16</v>
      </c>
      <c r="I230" s="9">
        <v>0.18</v>
      </c>
      <c r="J230" s="9">
        <v>0.16</v>
      </c>
      <c r="L230">
        <v>102</v>
      </c>
      <c r="M230">
        <v>72</v>
      </c>
      <c r="N230">
        <v>44</v>
      </c>
      <c r="O230">
        <v>1.7</v>
      </c>
      <c r="P230">
        <v>128</v>
      </c>
      <c r="Q230" t="s">
        <v>167</v>
      </c>
    </row>
    <row r="231" spans="1:18">
      <c r="A231" s="5" t="s">
        <v>84</v>
      </c>
      <c r="B231" s="5" t="s">
        <v>260</v>
      </c>
      <c r="C231" s="12">
        <v>4709</v>
      </c>
      <c r="D231" t="s">
        <v>175</v>
      </c>
      <c r="E231" s="14">
        <f t="shared" si="2"/>
        <v>0.17800000000000002</v>
      </c>
      <c r="F231" s="9">
        <v>0.18</v>
      </c>
      <c r="G231" s="9">
        <v>0.18</v>
      </c>
      <c r="H231" s="9">
        <v>0.18</v>
      </c>
      <c r="I231" s="9">
        <v>0.17</v>
      </c>
      <c r="J231" s="9">
        <v>0.18</v>
      </c>
      <c r="L231">
        <v>130</v>
      </c>
      <c r="M231">
        <v>116</v>
      </c>
      <c r="N231">
        <v>70</v>
      </c>
      <c r="O231">
        <v>1.8</v>
      </c>
      <c r="P231">
        <v>86</v>
      </c>
      <c r="Q231" t="s">
        <v>167</v>
      </c>
    </row>
    <row r="232" spans="1:18">
      <c r="A232" s="5" t="s">
        <v>84</v>
      </c>
      <c r="B232" s="5" t="s">
        <v>260</v>
      </c>
      <c r="C232" s="12">
        <v>4768</v>
      </c>
      <c r="D232" t="s">
        <v>175</v>
      </c>
      <c r="E232" s="14">
        <f t="shared" si="2"/>
        <v>0.11000000000000001</v>
      </c>
      <c r="F232" s="9">
        <v>0.1</v>
      </c>
      <c r="G232" s="9">
        <v>0.12</v>
      </c>
      <c r="H232" s="9">
        <v>0.09</v>
      </c>
      <c r="I232" s="9">
        <v>0.13</v>
      </c>
      <c r="J232" s="9">
        <v>0.11</v>
      </c>
      <c r="L232">
        <v>178</v>
      </c>
      <c r="M232">
        <v>86</v>
      </c>
      <c r="N232">
        <v>58</v>
      </c>
      <c r="O232">
        <v>2.5</v>
      </c>
      <c r="P232">
        <v>122</v>
      </c>
      <c r="Q232" t="s">
        <v>167</v>
      </c>
    </row>
    <row r="233" spans="1:18">
      <c r="A233" s="5" t="s">
        <v>85</v>
      </c>
      <c r="B233" s="17" t="s">
        <v>156</v>
      </c>
      <c r="C233" s="12">
        <v>3924</v>
      </c>
      <c r="D233" t="s">
        <v>191</v>
      </c>
      <c r="E233" s="14">
        <f t="shared" si="2"/>
        <v>9.1999999999999998E-2</v>
      </c>
      <c r="F233" s="9">
        <v>0.11</v>
      </c>
      <c r="G233" s="9">
        <v>0.08</v>
      </c>
      <c r="H233" s="9">
        <v>0.08</v>
      </c>
      <c r="I233" s="9">
        <v>0.09</v>
      </c>
      <c r="J233" s="9">
        <v>0.1</v>
      </c>
      <c r="L233">
        <f>37+42+34+38+24</f>
        <v>175</v>
      </c>
      <c r="M233">
        <v>30</v>
      </c>
      <c r="N233">
        <v>50</v>
      </c>
      <c r="O233" t="s">
        <v>234</v>
      </c>
      <c r="P233">
        <v>20</v>
      </c>
      <c r="Q233" t="s">
        <v>167</v>
      </c>
    </row>
    <row r="234" spans="1:18">
      <c r="A234" s="5" t="s">
        <v>85</v>
      </c>
      <c r="B234" s="17" t="s">
        <v>156</v>
      </c>
      <c r="C234" s="12">
        <v>1407</v>
      </c>
      <c r="D234" t="s">
        <v>179</v>
      </c>
      <c r="E234" s="14">
        <f t="shared" si="2"/>
        <v>0.16599999999999998</v>
      </c>
      <c r="F234" s="9">
        <v>0.19</v>
      </c>
      <c r="G234" s="9">
        <v>0.15</v>
      </c>
      <c r="H234" s="9">
        <v>0.16</v>
      </c>
      <c r="I234" s="9">
        <v>0.18</v>
      </c>
      <c r="J234" s="9">
        <v>0.15</v>
      </c>
      <c r="L234">
        <v>120</v>
      </c>
      <c r="M234">
        <v>54</v>
      </c>
      <c r="N234">
        <v>29</v>
      </c>
      <c r="O234">
        <v>1.9</v>
      </c>
      <c r="P234">
        <v>100</v>
      </c>
      <c r="Q234" t="s">
        <v>167</v>
      </c>
    </row>
    <row r="235" spans="1:18">
      <c r="A235" s="5" t="s">
        <v>85</v>
      </c>
      <c r="B235" s="17" t="s">
        <v>156</v>
      </c>
      <c r="C235" s="12">
        <v>190</v>
      </c>
      <c r="D235" t="s">
        <v>168</v>
      </c>
      <c r="E235" s="14">
        <f t="shared" si="2"/>
        <v>0.158</v>
      </c>
      <c r="F235" s="9">
        <v>0.15</v>
      </c>
      <c r="G235" s="9">
        <v>0.18</v>
      </c>
      <c r="H235" s="9">
        <v>0.16</v>
      </c>
      <c r="I235" s="9">
        <v>0.14000000000000001</v>
      </c>
      <c r="J235" s="9">
        <v>0.16</v>
      </c>
      <c r="L235">
        <v>120</v>
      </c>
      <c r="M235">
        <v>40</v>
      </c>
      <c r="N235">
        <v>32</v>
      </c>
      <c r="O235">
        <v>1.6</v>
      </c>
      <c r="P235">
        <v>86</v>
      </c>
      <c r="Q235" t="s">
        <v>167</v>
      </c>
    </row>
    <row r="236" spans="1:18">
      <c r="A236" s="5" t="s">
        <v>86</v>
      </c>
      <c r="B236" s="5" t="s">
        <v>261</v>
      </c>
      <c r="C236" s="12">
        <v>4659</v>
      </c>
      <c r="D236" t="s">
        <v>175</v>
      </c>
      <c r="E236" s="14">
        <f t="shared" si="2"/>
        <v>0.29400000000000004</v>
      </c>
      <c r="F236" s="9">
        <v>0.3</v>
      </c>
      <c r="G236" s="9">
        <v>0.27</v>
      </c>
      <c r="H236" s="9">
        <v>0.31</v>
      </c>
      <c r="I236" s="9">
        <v>0.26</v>
      </c>
      <c r="J236" s="9">
        <v>0.33</v>
      </c>
      <c r="L236">
        <v>330</v>
      </c>
      <c r="M236">
        <v>112</v>
      </c>
      <c r="N236">
        <v>102</v>
      </c>
      <c r="O236">
        <v>3.3</v>
      </c>
      <c r="P236">
        <v>344</v>
      </c>
      <c r="Q236" t="s">
        <v>167</v>
      </c>
    </row>
    <row r="237" spans="1:18">
      <c r="A237" s="5" t="s">
        <v>86</v>
      </c>
      <c r="B237" s="5" t="s">
        <v>261</v>
      </c>
      <c r="C237" s="12">
        <v>6446</v>
      </c>
      <c r="D237" t="s">
        <v>171</v>
      </c>
      <c r="E237" s="14">
        <f t="shared" si="2"/>
        <v>0.22600000000000003</v>
      </c>
      <c r="F237" s="9">
        <v>0.23</v>
      </c>
      <c r="G237" s="9">
        <v>0.2</v>
      </c>
      <c r="H237" s="9">
        <v>0.23</v>
      </c>
      <c r="I237" s="9">
        <v>0.24</v>
      </c>
      <c r="J237" s="9">
        <v>0.23</v>
      </c>
      <c r="L237">
        <v>250</v>
      </c>
      <c r="M237">
        <v>116</v>
      </c>
      <c r="N237">
        <v>120</v>
      </c>
      <c r="O237">
        <v>1.6</v>
      </c>
      <c r="P237">
        <v>160</v>
      </c>
      <c r="Q237" t="s">
        <v>167</v>
      </c>
    </row>
    <row r="238" spans="1:18">
      <c r="A238" s="5" t="s">
        <v>86</v>
      </c>
      <c r="B238" s="5" t="s">
        <v>261</v>
      </c>
      <c r="C238" s="12">
        <v>2766</v>
      </c>
      <c r="D238" t="s">
        <v>235</v>
      </c>
      <c r="E238" s="14">
        <f t="shared" si="2"/>
        <v>0.184</v>
      </c>
      <c r="F238" s="9">
        <v>0.17</v>
      </c>
      <c r="G238" s="9">
        <v>0.16</v>
      </c>
      <c r="H238" s="9">
        <v>0.16</v>
      </c>
      <c r="I238" s="9">
        <v>0.16</v>
      </c>
      <c r="J238" s="9">
        <v>0.27</v>
      </c>
      <c r="L238">
        <v>280</v>
      </c>
      <c r="M238">
        <f>(74-28)*2</f>
        <v>92</v>
      </c>
      <c r="N238">
        <v>74</v>
      </c>
      <c r="O238">
        <v>1.8</v>
      </c>
      <c r="P238">
        <v>202</v>
      </c>
      <c r="Q238" t="s">
        <v>167</v>
      </c>
    </row>
    <row r="239" spans="1:18">
      <c r="A239" s="4" t="s">
        <v>87</v>
      </c>
      <c r="B239" s="4" t="s">
        <v>87</v>
      </c>
      <c r="C239" s="12">
        <v>6362</v>
      </c>
      <c r="D239" t="s">
        <v>171</v>
      </c>
      <c r="E239" s="14">
        <f t="shared" si="2"/>
        <v>9.8000000000000004E-2</v>
      </c>
      <c r="F239" s="9">
        <v>0.11</v>
      </c>
      <c r="G239" s="9">
        <v>0.11</v>
      </c>
      <c r="H239" s="9">
        <v>0.09</v>
      </c>
      <c r="I239" s="9">
        <v>0.09</v>
      </c>
      <c r="J239" s="9">
        <v>0.09</v>
      </c>
      <c r="L239">
        <v>39</v>
      </c>
      <c r="M239">
        <v>9.5</v>
      </c>
      <c r="N239" t="s">
        <v>167</v>
      </c>
      <c r="O239">
        <v>2.5</v>
      </c>
      <c r="P239">
        <v>0</v>
      </c>
      <c r="Q239">
        <v>17</v>
      </c>
    </row>
    <row r="240" spans="1:18">
      <c r="A240" s="4" t="s">
        <v>87</v>
      </c>
      <c r="B240" s="4" t="s">
        <v>87</v>
      </c>
      <c r="C240" s="12">
        <v>1413</v>
      </c>
      <c r="D240" t="s">
        <v>179</v>
      </c>
      <c r="E240" s="14">
        <f t="shared" si="2"/>
        <v>0.10200000000000001</v>
      </c>
      <c r="F240" s="9">
        <v>0.1</v>
      </c>
      <c r="G240" s="9">
        <v>0.1</v>
      </c>
      <c r="H240" s="9">
        <v>0.11</v>
      </c>
      <c r="I240" s="9">
        <v>0.09</v>
      </c>
      <c r="J240" s="9">
        <v>0.11</v>
      </c>
      <c r="L240">
        <v>57</v>
      </c>
      <c r="M240">
        <v>15.5</v>
      </c>
      <c r="N240" t="s">
        <v>167</v>
      </c>
      <c r="O240">
        <v>4.4000000000000004</v>
      </c>
      <c r="P240">
        <v>0</v>
      </c>
      <c r="Q240">
        <v>23</v>
      </c>
    </row>
    <row r="241" spans="1:18">
      <c r="A241" s="4" t="s">
        <v>87</v>
      </c>
      <c r="B241" s="4" t="s">
        <v>87</v>
      </c>
      <c r="C241" s="12">
        <v>6451</v>
      </c>
      <c r="D241" t="s">
        <v>171</v>
      </c>
      <c r="E241" s="14">
        <f t="shared" si="2"/>
        <v>9.1999999999999998E-2</v>
      </c>
      <c r="F241" s="9">
        <v>0.09</v>
      </c>
      <c r="G241" s="9">
        <v>0.1</v>
      </c>
      <c r="H241" s="9">
        <v>0.09</v>
      </c>
      <c r="I241" s="9">
        <v>0.09</v>
      </c>
      <c r="J241" s="9">
        <v>0.09</v>
      </c>
      <c r="L241">
        <v>41.5</v>
      </c>
      <c r="M241">
        <v>10</v>
      </c>
      <c r="N241" t="s">
        <v>167</v>
      </c>
      <c r="O241">
        <v>3.2</v>
      </c>
      <c r="P241">
        <v>0</v>
      </c>
      <c r="Q241">
        <v>19</v>
      </c>
    </row>
    <row r="242" spans="1:18">
      <c r="A242" s="5" t="s">
        <v>88</v>
      </c>
      <c r="B242" s="5" t="s">
        <v>88</v>
      </c>
      <c r="C242" s="12">
        <v>6439</v>
      </c>
      <c r="D242" t="s">
        <v>171</v>
      </c>
      <c r="E242" s="14">
        <f t="shared" si="2"/>
        <v>0.11199999999999999</v>
      </c>
      <c r="F242" s="9">
        <v>0.13</v>
      </c>
      <c r="G242" s="9">
        <v>0.1</v>
      </c>
      <c r="H242" s="9">
        <v>0.12</v>
      </c>
      <c r="I242" s="9">
        <v>0.1</v>
      </c>
      <c r="J242" s="9">
        <v>0.11</v>
      </c>
      <c r="L242">
        <f>37+37+35+22</f>
        <v>131</v>
      </c>
      <c r="M242">
        <v>35</v>
      </c>
      <c r="N242">
        <v>53</v>
      </c>
      <c r="O242">
        <v>6.3</v>
      </c>
      <c r="P242">
        <v>6</v>
      </c>
      <c r="Q242">
        <v>30</v>
      </c>
      <c r="R242" t="s">
        <v>249</v>
      </c>
    </row>
    <row r="243" spans="1:18">
      <c r="A243" s="5" t="s">
        <v>88</v>
      </c>
      <c r="B243" s="5" t="s">
        <v>88</v>
      </c>
      <c r="C243" s="12">
        <v>4647</v>
      </c>
      <c r="D243" t="s">
        <v>175</v>
      </c>
      <c r="E243" s="14">
        <f t="shared" si="2"/>
        <v>0.12</v>
      </c>
      <c r="F243" s="9">
        <v>0.1</v>
      </c>
      <c r="G243" s="9">
        <v>0.12</v>
      </c>
      <c r="H243" s="9">
        <v>0.14000000000000001</v>
      </c>
      <c r="I243" s="9">
        <v>0.12</v>
      </c>
      <c r="J243" s="9">
        <v>0.12</v>
      </c>
      <c r="L243">
        <f>39+14+28+26</f>
        <v>107</v>
      </c>
      <c r="M243">
        <v>30</v>
      </c>
      <c r="N243" t="s">
        <v>167</v>
      </c>
      <c r="O243">
        <v>11</v>
      </c>
      <c r="P243">
        <v>0</v>
      </c>
      <c r="Q243">
        <v>35</v>
      </c>
    </row>
    <row r="244" spans="1:18">
      <c r="A244" s="5" t="s">
        <v>88</v>
      </c>
      <c r="B244" s="5" t="s">
        <v>88</v>
      </c>
      <c r="C244" s="12">
        <v>6438</v>
      </c>
      <c r="D244" t="s">
        <v>171</v>
      </c>
      <c r="E244" s="14">
        <f t="shared" si="2"/>
        <v>0.158</v>
      </c>
      <c r="F244" s="9">
        <v>0.15</v>
      </c>
      <c r="G244" s="9">
        <v>0.15</v>
      </c>
      <c r="H244" s="9">
        <v>0.15</v>
      </c>
      <c r="I244" s="9">
        <v>0.17</v>
      </c>
      <c r="J244" s="9">
        <v>0.17</v>
      </c>
      <c r="L244">
        <v>93</v>
      </c>
      <c r="M244">
        <v>41</v>
      </c>
      <c r="N244">
        <v>56</v>
      </c>
      <c r="O244">
        <v>1.7</v>
      </c>
      <c r="P244">
        <v>24</v>
      </c>
      <c r="Q244" t="s">
        <v>167</v>
      </c>
    </row>
    <row r="245" spans="1:18">
      <c r="A245" s="4" t="s">
        <v>89</v>
      </c>
      <c r="B245" s="4" t="s">
        <v>89</v>
      </c>
      <c r="C245" s="12">
        <v>12</v>
      </c>
      <c r="D245" t="s">
        <v>236</v>
      </c>
      <c r="E245" s="14">
        <f t="shared" ref="E245:E304" si="3">(F245+G245+H245+I245+J245)/5</f>
        <v>0.13200000000000001</v>
      </c>
      <c r="F245" s="9">
        <v>0.12</v>
      </c>
      <c r="G245" s="9">
        <v>0.12</v>
      </c>
      <c r="H245" s="9">
        <v>0.13</v>
      </c>
      <c r="I245" s="9">
        <v>0.15</v>
      </c>
      <c r="J245" s="9">
        <v>0.14000000000000001</v>
      </c>
      <c r="L245">
        <v>370</v>
      </c>
      <c r="M245">
        <v>120</v>
      </c>
      <c r="N245">
        <v>75</v>
      </c>
      <c r="O245">
        <v>3</v>
      </c>
      <c r="P245">
        <v>110</v>
      </c>
      <c r="Q245" t="s">
        <v>167</v>
      </c>
    </row>
    <row r="246" spans="1:18">
      <c r="A246" s="4" t="s">
        <v>89</v>
      </c>
      <c r="B246" s="4" t="s">
        <v>89</v>
      </c>
      <c r="C246" s="12">
        <v>1414</v>
      </c>
      <c r="D246" t="s">
        <v>179</v>
      </c>
      <c r="E246" s="14">
        <f t="shared" si="3"/>
        <v>0.156</v>
      </c>
      <c r="F246" s="9">
        <v>0.16</v>
      </c>
      <c r="G246" s="9">
        <v>0.15</v>
      </c>
      <c r="H246" s="9">
        <v>0.16</v>
      </c>
      <c r="I246" s="9">
        <v>0.15</v>
      </c>
      <c r="J246" s="9">
        <v>0.16</v>
      </c>
      <c r="L246">
        <v>370</v>
      </c>
      <c r="M246">
        <v>190</v>
      </c>
      <c r="N246">
        <v>98</v>
      </c>
      <c r="O246">
        <v>4.5</v>
      </c>
      <c r="P246">
        <v>106</v>
      </c>
      <c r="Q246" t="s">
        <v>167</v>
      </c>
    </row>
    <row r="247" spans="1:18">
      <c r="A247" s="4" t="s">
        <v>89</v>
      </c>
      <c r="B247" s="4" t="s">
        <v>89</v>
      </c>
      <c r="C247" s="12">
        <v>6749</v>
      </c>
      <c r="D247" t="s">
        <v>175</v>
      </c>
      <c r="E247" s="14">
        <f t="shared" si="3"/>
        <v>0.13800000000000001</v>
      </c>
      <c r="F247" s="9">
        <v>0.15</v>
      </c>
      <c r="G247" s="9">
        <v>0.14000000000000001</v>
      </c>
      <c r="H247" s="9">
        <v>0.12</v>
      </c>
      <c r="I247" s="9">
        <v>0.15</v>
      </c>
      <c r="J247" s="9">
        <v>0.13</v>
      </c>
      <c r="L247">
        <v>427</v>
      </c>
      <c r="M247">
        <v>160</v>
      </c>
      <c r="N247">
        <v>88</v>
      </c>
      <c r="O247">
        <v>4.3</v>
      </c>
      <c r="P247">
        <v>100</v>
      </c>
      <c r="Q247" t="s">
        <v>167</v>
      </c>
    </row>
    <row r="248" spans="1:18">
      <c r="A248" s="4" t="s">
        <v>90</v>
      </c>
      <c r="B248" s="4" t="s">
        <v>262</v>
      </c>
      <c r="C248" s="12">
        <v>207</v>
      </c>
      <c r="D248" t="s">
        <v>168</v>
      </c>
      <c r="E248" s="14">
        <f t="shared" si="3"/>
        <v>0.21400000000000002</v>
      </c>
      <c r="F248" s="9">
        <v>0.22</v>
      </c>
      <c r="G248" s="9">
        <v>0.19</v>
      </c>
      <c r="H248" s="9">
        <v>0.21</v>
      </c>
      <c r="I248" s="9">
        <v>0.22</v>
      </c>
      <c r="J248" s="9">
        <v>0.23</v>
      </c>
      <c r="L248">
        <v>450</v>
      </c>
      <c r="M248">
        <v>80</v>
      </c>
      <c r="N248">
        <v>56.5</v>
      </c>
      <c r="O248">
        <v>2.7</v>
      </c>
      <c r="P248">
        <v>208</v>
      </c>
      <c r="Q248" t="s">
        <v>167</v>
      </c>
    </row>
    <row r="249" spans="1:18">
      <c r="A249" s="4" t="s">
        <v>90</v>
      </c>
      <c r="B249" s="4" t="s">
        <v>262</v>
      </c>
      <c r="C249" s="12">
        <v>6766</v>
      </c>
      <c r="D249" t="s">
        <v>171</v>
      </c>
      <c r="E249" s="14">
        <f t="shared" si="3"/>
        <v>0.254</v>
      </c>
      <c r="F249" s="9">
        <v>0.27</v>
      </c>
      <c r="G249" s="9">
        <v>0.23</v>
      </c>
      <c r="H249" s="9">
        <v>0.26</v>
      </c>
      <c r="I249" s="9">
        <v>0.26</v>
      </c>
      <c r="J249" s="9">
        <v>0.25</v>
      </c>
      <c r="L249">
        <v>300</v>
      </c>
      <c r="M249">
        <v>92</v>
      </c>
      <c r="N249">
        <f>13+38+35</f>
        <v>86</v>
      </c>
      <c r="O249">
        <v>1</v>
      </c>
      <c r="P249">
        <v>140</v>
      </c>
      <c r="Q249" t="s">
        <v>167</v>
      </c>
    </row>
    <row r="250" spans="1:18">
      <c r="A250" s="4" t="s">
        <v>90</v>
      </c>
      <c r="B250" s="4" t="s">
        <v>262</v>
      </c>
      <c r="C250" s="12">
        <v>4574</v>
      </c>
      <c r="D250" t="s">
        <v>175</v>
      </c>
      <c r="E250" s="14">
        <f t="shared" si="3"/>
        <v>0.21400000000000002</v>
      </c>
      <c r="F250" s="9">
        <v>0.21</v>
      </c>
      <c r="G250" s="9">
        <v>0.2</v>
      </c>
      <c r="H250" s="9">
        <v>0.23</v>
      </c>
      <c r="I250" s="9">
        <v>0.22</v>
      </c>
      <c r="J250" s="9">
        <v>0.21</v>
      </c>
      <c r="L250">
        <v>320</v>
      </c>
      <c r="M250">
        <v>90</v>
      </c>
      <c r="N250">
        <v>105</v>
      </c>
      <c r="O250">
        <v>3.3</v>
      </c>
      <c r="P250">
        <v>218</v>
      </c>
      <c r="Q250" t="s">
        <v>167</v>
      </c>
    </row>
    <row r="251" spans="1:18">
      <c r="A251" s="5" t="s">
        <v>91</v>
      </c>
      <c r="B251" s="5" t="s">
        <v>91</v>
      </c>
      <c r="C251" s="12">
        <v>4800</v>
      </c>
      <c r="D251" t="s">
        <v>175</v>
      </c>
      <c r="E251" s="14">
        <f t="shared" si="3"/>
        <v>0.14000000000000001</v>
      </c>
      <c r="F251" s="9">
        <v>0.14000000000000001</v>
      </c>
      <c r="G251" s="9">
        <v>0.14000000000000001</v>
      </c>
      <c r="H251" s="9">
        <v>0.14000000000000001</v>
      </c>
      <c r="I251" s="9">
        <v>0.13</v>
      </c>
      <c r="J251" s="9">
        <v>0.15</v>
      </c>
      <c r="L251">
        <v>95</v>
      </c>
      <c r="M251">
        <v>58</v>
      </c>
      <c r="N251">
        <v>36</v>
      </c>
      <c r="O251">
        <v>2.5</v>
      </c>
      <c r="P251">
        <v>58</v>
      </c>
      <c r="Q251" t="s">
        <v>167</v>
      </c>
    </row>
    <row r="252" spans="1:18">
      <c r="A252" s="5" t="s">
        <v>91</v>
      </c>
      <c r="B252" s="5" t="s">
        <v>91</v>
      </c>
      <c r="C252" s="12">
        <v>231</v>
      </c>
      <c r="D252" t="s">
        <v>173</v>
      </c>
      <c r="E252" s="14">
        <f t="shared" si="3"/>
        <v>0.124</v>
      </c>
      <c r="F252" s="9">
        <v>0.14000000000000001</v>
      </c>
      <c r="G252" s="9">
        <v>0.11</v>
      </c>
      <c r="H252" s="9">
        <v>0.12</v>
      </c>
      <c r="I252" s="9">
        <v>0.13</v>
      </c>
      <c r="J252" s="9">
        <v>0.12</v>
      </c>
      <c r="L252">
        <v>116</v>
      </c>
      <c r="M252">
        <v>34</v>
      </c>
      <c r="N252">
        <v>29</v>
      </c>
      <c r="O252">
        <v>3.5</v>
      </c>
      <c r="P252">
        <v>66</v>
      </c>
      <c r="Q252" t="s">
        <v>167</v>
      </c>
    </row>
    <row r="253" spans="1:18">
      <c r="A253" s="5" t="s">
        <v>91</v>
      </c>
      <c r="B253" s="5" t="s">
        <v>91</v>
      </c>
      <c r="C253" s="12">
        <v>4696</v>
      </c>
      <c r="D253" t="s">
        <v>175</v>
      </c>
      <c r="E253" s="14">
        <f t="shared" si="3"/>
        <v>0.17799999999999999</v>
      </c>
      <c r="F253" s="9">
        <v>0.18</v>
      </c>
      <c r="G253" s="9">
        <v>0.16</v>
      </c>
      <c r="H253" s="9">
        <v>0.17</v>
      </c>
      <c r="I253" s="9">
        <v>0.19</v>
      </c>
      <c r="J253" s="9">
        <v>0.19</v>
      </c>
      <c r="L253">
        <v>202</v>
      </c>
      <c r="M253">
        <v>70</v>
      </c>
      <c r="N253">
        <v>49</v>
      </c>
      <c r="O253">
        <v>6</v>
      </c>
      <c r="P253">
        <v>92</v>
      </c>
      <c r="Q253" t="s">
        <v>167</v>
      </c>
    </row>
    <row r="254" spans="1:18">
      <c r="A254" s="4" t="s">
        <v>92</v>
      </c>
      <c r="B254" s="4" t="s">
        <v>92</v>
      </c>
      <c r="C254" s="12">
        <v>7741</v>
      </c>
      <c r="D254" t="s">
        <v>171</v>
      </c>
      <c r="E254" s="14">
        <f t="shared" si="3"/>
        <v>0.14799999999999999</v>
      </c>
      <c r="F254" s="9">
        <v>0.17</v>
      </c>
      <c r="G254" s="9">
        <v>0.13</v>
      </c>
      <c r="H254" s="9">
        <v>0.12</v>
      </c>
      <c r="I254" s="9">
        <v>0.14000000000000001</v>
      </c>
      <c r="J254" s="9">
        <v>0.18</v>
      </c>
      <c r="L254">
        <v>32</v>
      </c>
      <c r="M254">
        <v>15</v>
      </c>
      <c r="N254" t="s">
        <v>167</v>
      </c>
      <c r="O254">
        <v>3</v>
      </c>
      <c r="P254">
        <v>0</v>
      </c>
      <c r="Q254">
        <v>25</v>
      </c>
    </row>
    <row r="255" spans="1:18">
      <c r="A255" s="4" t="s">
        <v>92</v>
      </c>
      <c r="B255" s="4" t="s">
        <v>92</v>
      </c>
      <c r="C255" s="12">
        <v>774</v>
      </c>
      <c r="D255" t="s">
        <v>171</v>
      </c>
      <c r="E255" s="14">
        <f t="shared" si="3"/>
        <v>0.154</v>
      </c>
      <c r="F255" s="9">
        <v>0.17</v>
      </c>
      <c r="G255" s="9">
        <v>0.15</v>
      </c>
      <c r="H255" s="9">
        <v>0.17</v>
      </c>
      <c r="I255" s="9">
        <v>0.15</v>
      </c>
      <c r="J255" s="9">
        <v>0.13</v>
      </c>
      <c r="L255">
        <v>22</v>
      </c>
      <c r="M255">
        <v>9.3000000000000007</v>
      </c>
      <c r="N255" t="s">
        <v>167</v>
      </c>
      <c r="O255">
        <v>2</v>
      </c>
      <c r="P255">
        <v>0</v>
      </c>
      <c r="Q255">
        <v>16</v>
      </c>
    </row>
    <row r="256" spans="1:18">
      <c r="A256" s="4" t="s">
        <v>92</v>
      </c>
      <c r="B256" s="4" t="s">
        <v>92</v>
      </c>
      <c r="C256" s="12">
        <v>4635</v>
      </c>
      <c r="D256" t="s">
        <v>237</v>
      </c>
      <c r="E256" s="14">
        <f t="shared" si="3"/>
        <v>0.15200000000000002</v>
      </c>
      <c r="F256" s="9">
        <v>0.12</v>
      </c>
      <c r="G256" s="9">
        <v>0.13</v>
      </c>
      <c r="H256" s="9">
        <v>0.17</v>
      </c>
      <c r="I256" s="9">
        <v>0.18</v>
      </c>
      <c r="J256" s="9">
        <v>0.16</v>
      </c>
      <c r="L256">
        <v>38.5</v>
      </c>
      <c r="M256">
        <v>21</v>
      </c>
      <c r="N256" t="s">
        <v>167</v>
      </c>
      <c r="O256">
        <v>3</v>
      </c>
      <c r="P256">
        <v>0</v>
      </c>
      <c r="Q256">
        <v>32.5</v>
      </c>
    </row>
    <row r="257" spans="1:17">
      <c r="A257" s="4" t="s">
        <v>93</v>
      </c>
      <c r="B257" s="4" t="s">
        <v>263</v>
      </c>
      <c r="C257" s="12">
        <v>4672</v>
      </c>
      <c r="D257" t="s">
        <v>175</v>
      </c>
      <c r="E257" s="14">
        <f t="shared" si="3"/>
        <v>0.29200000000000004</v>
      </c>
      <c r="F257" s="9">
        <v>0.3</v>
      </c>
      <c r="G257" s="9">
        <v>0.24</v>
      </c>
      <c r="H257" s="9">
        <v>0.25</v>
      </c>
      <c r="I257" s="9">
        <v>0.34</v>
      </c>
      <c r="J257" s="9">
        <v>0.33</v>
      </c>
      <c r="L257">
        <v>440</v>
      </c>
      <c r="M257">
        <v>164</v>
      </c>
      <c r="N257">
        <v>112</v>
      </c>
      <c r="O257">
        <v>4.7</v>
      </c>
      <c r="P257">
        <v>328</v>
      </c>
      <c r="Q257" t="s">
        <v>167</v>
      </c>
    </row>
    <row r="258" spans="1:17">
      <c r="A258" s="4" t="s">
        <v>93</v>
      </c>
      <c r="B258" s="4" t="s">
        <v>263</v>
      </c>
      <c r="C258" s="12">
        <v>333</v>
      </c>
      <c r="D258" t="s">
        <v>168</v>
      </c>
      <c r="E258" s="14">
        <f t="shared" si="3"/>
        <v>0.20800000000000002</v>
      </c>
      <c r="F258" s="9">
        <v>0.2</v>
      </c>
      <c r="G258" s="9">
        <v>0.18</v>
      </c>
      <c r="H258" s="9">
        <v>0.23</v>
      </c>
      <c r="I258" s="9">
        <v>0.2</v>
      </c>
      <c r="J258" s="9">
        <v>0.23</v>
      </c>
      <c r="L258">
        <v>350</v>
      </c>
      <c r="M258">
        <v>92</v>
      </c>
      <c r="N258">
        <v>81</v>
      </c>
      <c r="O258">
        <v>3.1</v>
      </c>
      <c r="P258">
        <v>296</v>
      </c>
      <c r="Q258" t="s">
        <v>167</v>
      </c>
    </row>
    <row r="259" spans="1:17">
      <c r="A259" s="5" t="s">
        <v>94</v>
      </c>
      <c r="B259" s="5" t="s">
        <v>94</v>
      </c>
      <c r="C259" s="12">
        <v>133</v>
      </c>
      <c r="D259" t="s">
        <v>161</v>
      </c>
      <c r="E259" s="14">
        <f t="shared" si="3"/>
        <v>0.13600000000000001</v>
      </c>
      <c r="F259" s="9">
        <v>0.15</v>
      </c>
      <c r="G259" s="9">
        <v>0.14000000000000001</v>
      </c>
      <c r="H259" s="9">
        <v>0.12</v>
      </c>
      <c r="I259" s="9">
        <v>0.15</v>
      </c>
      <c r="J259" s="9">
        <v>0.12</v>
      </c>
      <c r="L259">
        <v>115</v>
      </c>
      <c r="M259">
        <v>47</v>
      </c>
      <c r="N259" t="s">
        <v>167</v>
      </c>
      <c r="O259">
        <v>20</v>
      </c>
      <c r="P259">
        <v>0</v>
      </c>
      <c r="Q259">
        <v>37</v>
      </c>
    </row>
    <row r="260" spans="1:17">
      <c r="A260" s="5" t="s">
        <v>94</v>
      </c>
      <c r="B260" s="5" t="s">
        <v>94</v>
      </c>
      <c r="C260" s="12">
        <v>7637</v>
      </c>
      <c r="D260" t="s">
        <v>171</v>
      </c>
      <c r="E260" s="14">
        <f t="shared" si="3"/>
        <v>0.14000000000000001</v>
      </c>
      <c r="F260" s="9">
        <v>0.12</v>
      </c>
      <c r="G260" s="9">
        <v>0.14000000000000001</v>
      </c>
      <c r="H260" s="9">
        <v>0.13</v>
      </c>
      <c r="I260" s="9">
        <v>0.15</v>
      </c>
      <c r="J260" s="9">
        <v>0.16</v>
      </c>
      <c r="L260">
        <f>23+33+29+24</f>
        <v>109</v>
      </c>
      <c r="M260">
        <v>39</v>
      </c>
      <c r="N260" t="s">
        <v>167</v>
      </c>
      <c r="O260">
        <v>16</v>
      </c>
      <c r="P260">
        <v>0</v>
      </c>
      <c r="Q260">
        <v>46</v>
      </c>
    </row>
    <row r="261" spans="1:17">
      <c r="A261" s="5" t="s">
        <v>94</v>
      </c>
      <c r="B261" s="5" t="s">
        <v>94</v>
      </c>
      <c r="C261" s="12">
        <v>167</v>
      </c>
      <c r="D261" t="s">
        <v>168</v>
      </c>
      <c r="E261" s="14">
        <f t="shared" si="3"/>
        <v>0.13200000000000001</v>
      </c>
      <c r="F261" s="9">
        <v>0.13</v>
      </c>
      <c r="G261" s="9">
        <v>0.15</v>
      </c>
      <c r="H261" s="9">
        <v>0.11</v>
      </c>
      <c r="I261" s="9">
        <v>0.13</v>
      </c>
      <c r="J261" s="9">
        <v>0.14000000000000001</v>
      </c>
      <c r="L261">
        <v>68</v>
      </c>
      <c r="M261">
        <v>40</v>
      </c>
      <c r="N261">
        <v>42</v>
      </c>
      <c r="O261">
        <v>1.9</v>
      </c>
      <c r="P261">
        <v>14</v>
      </c>
      <c r="Q261">
        <v>32</v>
      </c>
    </row>
    <row r="262" spans="1:17">
      <c r="A262" s="5" t="s">
        <v>95</v>
      </c>
      <c r="B262" s="5" t="s">
        <v>95</v>
      </c>
      <c r="C262" s="12">
        <v>356</v>
      </c>
      <c r="D262" t="s">
        <v>168</v>
      </c>
      <c r="E262" s="14">
        <f t="shared" si="3"/>
        <v>0.14800000000000002</v>
      </c>
      <c r="F262" s="9">
        <v>0.16</v>
      </c>
      <c r="G262" s="9">
        <v>0.13</v>
      </c>
      <c r="H262" s="9">
        <v>0.15</v>
      </c>
      <c r="I262" s="9">
        <v>0.14000000000000001</v>
      </c>
      <c r="J262" s="9">
        <v>0.16</v>
      </c>
      <c r="L262">
        <v>62</v>
      </c>
      <c r="M262">
        <v>36</v>
      </c>
      <c r="N262">
        <v>25</v>
      </c>
      <c r="O262">
        <v>1.6</v>
      </c>
      <c r="P262">
        <v>32</v>
      </c>
      <c r="Q262" t="s">
        <v>167</v>
      </c>
    </row>
    <row r="263" spans="1:17">
      <c r="A263" s="5" t="s">
        <v>95</v>
      </c>
      <c r="B263" s="5" t="s">
        <v>95</v>
      </c>
      <c r="C263" s="12">
        <v>648</v>
      </c>
      <c r="D263" t="s">
        <v>162</v>
      </c>
      <c r="E263" s="14">
        <f t="shared" si="3"/>
        <v>0.16800000000000001</v>
      </c>
      <c r="F263" s="9">
        <v>0.17</v>
      </c>
      <c r="G263" s="9">
        <v>0.16</v>
      </c>
      <c r="H263" s="9">
        <v>0.16</v>
      </c>
      <c r="I263" s="9">
        <v>0.17</v>
      </c>
      <c r="J263" s="9">
        <v>0.18</v>
      </c>
      <c r="L263">
        <v>47</v>
      </c>
      <c r="M263">
        <v>17</v>
      </c>
      <c r="N263">
        <v>14.5</v>
      </c>
      <c r="O263">
        <v>2</v>
      </c>
      <c r="P263">
        <v>32</v>
      </c>
      <c r="Q263" t="s">
        <v>167</v>
      </c>
    </row>
    <row r="264" spans="1:17">
      <c r="A264" s="5" t="s">
        <v>95</v>
      </c>
      <c r="B264" s="5" t="s">
        <v>95</v>
      </c>
      <c r="C264" s="12">
        <v>331</v>
      </c>
      <c r="D264" t="s">
        <v>168</v>
      </c>
      <c r="E264" s="14">
        <f t="shared" si="3"/>
        <v>0.128</v>
      </c>
      <c r="F264" s="9">
        <v>0.13</v>
      </c>
      <c r="G264" s="9">
        <v>0.13</v>
      </c>
      <c r="H264" s="9">
        <v>0.12</v>
      </c>
      <c r="I264" s="9">
        <v>0.13</v>
      </c>
      <c r="J264" s="9">
        <v>0.13</v>
      </c>
      <c r="L264">
        <v>55</v>
      </c>
      <c r="M264">
        <v>43</v>
      </c>
      <c r="N264">
        <v>26</v>
      </c>
      <c r="O264">
        <v>1.4</v>
      </c>
      <c r="P264">
        <v>28</v>
      </c>
      <c r="Q264" t="s">
        <v>167</v>
      </c>
    </row>
    <row r="265" spans="1:17">
      <c r="A265" s="4" t="s">
        <v>96</v>
      </c>
      <c r="B265" s="4" t="s">
        <v>264</v>
      </c>
      <c r="C265" s="12">
        <v>7785</v>
      </c>
      <c r="D265" t="s">
        <v>171</v>
      </c>
      <c r="E265" s="14">
        <f t="shared" si="3"/>
        <v>0.18</v>
      </c>
      <c r="F265" s="9">
        <v>0.19</v>
      </c>
      <c r="G265" s="9">
        <v>0.14000000000000001</v>
      </c>
      <c r="H265" s="9">
        <v>0.17</v>
      </c>
      <c r="I265" s="9">
        <v>0.2</v>
      </c>
      <c r="J265" s="9">
        <v>0.2</v>
      </c>
      <c r="L265">
        <f>37+35+31</f>
        <v>103</v>
      </c>
      <c r="M265">
        <v>30</v>
      </c>
      <c r="N265">
        <v>35</v>
      </c>
      <c r="O265">
        <v>0.7</v>
      </c>
      <c r="P265">
        <v>44</v>
      </c>
      <c r="Q265" t="s">
        <v>167</v>
      </c>
    </row>
    <row r="266" spans="1:17">
      <c r="A266" s="4" t="s">
        <v>96</v>
      </c>
      <c r="B266" s="4" t="s">
        <v>264</v>
      </c>
      <c r="C266" s="12">
        <v>549</v>
      </c>
      <c r="D266" t="s">
        <v>168</v>
      </c>
      <c r="E266" s="14">
        <f t="shared" si="3"/>
        <v>0.16200000000000001</v>
      </c>
      <c r="F266" s="9">
        <v>0.16</v>
      </c>
      <c r="G266" s="9">
        <v>0.16</v>
      </c>
      <c r="H266" s="9">
        <v>0.16</v>
      </c>
      <c r="I266" s="9">
        <v>0.17</v>
      </c>
      <c r="J266" s="9">
        <v>0.16</v>
      </c>
      <c r="L266">
        <f>39+24.5+18+21.5</f>
        <v>103</v>
      </c>
      <c r="M266">
        <v>62</v>
      </c>
      <c r="N266">
        <v>47.5</v>
      </c>
      <c r="O266">
        <v>0.9</v>
      </c>
      <c r="P266">
        <v>46</v>
      </c>
      <c r="Q266" t="s">
        <v>167</v>
      </c>
    </row>
    <row r="267" spans="1:17">
      <c r="A267" s="4" t="s">
        <v>96</v>
      </c>
      <c r="B267" s="4" t="s">
        <v>264</v>
      </c>
      <c r="C267" s="12">
        <v>6485</v>
      </c>
      <c r="D267" t="s">
        <v>171</v>
      </c>
      <c r="E267" s="14">
        <f t="shared" si="3"/>
        <v>0.16399999999999998</v>
      </c>
      <c r="F267" s="9">
        <v>0.17</v>
      </c>
      <c r="G267" s="9">
        <v>0.15</v>
      </c>
      <c r="H267" s="9">
        <v>0.16</v>
      </c>
      <c r="I267" s="9">
        <v>0.18</v>
      </c>
      <c r="J267" s="9">
        <v>0.16</v>
      </c>
      <c r="L267">
        <v>200</v>
      </c>
      <c r="M267">
        <v>48</v>
      </c>
      <c r="N267">
        <v>37</v>
      </c>
      <c r="O267">
        <v>0.7</v>
      </c>
      <c r="P267">
        <v>80</v>
      </c>
      <c r="Q267" t="s">
        <v>167</v>
      </c>
    </row>
    <row r="268" spans="1:17">
      <c r="A268" s="5" t="s">
        <v>97</v>
      </c>
      <c r="B268" s="5" t="s">
        <v>97</v>
      </c>
      <c r="C268" s="12">
        <v>189</v>
      </c>
      <c r="D268" t="s">
        <v>168</v>
      </c>
      <c r="E268" s="14">
        <f t="shared" si="3"/>
        <v>0.14200000000000002</v>
      </c>
      <c r="F268" s="9">
        <v>0.13</v>
      </c>
      <c r="G268" s="9">
        <v>0.15</v>
      </c>
      <c r="H268" s="9">
        <v>0.13</v>
      </c>
      <c r="I268" s="9">
        <v>0.15</v>
      </c>
      <c r="J268" s="9">
        <v>0.15</v>
      </c>
      <c r="L268">
        <v>15.5</v>
      </c>
      <c r="M268">
        <v>5.3</v>
      </c>
      <c r="N268" t="s">
        <v>167</v>
      </c>
      <c r="O268">
        <v>2.2999999999999998</v>
      </c>
      <c r="P268">
        <v>0</v>
      </c>
      <c r="Q268">
        <v>4.5</v>
      </c>
    </row>
    <row r="269" spans="1:17">
      <c r="A269" s="5" t="s">
        <v>98</v>
      </c>
      <c r="B269" s="5" t="s">
        <v>265</v>
      </c>
      <c r="C269" s="12">
        <v>3576</v>
      </c>
      <c r="D269" t="s">
        <v>224</v>
      </c>
      <c r="E269" s="14">
        <f t="shared" si="3"/>
        <v>0.49199999999999999</v>
      </c>
      <c r="F269" s="9">
        <v>0.5</v>
      </c>
      <c r="G269" s="9">
        <v>0.49</v>
      </c>
      <c r="H269" s="9">
        <v>0.52</v>
      </c>
      <c r="I269" s="9">
        <v>0.47</v>
      </c>
      <c r="J269" s="9">
        <v>0.48</v>
      </c>
      <c r="L269">
        <v>38</v>
      </c>
      <c r="M269">
        <v>27</v>
      </c>
      <c r="N269">
        <v>17</v>
      </c>
      <c r="O269">
        <v>1.9</v>
      </c>
      <c r="P269">
        <v>38</v>
      </c>
      <c r="Q269" t="s">
        <v>167</v>
      </c>
    </row>
    <row r="270" spans="1:17">
      <c r="A270" s="5" t="s">
        <v>98</v>
      </c>
      <c r="B270" s="5" t="s">
        <v>265</v>
      </c>
      <c r="C270" s="12">
        <v>112</v>
      </c>
      <c r="D270" t="s">
        <v>161</v>
      </c>
      <c r="E270" s="14">
        <f t="shared" si="3"/>
        <v>0.40599999999999997</v>
      </c>
      <c r="F270" s="9">
        <v>0.36</v>
      </c>
      <c r="G270" s="9">
        <v>0.39</v>
      </c>
      <c r="H270" s="9">
        <v>0.44</v>
      </c>
      <c r="I270" s="9">
        <v>0.41</v>
      </c>
      <c r="J270" s="9">
        <v>0.43</v>
      </c>
      <c r="L270">
        <v>49</v>
      </c>
      <c r="M270">
        <v>34</v>
      </c>
      <c r="N270">
        <v>22</v>
      </c>
      <c r="O270">
        <v>1.4</v>
      </c>
      <c r="P270">
        <v>48</v>
      </c>
      <c r="Q270" t="s">
        <v>167</v>
      </c>
    </row>
    <row r="271" spans="1:17">
      <c r="A271" s="5" t="s">
        <v>98</v>
      </c>
      <c r="B271" s="5" t="s">
        <v>265</v>
      </c>
      <c r="C271" s="12">
        <v>23799</v>
      </c>
      <c r="D271" t="s">
        <v>192</v>
      </c>
      <c r="E271" s="14">
        <f t="shared" si="3"/>
        <v>0.314</v>
      </c>
      <c r="F271" s="9">
        <v>0.3</v>
      </c>
      <c r="G271" s="9">
        <v>0.32</v>
      </c>
      <c r="H271" s="9">
        <v>0.32</v>
      </c>
      <c r="I271" s="9">
        <v>0.34</v>
      </c>
      <c r="J271" s="9">
        <v>0.28999999999999998</v>
      </c>
      <c r="L271">
        <v>31</v>
      </c>
      <c r="M271">
        <v>13</v>
      </c>
      <c r="N271">
        <v>15</v>
      </c>
      <c r="O271">
        <v>1.2</v>
      </c>
      <c r="P271">
        <v>40</v>
      </c>
      <c r="Q271" t="s">
        <v>167</v>
      </c>
    </row>
    <row r="272" spans="1:17">
      <c r="A272" s="5" t="s">
        <v>99</v>
      </c>
      <c r="B272" s="5" t="s">
        <v>99</v>
      </c>
      <c r="C272" s="12">
        <v>697</v>
      </c>
      <c r="D272" t="s">
        <v>168</v>
      </c>
      <c r="E272" s="14">
        <f t="shared" si="3"/>
        <v>0.13800000000000001</v>
      </c>
      <c r="F272" s="9">
        <v>0.15</v>
      </c>
      <c r="G272" s="9">
        <v>0.15</v>
      </c>
      <c r="H272" s="9">
        <v>0.14000000000000001</v>
      </c>
      <c r="I272" s="9">
        <v>0.12</v>
      </c>
      <c r="J272" s="9">
        <v>0.13</v>
      </c>
      <c r="L272">
        <v>72</v>
      </c>
      <c r="M272">
        <v>67</v>
      </c>
      <c r="N272">
        <v>39</v>
      </c>
      <c r="O272">
        <v>1.8</v>
      </c>
      <c r="P272">
        <v>46</v>
      </c>
      <c r="Q272" t="s">
        <v>167</v>
      </c>
    </row>
    <row r="273" spans="1:17">
      <c r="A273" s="5" t="s">
        <v>99</v>
      </c>
      <c r="B273" s="5" t="s">
        <v>99</v>
      </c>
      <c r="C273" s="12">
        <v>6474</v>
      </c>
      <c r="D273" t="s">
        <v>171</v>
      </c>
      <c r="E273" s="14">
        <f t="shared" si="3"/>
        <v>0.10600000000000001</v>
      </c>
      <c r="F273" s="9">
        <v>0.11</v>
      </c>
      <c r="G273" s="9">
        <v>0.11</v>
      </c>
      <c r="H273" s="9">
        <v>0.11</v>
      </c>
      <c r="I273" s="9">
        <v>0.09</v>
      </c>
      <c r="J273" s="9">
        <v>0.11</v>
      </c>
      <c r="L273">
        <v>100</v>
      </c>
      <c r="M273">
        <v>76</v>
      </c>
      <c r="N273">
        <v>40</v>
      </c>
      <c r="O273">
        <v>2</v>
      </c>
      <c r="P273">
        <v>50</v>
      </c>
      <c r="Q273" t="s">
        <v>167</v>
      </c>
    </row>
    <row r="274" spans="1:17">
      <c r="A274" s="5" t="s">
        <v>99</v>
      </c>
      <c r="B274" s="5" t="s">
        <v>99</v>
      </c>
      <c r="C274" s="12">
        <v>1428</v>
      </c>
      <c r="D274" t="s">
        <v>179</v>
      </c>
      <c r="E274" s="14">
        <f t="shared" si="3"/>
        <v>0.124</v>
      </c>
      <c r="F274" s="9">
        <v>0.13</v>
      </c>
      <c r="G274" s="9">
        <v>0.11</v>
      </c>
      <c r="H274" s="9">
        <v>0.13</v>
      </c>
      <c r="I274" s="9">
        <v>0.12</v>
      </c>
      <c r="J274" s="9">
        <v>0.13</v>
      </c>
      <c r="L274">
        <v>80</v>
      </c>
      <c r="M274">
        <v>64</v>
      </c>
      <c r="N274">
        <v>39</v>
      </c>
      <c r="O274">
        <v>1.6</v>
      </c>
      <c r="P274">
        <v>48</v>
      </c>
      <c r="Q274" t="s">
        <v>167</v>
      </c>
    </row>
    <row r="275" spans="1:17">
      <c r="A275" s="5" t="s">
        <v>100</v>
      </c>
      <c r="B275" s="5" t="s">
        <v>266</v>
      </c>
      <c r="C275" s="12">
        <v>138</v>
      </c>
      <c r="D275" t="s">
        <v>161</v>
      </c>
      <c r="E275" s="14">
        <f t="shared" si="3"/>
        <v>0.252</v>
      </c>
      <c r="F275" s="9">
        <v>0.31</v>
      </c>
      <c r="G275" s="9">
        <v>0.26</v>
      </c>
      <c r="H275" s="9">
        <v>0.24</v>
      </c>
      <c r="I275" s="9">
        <v>0.21</v>
      </c>
      <c r="J275" s="9">
        <v>0.24</v>
      </c>
      <c r="L275">
        <v>90</v>
      </c>
      <c r="M275">
        <v>70</v>
      </c>
      <c r="N275">
        <v>44</v>
      </c>
      <c r="O275">
        <v>1.2</v>
      </c>
      <c r="P275">
        <v>66</v>
      </c>
      <c r="Q275" t="s">
        <v>167</v>
      </c>
    </row>
    <row r="276" spans="1:17">
      <c r="A276" s="5" t="s">
        <v>100</v>
      </c>
      <c r="B276" s="5" t="s">
        <v>266</v>
      </c>
      <c r="C276" s="12">
        <v>7635</v>
      </c>
      <c r="D276" t="s">
        <v>171</v>
      </c>
      <c r="E276" s="14">
        <f t="shared" si="3"/>
        <v>0.29000000000000004</v>
      </c>
      <c r="F276" s="9">
        <v>0.3</v>
      </c>
      <c r="G276" s="9">
        <v>0.3</v>
      </c>
      <c r="H276" s="9">
        <v>0.26</v>
      </c>
      <c r="I276" s="9">
        <v>0.28000000000000003</v>
      </c>
      <c r="J276" s="9">
        <v>0.31</v>
      </c>
      <c r="L276">
        <v>200</v>
      </c>
      <c r="M276">
        <v>86</v>
      </c>
      <c r="N276">
        <v>44</v>
      </c>
      <c r="O276">
        <v>2</v>
      </c>
      <c r="P276">
        <v>90</v>
      </c>
      <c r="Q276" t="s">
        <v>167</v>
      </c>
    </row>
    <row r="277" spans="1:17">
      <c r="A277" s="5" t="s">
        <v>100</v>
      </c>
      <c r="B277" s="5" t="s">
        <v>266</v>
      </c>
      <c r="C277" s="12">
        <v>128</v>
      </c>
      <c r="D277" t="s">
        <v>161</v>
      </c>
      <c r="E277" s="14">
        <f t="shared" si="3"/>
        <v>0.22599999999999998</v>
      </c>
      <c r="F277" s="9">
        <v>0.3</v>
      </c>
      <c r="G277" s="9">
        <v>0.18</v>
      </c>
      <c r="H277" s="9">
        <v>0.24</v>
      </c>
      <c r="I277" s="9">
        <v>0.27</v>
      </c>
      <c r="J277" s="9">
        <v>0.14000000000000001</v>
      </c>
      <c r="L277">
        <v>85</v>
      </c>
      <c r="M277">
        <v>102</v>
      </c>
      <c r="N277">
        <v>53</v>
      </c>
      <c r="O277">
        <v>1.3</v>
      </c>
      <c r="P277">
        <v>66</v>
      </c>
      <c r="Q277" t="s">
        <v>167</v>
      </c>
    </row>
    <row r="278" spans="1:17">
      <c r="A278" s="5" t="s">
        <v>101</v>
      </c>
      <c r="B278" s="5" t="s">
        <v>101</v>
      </c>
      <c r="C278" s="12">
        <v>4562</v>
      </c>
      <c r="D278" t="s">
        <v>175</v>
      </c>
      <c r="E278" s="14">
        <f t="shared" si="3"/>
        <v>0.27200000000000002</v>
      </c>
      <c r="F278" s="9">
        <v>0.28000000000000003</v>
      </c>
      <c r="G278" s="9">
        <v>0.27</v>
      </c>
      <c r="H278" s="9">
        <v>0.3</v>
      </c>
      <c r="I278" s="9">
        <v>0.31</v>
      </c>
      <c r="J278" s="9">
        <v>0.2</v>
      </c>
      <c r="L278">
        <v>140</v>
      </c>
      <c r="M278">
        <v>84</v>
      </c>
      <c r="N278">
        <v>45.5</v>
      </c>
      <c r="O278">
        <v>2.2000000000000002</v>
      </c>
      <c r="P278">
        <v>64</v>
      </c>
      <c r="Q278" t="s">
        <v>167</v>
      </c>
    </row>
    <row r="279" spans="1:17">
      <c r="A279" s="5" t="s">
        <v>101</v>
      </c>
      <c r="B279" s="5" t="s">
        <v>101</v>
      </c>
      <c r="C279" s="12">
        <v>5494</v>
      </c>
      <c r="D279" t="s">
        <v>238</v>
      </c>
      <c r="E279" s="14">
        <f t="shared" si="3"/>
        <v>0.25</v>
      </c>
      <c r="F279" s="9">
        <v>0.28000000000000003</v>
      </c>
      <c r="G279" s="9">
        <v>0.22</v>
      </c>
      <c r="H279" s="9">
        <v>0.24</v>
      </c>
      <c r="I279" s="9">
        <v>0.27</v>
      </c>
      <c r="J279" s="9">
        <v>0.24</v>
      </c>
      <c r="L279">
        <v>106</v>
      </c>
      <c r="M279">
        <v>30</v>
      </c>
      <c r="N279">
        <v>25</v>
      </c>
      <c r="O279">
        <v>1.4</v>
      </c>
      <c r="P279">
        <v>66</v>
      </c>
      <c r="Q279" t="s">
        <v>167</v>
      </c>
    </row>
    <row r="280" spans="1:17">
      <c r="A280" s="5" t="s">
        <v>102</v>
      </c>
      <c r="B280" s="5" t="s">
        <v>102</v>
      </c>
      <c r="C280" s="12">
        <v>204</v>
      </c>
      <c r="D280" t="s">
        <v>168</v>
      </c>
      <c r="E280" s="14">
        <f t="shared" si="3"/>
        <v>0.14800000000000002</v>
      </c>
      <c r="F280" s="9">
        <v>0.17</v>
      </c>
      <c r="G280" s="9">
        <v>0.16</v>
      </c>
      <c r="H280" s="9">
        <v>0.14000000000000001</v>
      </c>
      <c r="I280" s="9">
        <v>0.13</v>
      </c>
      <c r="J280" s="9">
        <v>0.14000000000000001</v>
      </c>
      <c r="L280">
        <v>60</v>
      </c>
      <c r="M280">
        <v>42</v>
      </c>
      <c r="N280">
        <v>31</v>
      </c>
      <c r="O280">
        <v>1.8</v>
      </c>
      <c r="P280">
        <v>40</v>
      </c>
      <c r="Q280" t="s">
        <v>167</v>
      </c>
    </row>
    <row r="281" spans="1:17">
      <c r="A281" s="5" t="s">
        <v>102</v>
      </c>
      <c r="B281" s="5" t="s">
        <v>102</v>
      </c>
      <c r="C281" s="12">
        <v>221</v>
      </c>
      <c r="D281" t="s">
        <v>168</v>
      </c>
      <c r="E281" s="14">
        <f t="shared" si="3"/>
        <v>0.16200000000000001</v>
      </c>
      <c r="F281" s="9">
        <v>0.19</v>
      </c>
      <c r="G281" s="9">
        <v>0.14000000000000001</v>
      </c>
      <c r="H281" s="9">
        <v>0.15</v>
      </c>
      <c r="I281" s="9">
        <v>0.15</v>
      </c>
      <c r="J281" s="9">
        <v>0.18</v>
      </c>
      <c r="L281">
        <v>120</v>
      </c>
      <c r="M281">
        <v>42</v>
      </c>
      <c r="N281">
        <v>23</v>
      </c>
      <c r="O281">
        <v>2.1</v>
      </c>
      <c r="P281">
        <v>50</v>
      </c>
      <c r="Q281" t="s">
        <v>167</v>
      </c>
    </row>
    <row r="282" spans="1:17">
      <c r="A282" s="5" t="s">
        <v>102</v>
      </c>
      <c r="B282" s="5" t="s">
        <v>102</v>
      </c>
      <c r="C282" s="12">
        <v>349</v>
      </c>
      <c r="D282" t="s">
        <v>168</v>
      </c>
      <c r="E282" s="14">
        <f t="shared" si="3"/>
        <v>0.23399999999999999</v>
      </c>
      <c r="F282" s="9">
        <v>0.24</v>
      </c>
      <c r="G282" s="9">
        <v>0.22</v>
      </c>
      <c r="H282" s="9">
        <v>0.28000000000000003</v>
      </c>
      <c r="I282" s="9">
        <v>0.23</v>
      </c>
      <c r="J282" s="9">
        <v>0.2</v>
      </c>
      <c r="L282">
        <v>60</v>
      </c>
      <c r="M282">
        <v>36</v>
      </c>
      <c r="N282">
        <v>23.5</v>
      </c>
      <c r="O282">
        <v>1.4</v>
      </c>
      <c r="P282">
        <v>78</v>
      </c>
      <c r="Q282" t="s">
        <v>167</v>
      </c>
    </row>
    <row r="283" spans="1:17">
      <c r="A283" s="4" t="s">
        <v>103</v>
      </c>
      <c r="B283" s="4" t="s">
        <v>267</v>
      </c>
      <c r="C283" s="12">
        <v>4760</v>
      </c>
      <c r="D283" t="s">
        <v>175</v>
      </c>
      <c r="E283" s="14">
        <f t="shared" si="3"/>
        <v>0.28200000000000003</v>
      </c>
      <c r="F283" s="9">
        <v>0.28000000000000003</v>
      </c>
      <c r="G283" s="9">
        <v>0.28000000000000003</v>
      </c>
      <c r="H283" s="9">
        <v>0.3</v>
      </c>
      <c r="I283" s="9">
        <v>0.27</v>
      </c>
      <c r="J283" s="9">
        <v>0.28000000000000003</v>
      </c>
      <c r="L283">
        <v>240</v>
      </c>
      <c r="M283">
        <v>84</v>
      </c>
      <c r="N283">
        <v>96</v>
      </c>
      <c r="O283">
        <v>3.7</v>
      </c>
      <c r="P283">
        <v>122</v>
      </c>
      <c r="Q283" t="s">
        <v>167</v>
      </c>
    </row>
    <row r="284" spans="1:17">
      <c r="A284" s="4" t="s">
        <v>103</v>
      </c>
      <c r="B284" s="4" t="s">
        <v>267</v>
      </c>
      <c r="C284" s="12">
        <v>238</v>
      </c>
      <c r="D284" t="s">
        <v>168</v>
      </c>
      <c r="E284" s="14">
        <f t="shared" si="3"/>
        <v>0.23599999999999999</v>
      </c>
      <c r="F284" s="9">
        <v>0.24</v>
      </c>
      <c r="G284" s="9">
        <v>0.19</v>
      </c>
      <c r="H284" s="9">
        <v>0.28000000000000003</v>
      </c>
      <c r="I284" s="9">
        <v>0.22</v>
      </c>
      <c r="J284" s="9">
        <v>0.25</v>
      </c>
      <c r="L284">
        <v>400</v>
      </c>
      <c r="M284">
        <v>116</v>
      </c>
      <c r="N284">
        <f>27+26+34</f>
        <v>87</v>
      </c>
      <c r="O284">
        <v>2.2000000000000002</v>
      </c>
      <c r="P284">
        <v>112</v>
      </c>
      <c r="Q284" t="s">
        <v>167</v>
      </c>
    </row>
    <row r="285" spans="1:17">
      <c r="A285" s="4" t="s">
        <v>103</v>
      </c>
      <c r="B285" s="4" t="s">
        <v>267</v>
      </c>
      <c r="C285" s="12">
        <v>534</v>
      </c>
      <c r="D285" t="s">
        <v>168</v>
      </c>
      <c r="E285" s="14">
        <f t="shared" si="3"/>
        <v>0.19600000000000001</v>
      </c>
      <c r="F285" s="9">
        <v>0.2</v>
      </c>
      <c r="G285" s="9">
        <v>0.2</v>
      </c>
      <c r="H285" s="9">
        <v>0.2</v>
      </c>
      <c r="I285" s="9">
        <v>0.19</v>
      </c>
      <c r="J285" s="9">
        <v>0.19</v>
      </c>
      <c r="L285">
        <v>250</v>
      </c>
      <c r="M285">
        <v>130</v>
      </c>
      <c r="N285">
        <f>30+22+31</f>
        <v>83</v>
      </c>
      <c r="O285">
        <v>3</v>
      </c>
      <c r="P285">
        <v>96</v>
      </c>
      <c r="Q285" t="s">
        <v>167</v>
      </c>
    </row>
    <row r="286" spans="1:17">
      <c r="A286" s="4" t="s">
        <v>104</v>
      </c>
      <c r="B286" s="4" t="s">
        <v>104</v>
      </c>
      <c r="C286" s="12">
        <v>4487</v>
      </c>
      <c r="D286" t="s">
        <v>175</v>
      </c>
      <c r="E286" s="14">
        <f t="shared" si="3"/>
        <v>0.124</v>
      </c>
      <c r="F286" s="9">
        <v>0.12</v>
      </c>
      <c r="G286" s="9">
        <v>0.13</v>
      </c>
      <c r="H286" s="9">
        <v>0.12</v>
      </c>
      <c r="I286" s="9">
        <v>0.13</v>
      </c>
      <c r="J286" s="9">
        <v>0.12</v>
      </c>
      <c r="L286">
        <v>35</v>
      </c>
      <c r="M286">
        <v>7.5</v>
      </c>
      <c r="N286" t="s">
        <v>167</v>
      </c>
      <c r="O286">
        <v>3.5</v>
      </c>
      <c r="P286">
        <v>0</v>
      </c>
      <c r="Q286">
        <v>6.5</v>
      </c>
    </row>
    <row r="287" spans="1:17">
      <c r="A287" s="4" t="s">
        <v>104</v>
      </c>
      <c r="B287" s="4" t="s">
        <v>104</v>
      </c>
      <c r="C287" s="12">
        <v>231</v>
      </c>
      <c r="D287" t="s">
        <v>168</v>
      </c>
      <c r="E287" s="14">
        <f t="shared" si="3"/>
        <v>0.22800000000000004</v>
      </c>
      <c r="F287" s="9">
        <v>0.17</v>
      </c>
      <c r="G287" s="9">
        <v>0.22</v>
      </c>
      <c r="H287" s="9">
        <v>0.26</v>
      </c>
      <c r="I287" s="9">
        <v>0.22</v>
      </c>
      <c r="J287" s="9">
        <v>0.27</v>
      </c>
      <c r="L287">
        <v>22</v>
      </c>
      <c r="M287">
        <v>15</v>
      </c>
      <c r="N287" t="s">
        <v>167</v>
      </c>
      <c r="O287">
        <v>7.3</v>
      </c>
      <c r="P287">
        <v>0</v>
      </c>
      <c r="Q287">
        <v>8</v>
      </c>
    </row>
    <row r="288" spans="1:17">
      <c r="A288" s="4" t="s">
        <v>104</v>
      </c>
      <c r="B288" s="4" t="s">
        <v>104</v>
      </c>
      <c r="C288" s="12">
        <v>2687</v>
      </c>
      <c r="D288" t="s">
        <v>191</v>
      </c>
      <c r="E288" s="14">
        <f t="shared" si="3"/>
        <v>0.16399999999999998</v>
      </c>
      <c r="F288" s="9">
        <v>0.18</v>
      </c>
      <c r="G288" s="9">
        <v>0.15</v>
      </c>
      <c r="H288" s="9">
        <v>0.16</v>
      </c>
      <c r="I288" s="9">
        <v>0.18</v>
      </c>
      <c r="J288" s="9">
        <v>0.15</v>
      </c>
      <c r="L288">
        <v>23</v>
      </c>
      <c r="M288">
        <v>9.5</v>
      </c>
      <c r="N288" t="s">
        <v>167</v>
      </c>
      <c r="O288">
        <v>3</v>
      </c>
      <c r="P288">
        <v>0</v>
      </c>
      <c r="Q288">
        <v>2.5</v>
      </c>
    </row>
    <row r="289" spans="1:17">
      <c r="A289" s="4" t="s">
        <v>105</v>
      </c>
      <c r="B289" s="4" t="s">
        <v>105</v>
      </c>
      <c r="C289" s="12">
        <v>99</v>
      </c>
      <c r="D289" t="s">
        <v>161</v>
      </c>
      <c r="E289" s="14">
        <f t="shared" si="3"/>
        <v>8.8000000000000009E-2</v>
      </c>
      <c r="F289" s="9">
        <v>0.09</v>
      </c>
      <c r="G289" s="9">
        <v>0.1</v>
      </c>
      <c r="H289" s="9">
        <v>0.08</v>
      </c>
      <c r="I289" s="9">
        <v>0.08</v>
      </c>
      <c r="J289" s="9">
        <v>0.09</v>
      </c>
      <c r="L289">
        <v>40</v>
      </c>
      <c r="M289">
        <v>23</v>
      </c>
      <c r="N289">
        <v>15</v>
      </c>
      <c r="O289">
        <v>1.7</v>
      </c>
      <c r="P289">
        <v>34</v>
      </c>
      <c r="Q289" t="s">
        <v>167</v>
      </c>
    </row>
    <row r="290" spans="1:17">
      <c r="A290" s="4" t="s">
        <v>105</v>
      </c>
      <c r="B290" s="4" t="s">
        <v>105</v>
      </c>
      <c r="C290" s="12">
        <v>4608</v>
      </c>
      <c r="D290" t="s">
        <v>175</v>
      </c>
      <c r="E290" s="14">
        <f t="shared" si="3"/>
        <v>0.188</v>
      </c>
      <c r="F290" s="9">
        <v>0.17</v>
      </c>
      <c r="G290" s="9">
        <v>0.21</v>
      </c>
      <c r="H290" s="9">
        <v>0.18</v>
      </c>
      <c r="I290" s="9">
        <v>0.2</v>
      </c>
      <c r="J290" s="9">
        <v>0.18</v>
      </c>
      <c r="L290">
        <v>77</v>
      </c>
      <c r="M290">
        <v>38</v>
      </c>
      <c r="N290">
        <v>25</v>
      </c>
      <c r="O290">
        <v>1.6</v>
      </c>
      <c r="P290">
        <v>36</v>
      </c>
      <c r="Q290" t="s">
        <v>167</v>
      </c>
    </row>
    <row r="291" spans="1:17">
      <c r="A291" s="4" t="s">
        <v>105</v>
      </c>
      <c r="B291" s="4" t="s">
        <v>105</v>
      </c>
      <c r="C291" s="12">
        <v>1888</v>
      </c>
      <c r="D291" t="s">
        <v>239</v>
      </c>
      <c r="E291" s="14">
        <f t="shared" si="3"/>
        <v>0.14600000000000002</v>
      </c>
      <c r="F291" s="9">
        <v>0.12</v>
      </c>
      <c r="G291" s="9">
        <v>0.16</v>
      </c>
      <c r="H291" s="9">
        <v>0.14000000000000001</v>
      </c>
      <c r="I291" s="9">
        <v>0.15</v>
      </c>
      <c r="J291" s="9">
        <v>0.16</v>
      </c>
      <c r="L291">
        <v>45</v>
      </c>
      <c r="M291">
        <v>18</v>
      </c>
      <c r="N291">
        <v>17</v>
      </c>
      <c r="O291">
        <v>1.3</v>
      </c>
      <c r="P291">
        <v>38</v>
      </c>
      <c r="Q291" t="s">
        <v>167</v>
      </c>
    </row>
    <row r="292" spans="1:17">
      <c r="A292" s="4" t="s">
        <v>106</v>
      </c>
      <c r="B292" s="4" t="s">
        <v>268</v>
      </c>
      <c r="C292" s="12">
        <v>4646</v>
      </c>
      <c r="D292" t="s">
        <v>175</v>
      </c>
      <c r="E292" s="14">
        <f t="shared" si="3"/>
        <v>0.11000000000000001</v>
      </c>
      <c r="F292" s="9">
        <v>0.09</v>
      </c>
      <c r="G292" s="9">
        <v>0.11</v>
      </c>
      <c r="H292" s="9">
        <v>0.11</v>
      </c>
      <c r="I292" s="9">
        <v>0.12</v>
      </c>
      <c r="J292" s="9">
        <v>0.12</v>
      </c>
      <c r="L292">
        <f>24+28+35</f>
        <v>87</v>
      </c>
      <c r="M292">
        <v>38</v>
      </c>
      <c r="N292">
        <v>29</v>
      </c>
      <c r="O292">
        <v>1.1000000000000001</v>
      </c>
      <c r="P292">
        <v>34</v>
      </c>
      <c r="Q292" t="s">
        <v>167</v>
      </c>
    </row>
    <row r="293" spans="1:17">
      <c r="A293" s="4" t="s">
        <v>106</v>
      </c>
      <c r="B293" s="4" t="s">
        <v>268</v>
      </c>
      <c r="C293" s="12">
        <v>7502</v>
      </c>
      <c r="D293" t="s">
        <v>171</v>
      </c>
      <c r="E293" s="14">
        <f t="shared" si="3"/>
        <v>0.13</v>
      </c>
      <c r="F293" s="9">
        <v>0.11</v>
      </c>
      <c r="G293" s="9">
        <v>0.11</v>
      </c>
      <c r="H293" s="9">
        <v>0.16</v>
      </c>
      <c r="I293" s="9">
        <v>0.15</v>
      </c>
      <c r="J293" s="9">
        <v>0.12</v>
      </c>
      <c r="L293">
        <v>120</v>
      </c>
      <c r="M293">
        <v>52</v>
      </c>
      <c r="N293">
        <v>40</v>
      </c>
      <c r="O293">
        <v>1.8</v>
      </c>
      <c r="P293">
        <v>34</v>
      </c>
      <c r="Q293" t="s">
        <v>167</v>
      </c>
    </row>
    <row r="294" spans="1:17">
      <c r="A294" s="4" t="s">
        <v>106</v>
      </c>
      <c r="B294" s="4" t="s">
        <v>268</v>
      </c>
      <c r="C294" s="12">
        <v>59</v>
      </c>
      <c r="D294" t="s">
        <v>201</v>
      </c>
      <c r="E294" s="14">
        <f t="shared" si="3"/>
        <v>9.8000000000000004E-2</v>
      </c>
      <c r="F294" s="9">
        <v>0.09</v>
      </c>
      <c r="G294" s="9">
        <v>0.11</v>
      </c>
      <c r="H294" s="9">
        <v>0.09</v>
      </c>
      <c r="I294" s="9">
        <v>0.1</v>
      </c>
      <c r="J294" s="9">
        <v>0.1</v>
      </c>
      <c r="L294">
        <v>65</v>
      </c>
      <c r="M294">
        <v>24</v>
      </c>
      <c r="N294">
        <v>28</v>
      </c>
      <c r="O294">
        <v>0.8</v>
      </c>
      <c r="P294">
        <v>18</v>
      </c>
      <c r="Q294" t="s">
        <v>167</v>
      </c>
    </row>
    <row r="295" spans="1:17">
      <c r="A295" s="5" t="s">
        <v>107</v>
      </c>
      <c r="B295" s="5" t="s">
        <v>107</v>
      </c>
      <c r="C295" s="12">
        <v>94</v>
      </c>
      <c r="D295" t="s">
        <v>161</v>
      </c>
      <c r="E295" s="14">
        <f t="shared" si="3"/>
        <v>0.10600000000000001</v>
      </c>
      <c r="F295" s="9">
        <v>0.12</v>
      </c>
      <c r="G295" s="9">
        <v>0.1</v>
      </c>
      <c r="H295" s="9">
        <v>0.11</v>
      </c>
      <c r="I295" s="9">
        <v>0.1</v>
      </c>
      <c r="J295" s="9">
        <v>0.1</v>
      </c>
      <c r="L295">
        <v>34</v>
      </c>
      <c r="M295">
        <v>3.6</v>
      </c>
      <c r="N295" t="s">
        <v>167</v>
      </c>
      <c r="O295">
        <v>1.2</v>
      </c>
      <c r="P295">
        <v>0</v>
      </c>
      <c r="Q295">
        <v>4.5</v>
      </c>
    </row>
    <row r="296" spans="1:17">
      <c r="A296" s="5" t="s">
        <v>107</v>
      </c>
      <c r="B296" s="5" t="s">
        <v>107</v>
      </c>
      <c r="C296" s="12">
        <v>1894</v>
      </c>
      <c r="D296" t="s">
        <v>235</v>
      </c>
      <c r="E296" s="14">
        <f t="shared" si="3"/>
        <v>0.09</v>
      </c>
      <c r="F296" s="9">
        <v>0.09</v>
      </c>
      <c r="G296" s="9">
        <v>0.1</v>
      </c>
      <c r="H296" s="9">
        <v>0.09</v>
      </c>
      <c r="I296" s="9">
        <v>0.09</v>
      </c>
      <c r="J296" s="9">
        <v>0.08</v>
      </c>
      <c r="L296">
        <v>33.5</v>
      </c>
      <c r="M296">
        <v>6</v>
      </c>
      <c r="N296" t="s">
        <v>167</v>
      </c>
      <c r="O296">
        <v>2.4</v>
      </c>
      <c r="P296">
        <v>0</v>
      </c>
      <c r="Q296">
        <v>5</v>
      </c>
    </row>
    <row r="297" spans="1:17">
      <c r="A297" s="5" t="s">
        <v>107</v>
      </c>
      <c r="B297" s="5" t="s">
        <v>107</v>
      </c>
      <c r="C297" s="12">
        <v>4451</v>
      </c>
      <c r="D297" t="s">
        <v>175</v>
      </c>
      <c r="E297" s="14">
        <f t="shared" si="3"/>
        <v>0.122</v>
      </c>
      <c r="F297" s="9">
        <v>0.13</v>
      </c>
      <c r="G297" s="9">
        <v>0.13</v>
      </c>
      <c r="H297" s="9">
        <v>0.11</v>
      </c>
      <c r="I297" s="9">
        <v>0.13</v>
      </c>
      <c r="J297" s="9">
        <v>0.11</v>
      </c>
      <c r="L297">
        <v>24</v>
      </c>
      <c r="M297">
        <v>3</v>
      </c>
      <c r="N297" t="s">
        <v>167</v>
      </c>
      <c r="O297">
        <v>1.2</v>
      </c>
      <c r="P297">
        <v>0</v>
      </c>
      <c r="Q297">
        <v>2</v>
      </c>
    </row>
    <row r="298" spans="1:17">
      <c r="A298" s="5" t="s">
        <v>108</v>
      </c>
      <c r="B298" s="5" t="s">
        <v>108</v>
      </c>
      <c r="C298" s="12">
        <v>4513</v>
      </c>
      <c r="D298" t="s">
        <v>175</v>
      </c>
      <c r="E298" s="14">
        <f t="shared" si="3"/>
        <v>0.15000000000000002</v>
      </c>
      <c r="F298" s="9">
        <v>0.15</v>
      </c>
      <c r="G298" s="9">
        <v>0.14000000000000001</v>
      </c>
      <c r="H298" s="9">
        <v>0.17</v>
      </c>
      <c r="I298" s="9">
        <v>0.15</v>
      </c>
      <c r="J298" s="9">
        <v>0.14000000000000001</v>
      </c>
      <c r="L298">
        <v>54</v>
      </c>
      <c r="M298">
        <v>21</v>
      </c>
      <c r="N298">
        <v>21</v>
      </c>
      <c r="O298">
        <v>4.5</v>
      </c>
      <c r="P298">
        <v>10</v>
      </c>
      <c r="Q298">
        <v>9</v>
      </c>
    </row>
    <row r="299" spans="1:17">
      <c r="A299" s="5" t="s">
        <v>108</v>
      </c>
      <c r="B299" s="5" t="s">
        <v>108</v>
      </c>
      <c r="C299" s="12">
        <v>92</v>
      </c>
      <c r="D299" t="s">
        <v>161</v>
      </c>
      <c r="E299" s="14">
        <f t="shared" si="3"/>
        <v>0.11599999999999999</v>
      </c>
      <c r="F299" s="9">
        <v>0.12</v>
      </c>
      <c r="G299" s="9">
        <v>0.1</v>
      </c>
      <c r="H299" s="9">
        <v>0.12</v>
      </c>
      <c r="I299" s="9">
        <v>0.11</v>
      </c>
      <c r="J299" s="9">
        <v>0.13</v>
      </c>
      <c r="L299">
        <v>60</v>
      </c>
      <c r="M299">
        <v>9.5</v>
      </c>
      <c r="N299" t="s">
        <v>167</v>
      </c>
      <c r="O299">
        <v>4</v>
      </c>
      <c r="P299">
        <v>0</v>
      </c>
      <c r="Q299">
        <v>13</v>
      </c>
    </row>
    <row r="300" spans="1:17">
      <c r="A300" s="5" t="s">
        <v>108</v>
      </c>
      <c r="B300" s="5" t="s">
        <v>108</v>
      </c>
      <c r="C300" s="12">
        <v>93</v>
      </c>
      <c r="D300" t="s">
        <v>161</v>
      </c>
      <c r="E300" s="14">
        <f t="shared" si="3"/>
        <v>0.13600000000000001</v>
      </c>
      <c r="F300" s="9">
        <v>0.12</v>
      </c>
      <c r="G300" s="9">
        <v>0.14000000000000001</v>
      </c>
      <c r="H300" s="9">
        <v>0.13</v>
      </c>
      <c r="I300" s="9">
        <v>0.15</v>
      </c>
      <c r="J300" s="9">
        <v>0.14000000000000001</v>
      </c>
      <c r="L300">
        <v>70</v>
      </c>
      <c r="M300">
        <v>22</v>
      </c>
      <c r="N300">
        <v>21</v>
      </c>
      <c r="O300">
        <v>1.4</v>
      </c>
      <c r="P300">
        <v>26</v>
      </c>
      <c r="Q300">
        <v>10</v>
      </c>
    </row>
    <row r="301" spans="1:17">
      <c r="A301" s="5" t="s">
        <v>109</v>
      </c>
      <c r="B301" s="5" t="s">
        <v>109</v>
      </c>
      <c r="C301" s="12">
        <v>67</v>
      </c>
      <c r="D301" t="s">
        <v>188</v>
      </c>
      <c r="E301" s="14">
        <f t="shared" si="3"/>
        <v>0.13200000000000001</v>
      </c>
      <c r="F301" s="9">
        <v>0.13</v>
      </c>
      <c r="G301" s="9">
        <v>0.13</v>
      </c>
      <c r="H301" s="9">
        <v>0.14000000000000001</v>
      </c>
      <c r="I301" s="9">
        <v>0.14000000000000001</v>
      </c>
      <c r="J301" s="9">
        <v>0.12</v>
      </c>
      <c r="L301">
        <v>16</v>
      </c>
      <c r="M301">
        <v>6.5</v>
      </c>
      <c r="N301" t="s">
        <v>167</v>
      </c>
      <c r="O301">
        <v>2.5</v>
      </c>
      <c r="P301">
        <v>0</v>
      </c>
      <c r="Q301">
        <v>6.5</v>
      </c>
    </row>
    <row r="302" spans="1:17">
      <c r="A302" s="5" t="s">
        <v>109</v>
      </c>
      <c r="B302" s="5" t="s">
        <v>109</v>
      </c>
      <c r="C302" s="12">
        <v>76</v>
      </c>
      <c r="D302" t="s">
        <v>188</v>
      </c>
      <c r="E302" s="14">
        <f t="shared" si="3"/>
        <v>0.10800000000000001</v>
      </c>
      <c r="F302" s="9">
        <v>0.11</v>
      </c>
      <c r="G302" s="9">
        <v>0.11</v>
      </c>
      <c r="H302" s="9">
        <v>0.11</v>
      </c>
      <c r="I302" s="9">
        <v>0.11</v>
      </c>
      <c r="J302" s="9">
        <v>0.1</v>
      </c>
      <c r="L302">
        <v>15</v>
      </c>
      <c r="M302">
        <v>5.5</v>
      </c>
      <c r="N302" t="s">
        <v>167</v>
      </c>
      <c r="O302">
        <v>2.4</v>
      </c>
      <c r="P302">
        <v>0</v>
      </c>
      <c r="Q302">
        <v>4.5</v>
      </c>
    </row>
    <row r="303" spans="1:17">
      <c r="A303" s="5" t="s">
        <v>109</v>
      </c>
      <c r="B303" s="5" t="s">
        <v>109</v>
      </c>
      <c r="C303" s="12">
        <v>1320</v>
      </c>
      <c r="D303" t="s">
        <v>179</v>
      </c>
      <c r="E303" s="14">
        <f t="shared" si="3"/>
        <v>0.10800000000000001</v>
      </c>
      <c r="F303" s="9">
        <v>0.1</v>
      </c>
      <c r="G303" s="9">
        <v>0.11</v>
      </c>
      <c r="H303" s="9">
        <v>0.1</v>
      </c>
      <c r="I303" s="9">
        <v>0.12</v>
      </c>
      <c r="J303" s="9">
        <v>0.11</v>
      </c>
      <c r="L303">
        <v>20</v>
      </c>
      <c r="M303">
        <v>6.3</v>
      </c>
      <c r="N303" t="s">
        <v>167</v>
      </c>
      <c r="O303">
        <v>2.8</v>
      </c>
      <c r="P303">
        <v>0</v>
      </c>
      <c r="Q303">
        <v>5</v>
      </c>
    </row>
    <row r="304" spans="1:17">
      <c r="A304" s="4" t="s">
        <v>110</v>
      </c>
      <c r="B304" s="4" t="s">
        <v>110</v>
      </c>
      <c r="C304" s="12">
        <v>4592</v>
      </c>
      <c r="D304" t="s">
        <v>175</v>
      </c>
      <c r="E304" s="14">
        <f t="shared" si="3"/>
        <v>0.128</v>
      </c>
      <c r="F304" s="9">
        <v>0.12</v>
      </c>
      <c r="G304" s="9">
        <v>0.13</v>
      </c>
      <c r="H304" s="9">
        <v>0.12</v>
      </c>
      <c r="I304" s="9">
        <v>0.14000000000000001</v>
      </c>
      <c r="J304" s="9">
        <v>0.13</v>
      </c>
      <c r="L304">
        <v>8.5</v>
      </c>
      <c r="M304">
        <v>7.5</v>
      </c>
      <c r="N304" t="s">
        <v>167</v>
      </c>
      <c r="O304">
        <v>0.9</v>
      </c>
      <c r="P304">
        <v>0</v>
      </c>
      <c r="Q304">
        <v>15</v>
      </c>
    </row>
    <row r="305" spans="1:17">
      <c r="A305" s="4" t="s">
        <v>110</v>
      </c>
      <c r="B305" s="4" t="s">
        <v>110</v>
      </c>
      <c r="C305" s="12">
        <v>105</v>
      </c>
      <c r="D305" t="s">
        <v>161</v>
      </c>
      <c r="E305" s="14">
        <f t="shared" ref="E305:E366" si="4">(F305+G305+H305+I305+J305)/5</f>
        <v>9.4E-2</v>
      </c>
      <c r="F305" s="9">
        <v>0.1</v>
      </c>
      <c r="G305" s="9">
        <v>0.08</v>
      </c>
      <c r="H305" s="9">
        <v>0.08</v>
      </c>
      <c r="I305" s="9">
        <v>0.1</v>
      </c>
      <c r="J305" s="9">
        <v>0.11</v>
      </c>
      <c r="L305">
        <v>13.5</v>
      </c>
      <c r="M305">
        <v>6</v>
      </c>
      <c r="N305" t="s">
        <v>167</v>
      </c>
      <c r="O305">
        <v>1.2</v>
      </c>
      <c r="P305">
        <v>0</v>
      </c>
      <c r="Q305">
        <v>9.5</v>
      </c>
    </row>
    <row r="306" spans="1:17">
      <c r="A306" s="4" t="s">
        <v>110</v>
      </c>
      <c r="B306" s="4" t="s">
        <v>110</v>
      </c>
      <c r="C306" s="12" t="s">
        <v>240</v>
      </c>
      <c r="D306" t="s">
        <v>195</v>
      </c>
      <c r="E306" s="14">
        <f t="shared" si="4"/>
        <v>0.11000000000000001</v>
      </c>
      <c r="F306" s="9">
        <v>0.12</v>
      </c>
      <c r="G306" s="9">
        <v>0.1</v>
      </c>
      <c r="H306" s="9">
        <v>0.11</v>
      </c>
      <c r="I306" s="9">
        <v>0.1</v>
      </c>
      <c r="J306" s="9">
        <v>0.12</v>
      </c>
      <c r="L306">
        <v>13.5</v>
      </c>
      <c r="M306">
        <v>5.5</v>
      </c>
      <c r="N306" t="s">
        <v>167</v>
      </c>
      <c r="O306">
        <v>0.7</v>
      </c>
      <c r="P306">
        <v>0</v>
      </c>
      <c r="Q306">
        <v>11.5</v>
      </c>
    </row>
    <row r="307" spans="1:17">
      <c r="A307" s="5" t="s">
        <v>111</v>
      </c>
      <c r="B307" s="5" t="s">
        <v>111</v>
      </c>
      <c r="C307" s="12">
        <v>7511</v>
      </c>
      <c r="D307" t="s">
        <v>171</v>
      </c>
      <c r="E307" s="14">
        <f t="shared" si="4"/>
        <v>0.126</v>
      </c>
      <c r="F307" s="9">
        <v>0.12</v>
      </c>
      <c r="G307" s="9">
        <v>0.13</v>
      </c>
      <c r="H307" s="9">
        <v>0.12</v>
      </c>
      <c r="I307" s="9">
        <v>0.13</v>
      </c>
      <c r="J307" s="9">
        <v>0.13</v>
      </c>
      <c r="L307">
        <v>33.5</v>
      </c>
      <c r="M307">
        <v>28</v>
      </c>
      <c r="N307">
        <v>27</v>
      </c>
      <c r="O307">
        <v>0.7</v>
      </c>
      <c r="P307">
        <v>6</v>
      </c>
      <c r="Q307">
        <v>19.5</v>
      </c>
    </row>
    <row r="308" spans="1:17">
      <c r="A308" s="5" t="s">
        <v>111</v>
      </c>
      <c r="B308" s="5" t="s">
        <v>111</v>
      </c>
      <c r="C308" s="12">
        <v>81</v>
      </c>
      <c r="D308" t="s">
        <v>161</v>
      </c>
      <c r="E308" s="14">
        <f t="shared" si="4"/>
        <v>0.11599999999999999</v>
      </c>
      <c r="F308" s="9">
        <v>0.11</v>
      </c>
      <c r="G308" s="9">
        <v>0.12</v>
      </c>
      <c r="H308" s="9">
        <v>0.13</v>
      </c>
      <c r="I308" s="9">
        <v>0.13</v>
      </c>
      <c r="J308" s="9">
        <v>0.09</v>
      </c>
      <c r="L308">
        <v>34</v>
      </c>
      <c r="M308">
        <v>15</v>
      </c>
      <c r="N308">
        <v>25</v>
      </c>
      <c r="O308">
        <v>0.8</v>
      </c>
      <c r="P308">
        <v>4</v>
      </c>
      <c r="Q308">
        <v>22</v>
      </c>
    </row>
    <row r="309" spans="1:17">
      <c r="A309" s="5" t="s">
        <v>111</v>
      </c>
      <c r="B309" s="5" t="s">
        <v>111</v>
      </c>
      <c r="C309" s="12">
        <v>1309</v>
      </c>
      <c r="D309" t="s">
        <v>197</v>
      </c>
      <c r="E309" s="14">
        <f t="shared" si="4"/>
        <v>0.1</v>
      </c>
      <c r="F309" s="9">
        <v>0.11</v>
      </c>
      <c r="G309" s="9">
        <v>0.09</v>
      </c>
      <c r="H309" s="9">
        <v>0.11</v>
      </c>
      <c r="I309" s="9">
        <v>0.09</v>
      </c>
      <c r="J309" s="9">
        <v>0.1</v>
      </c>
      <c r="L309">
        <v>23.5</v>
      </c>
      <c r="M309">
        <v>17</v>
      </c>
      <c r="N309">
        <v>19</v>
      </c>
      <c r="O309">
        <v>0.8</v>
      </c>
      <c r="P309">
        <v>7</v>
      </c>
      <c r="Q309">
        <v>15</v>
      </c>
    </row>
    <row r="310" spans="1:17">
      <c r="A310" s="4" t="s">
        <v>112</v>
      </c>
      <c r="B310" s="4" t="s">
        <v>112</v>
      </c>
      <c r="C310" s="12">
        <v>118</v>
      </c>
      <c r="D310" t="s">
        <v>161</v>
      </c>
      <c r="E310" s="14">
        <f t="shared" si="4"/>
        <v>9.8000000000000004E-2</v>
      </c>
      <c r="F310" s="9">
        <v>0.1</v>
      </c>
      <c r="G310" s="9">
        <v>0.11</v>
      </c>
      <c r="H310" s="9">
        <v>0.08</v>
      </c>
      <c r="I310" s="9">
        <v>0.11</v>
      </c>
      <c r="J310" s="9">
        <v>0.09</v>
      </c>
      <c r="L310">
        <v>27</v>
      </c>
      <c r="M310">
        <v>10.5</v>
      </c>
      <c r="N310">
        <v>6.5</v>
      </c>
      <c r="O310">
        <v>1.2</v>
      </c>
      <c r="P310">
        <v>26</v>
      </c>
      <c r="Q310" t="s">
        <v>167</v>
      </c>
    </row>
    <row r="311" spans="1:17">
      <c r="A311" s="4" t="s">
        <v>112</v>
      </c>
      <c r="B311" s="4" t="s">
        <v>112</v>
      </c>
      <c r="C311" s="12">
        <v>1099</v>
      </c>
      <c r="D311" t="s">
        <v>241</v>
      </c>
      <c r="E311" s="14">
        <f t="shared" si="4"/>
        <v>8.2000000000000003E-2</v>
      </c>
      <c r="F311" s="9">
        <v>7.0000000000000007E-2</v>
      </c>
      <c r="G311" s="9">
        <v>0.08</v>
      </c>
      <c r="H311" s="9">
        <v>0.09</v>
      </c>
      <c r="I311" s="9">
        <v>0.08</v>
      </c>
      <c r="J311" s="9">
        <v>0.09</v>
      </c>
      <c r="L311">
        <v>16</v>
      </c>
      <c r="M311">
        <v>6.5</v>
      </c>
      <c r="N311">
        <v>4.5</v>
      </c>
      <c r="O311">
        <v>0.7</v>
      </c>
      <c r="P311">
        <v>24</v>
      </c>
      <c r="Q311" t="s">
        <v>167</v>
      </c>
    </row>
    <row r="312" spans="1:17">
      <c r="A312" s="4" t="s">
        <v>112</v>
      </c>
      <c r="B312" s="4" t="s">
        <v>112</v>
      </c>
      <c r="C312" s="12">
        <v>195</v>
      </c>
      <c r="D312" t="s">
        <v>168</v>
      </c>
      <c r="E312" s="14">
        <f t="shared" si="4"/>
        <v>7.1999999999999995E-2</v>
      </c>
      <c r="F312" s="9">
        <v>7.0000000000000007E-2</v>
      </c>
      <c r="G312" s="9">
        <v>0.09</v>
      </c>
      <c r="H312" s="9">
        <v>0.08</v>
      </c>
      <c r="I312" s="9">
        <v>7.0000000000000007E-2</v>
      </c>
      <c r="J312" s="9">
        <v>0.05</v>
      </c>
      <c r="L312">
        <v>22</v>
      </c>
      <c r="M312">
        <v>7</v>
      </c>
      <c r="N312">
        <v>5.5</v>
      </c>
      <c r="O312">
        <v>1.1000000000000001</v>
      </c>
      <c r="P312">
        <v>24</v>
      </c>
      <c r="Q312" t="s">
        <v>167</v>
      </c>
    </row>
    <row r="313" spans="1:17">
      <c r="A313" s="4" t="s">
        <v>113</v>
      </c>
      <c r="B313" s="4" t="s">
        <v>269</v>
      </c>
      <c r="C313" s="12">
        <v>146</v>
      </c>
      <c r="D313" t="s">
        <v>161</v>
      </c>
      <c r="E313" s="14">
        <f t="shared" si="4"/>
        <v>0.156</v>
      </c>
      <c r="F313" s="9">
        <v>0.15</v>
      </c>
      <c r="G313" s="9">
        <v>0.16</v>
      </c>
      <c r="H313" s="9">
        <v>0.15</v>
      </c>
      <c r="I313" s="9">
        <v>0.16</v>
      </c>
      <c r="J313" s="9">
        <v>0.16</v>
      </c>
      <c r="L313">
        <v>300</v>
      </c>
      <c r="M313">
        <v>155</v>
      </c>
      <c r="N313">
        <v>86</v>
      </c>
      <c r="O313">
        <v>4.4000000000000004</v>
      </c>
      <c r="P313">
        <v>156</v>
      </c>
      <c r="Q313" t="s">
        <v>167</v>
      </c>
    </row>
    <row r="314" spans="1:17">
      <c r="A314" s="4" t="s">
        <v>113</v>
      </c>
      <c r="B314" s="4" t="s">
        <v>269</v>
      </c>
      <c r="C314" s="12">
        <v>368</v>
      </c>
      <c r="D314" t="s">
        <v>168</v>
      </c>
      <c r="E314" s="14">
        <f t="shared" si="4"/>
        <v>0.27200000000000002</v>
      </c>
      <c r="F314" s="9">
        <v>0.24</v>
      </c>
      <c r="G314" s="9">
        <v>0.22</v>
      </c>
      <c r="H314" s="9">
        <v>0.28999999999999998</v>
      </c>
      <c r="I314" s="9">
        <v>0.32</v>
      </c>
      <c r="J314" s="9">
        <v>0.28999999999999998</v>
      </c>
      <c r="L314">
        <v>280</v>
      </c>
      <c r="M314">
        <v>116</v>
      </c>
      <c r="N314">
        <f>26+17+30</f>
        <v>73</v>
      </c>
      <c r="O314">
        <v>3.3</v>
      </c>
      <c r="P314">
        <v>284</v>
      </c>
      <c r="Q314" t="s">
        <v>167</v>
      </c>
    </row>
    <row r="315" spans="1:17">
      <c r="A315" s="4" t="s">
        <v>113</v>
      </c>
      <c r="B315" s="4" t="s">
        <v>269</v>
      </c>
      <c r="C315" s="12">
        <v>6739</v>
      </c>
      <c r="D315" t="s">
        <v>171</v>
      </c>
      <c r="E315" s="14">
        <f t="shared" si="4"/>
        <v>0.314</v>
      </c>
      <c r="F315" s="9">
        <v>0.32</v>
      </c>
      <c r="G315" s="9">
        <v>0.35</v>
      </c>
      <c r="H315" s="9">
        <v>0.28999999999999998</v>
      </c>
      <c r="I315" s="9">
        <v>0.28000000000000003</v>
      </c>
      <c r="J315" s="9">
        <v>0.33</v>
      </c>
      <c r="L315">
        <v>450</v>
      </c>
      <c r="M315">
        <v>160</v>
      </c>
      <c r="N315">
        <v>95</v>
      </c>
      <c r="O315">
        <v>4.5999999999999996</v>
      </c>
      <c r="P315">
        <v>160</v>
      </c>
      <c r="Q315" t="s">
        <v>167</v>
      </c>
    </row>
    <row r="316" spans="1:17">
      <c r="A316" s="5" t="s">
        <v>114</v>
      </c>
      <c r="B316" s="5" t="s">
        <v>114</v>
      </c>
      <c r="C316" s="12">
        <v>7512</v>
      </c>
      <c r="D316" t="s">
        <v>171</v>
      </c>
      <c r="E316" s="14">
        <f t="shared" si="4"/>
        <v>9.6000000000000002E-2</v>
      </c>
      <c r="F316" s="9">
        <v>0.1</v>
      </c>
      <c r="G316" s="9">
        <v>0.1</v>
      </c>
      <c r="H316" s="9">
        <v>0.09</v>
      </c>
      <c r="I316" s="9">
        <v>0.09</v>
      </c>
      <c r="J316" s="9">
        <v>0.1</v>
      </c>
      <c r="L316">
        <v>34.5</v>
      </c>
      <c r="M316">
        <v>11</v>
      </c>
      <c r="N316">
        <v>8</v>
      </c>
      <c r="O316">
        <v>2</v>
      </c>
      <c r="P316">
        <v>18</v>
      </c>
      <c r="Q316" t="s">
        <v>167</v>
      </c>
    </row>
    <row r="317" spans="1:17">
      <c r="A317" s="5" t="s">
        <v>114</v>
      </c>
      <c r="B317" s="5" t="s">
        <v>114</v>
      </c>
      <c r="C317" s="12">
        <v>80</v>
      </c>
      <c r="D317" t="s">
        <v>161</v>
      </c>
      <c r="E317" s="14">
        <f t="shared" si="4"/>
        <v>9.4000000000000014E-2</v>
      </c>
      <c r="F317" s="9">
        <v>0.1</v>
      </c>
      <c r="G317" s="9">
        <v>0.1</v>
      </c>
      <c r="H317" s="9">
        <v>0.1</v>
      </c>
      <c r="I317" s="9">
        <v>0.08</v>
      </c>
      <c r="J317" s="9">
        <v>0.09</v>
      </c>
      <c r="L317">
        <v>30.5</v>
      </c>
      <c r="M317">
        <v>13</v>
      </c>
      <c r="N317">
        <v>8</v>
      </c>
      <c r="O317">
        <v>2.2000000000000002</v>
      </c>
      <c r="P317">
        <v>18</v>
      </c>
      <c r="Q317" t="s">
        <v>167</v>
      </c>
    </row>
    <row r="318" spans="1:17">
      <c r="A318" s="4" t="s">
        <v>115</v>
      </c>
      <c r="B318" s="4" t="s">
        <v>270</v>
      </c>
      <c r="C318" s="12">
        <v>6760</v>
      </c>
      <c r="D318" t="s">
        <v>171</v>
      </c>
      <c r="E318" s="14">
        <f t="shared" si="4"/>
        <v>0.29599999999999999</v>
      </c>
      <c r="F318" s="9">
        <v>0.32</v>
      </c>
      <c r="G318" s="9">
        <v>0.35</v>
      </c>
      <c r="H318" s="9">
        <v>0.23</v>
      </c>
      <c r="I318" s="9">
        <v>0.27</v>
      </c>
      <c r="J318" s="9">
        <v>0.31</v>
      </c>
      <c r="L318">
        <v>400</v>
      </c>
      <c r="M318">
        <v>170</v>
      </c>
      <c r="N318">
        <f>30+32+34+9</f>
        <v>105</v>
      </c>
      <c r="O318">
        <v>3.3</v>
      </c>
      <c r="P318">
        <v>240</v>
      </c>
      <c r="Q318" t="s">
        <v>167</v>
      </c>
    </row>
    <row r="319" spans="1:17">
      <c r="A319" s="4" t="s">
        <v>115</v>
      </c>
      <c r="B319" s="4" t="s">
        <v>270</v>
      </c>
      <c r="C319" s="12">
        <v>370</v>
      </c>
      <c r="D319" t="s">
        <v>168</v>
      </c>
      <c r="E319" s="14">
        <f t="shared" si="4"/>
        <v>0.16</v>
      </c>
      <c r="F319" s="9">
        <v>0.15</v>
      </c>
      <c r="G319" s="9">
        <v>0.15</v>
      </c>
      <c r="H319" s="9">
        <v>0.15</v>
      </c>
      <c r="I319" s="9">
        <v>0.17</v>
      </c>
      <c r="J319" s="9">
        <v>0.18</v>
      </c>
      <c r="L319">
        <v>400</v>
      </c>
      <c r="M319">
        <v>145</v>
      </c>
      <c r="N319">
        <v>89</v>
      </c>
      <c r="O319">
        <v>3.7</v>
      </c>
      <c r="P319">
        <v>254</v>
      </c>
      <c r="Q319" t="s">
        <v>167</v>
      </c>
    </row>
    <row r="320" spans="1:17">
      <c r="A320" s="4" t="s">
        <v>115</v>
      </c>
      <c r="B320" s="4" t="s">
        <v>270</v>
      </c>
      <c r="C320" s="12">
        <v>6463</v>
      </c>
      <c r="D320" t="s">
        <v>171</v>
      </c>
      <c r="E320" s="14">
        <f t="shared" si="4"/>
        <v>0.27</v>
      </c>
      <c r="F320" s="9">
        <v>0.25</v>
      </c>
      <c r="G320" s="9">
        <v>0.31</v>
      </c>
      <c r="H320" s="9">
        <v>0.23</v>
      </c>
      <c r="I320" s="9">
        <v>0.26</v>
      </c>
      <c r="J320" s="9">
        <v>0.3</v>
      </c>
      <c r="L320">
        <v>370</v>
      </c>
      <c r="M320">
        <v>160</v>
      </c>
      <c r="N320">
        <v>92</v>
      </c>
      <c r="O320">
        <v>3.3</v>
      </c>
      <c r="P320">
        <v>204</v>
      </c>
      <c r="Q320" t="s">
        <v>167</v>
      </c>
    </row>
    <row r="321" spans="1:17">
      <c r="A321" s="5" t="s">
        <v>116</v>
      </c>
      <c r="B321" s="5" t="s">
        <v>116</v>
      </c>
      <c r="C321" s="12">
        <v>1013</v>
      </c>
      <c r="D321" t="s">
        <v>179</v>
      </c>
      <c r="E321" s="14">
        <f t="shared" si="4"/>
        <v>0.14000000000000001</v>
      </c>
      <c r="F321" s="9">
        <v>0.15</v>
      </c>
      <c r="G321" s="9">
        <v>0.12</v>
      </c>
      <c r="H321" s="9">
        <v>0.14000000000000001</v>
      </c>
      <c r="I321" s="9">
        <v>0.15</v>
      </c>
      <c r="J321" s="9">
        <v>0.14000000000000001</v>
      </c>
      <c r="L321">
        <v>51</v>
      </c>
      <c r="M321">
        <v>14</v>
      </c>
      <c r="N321" t="s">
        <v>167</v>
      </c>
      <c r="O321">
        <v>5.6</v>
      </c>
      <c r="P321">
        <v>0</v>
      </c>
      <c r="Q321">
        <v>21</v>
      </c>
    </row>
    <row r="322" spans="1:17">
      <c r="A322" s="5" t="s">
        <v>116</v>
      </c>
      <c r="B322" s="5" t="s">
        <v>116</v>
      </c>
      <c r="C322" s="12">
        <v>19</v>
      </c>
      <c r="D322" t="s">
        <v>236</v>
      </c>
      <c r="E322" s="14">
        <f t="shared" si="4"/>
        <v>0.16999999999999998</v>
      </c>
      <c r="F322" s="9">
        <v>0.18</v>
      </c>
      <c r="G322" s="9">
        <v>0.16</v>
      </c>
      <c r="H322" s="9">
        <v>0.18</v>
      </c>
      <c r="I322" s="9">
        <v>0.18</v>
      </c>
      <c r="J322" s="9">
        <v>0.15</v>
      </c>
      <c r="L322">
        <v>29</v>
      </c>
      <c r="M322">
        <v>14</v>
      </c>
      <c r="N322" t="s">
        <v>167</v>
      </c>
      <c r="O322">
        <v>4</v>
      </c>
      <c r="P322">
        <v>0</v>
      </c>
      <c r="Q322">
        <v>18.5</v>
      </c>
    </row>
    <row r="323" spans="1:17">
      <c r="A323" s="5" t="s">
        <v>116</v>
      </c>
      <c r="B323" s="5" t="s">
        <v>116</v>
      </c>
      <c r="C323" s="12">
        <v>180</v>
      </c>
      <c r="D323" t="s">
        <v>168</v>
      </c>
      <c r="E323" s="14">
        <f t="shared" si="4"/>
        <v>0.124</v>
      </c>
      <c r="F323" s="9">
        <v>0.12</v>
      </c>
      <c r="G323" s="9">
        <v>0.12</v>
      </c>
      <c r="H323" s="9">
        <v>0.13</v>
      </c>
      <c r="I323" s="9">
        <v>0.13</v>
      </c>
      <c r="J323" s="9">
        <v>0.12</v>
      </c>
      <c r="L323">
        <v>19.5</v>
      </c>
      <c r="M323">
        <v>7</v>
      </c>
      <c r="N323" t="s">
        <v>167</v>
      </c>
      <c r="O323">
        <v>2.9</v>
      </c>
      <c r="P323">
        <v>0</v>
      </c>
      <c r="Q323">
        <v>5.7</v>
      </c>
    </row>
    <row r="324" spans="1:17">
      <c r="A324" s="4" t="s">
        <v>117</v>
      </c>
      <c r="B324" s="4" t="s">
        <v>117</v>
      </c>
      <c r="C324" s="12">
        <v>107</v>
      </c>
      <c r="D324" t="s">
        <v>161</v>
      </c>
      <c r="E324" s="14">
        <f t="shared" si="4"/>
        <v>0.152</v>
      </c>
      <c r="F324" s="9">
        <v>0.17</v>
      </c>
      <c r="G324" s="9">
        <v>0.15</v>
      </c>
      <c r="H324" s="9">
        <v>0.17</v>
      </c>
      <c r="I324" s="9">
        <v>0.15</v>
      </c>
      <c r="J324" s="9">
        <v>0.12</v>
      </c>
      <c r="L324">
        <v>280</v>
      </c>
      <c r="M324">
        <v>122</v>
      </c>
      <c r="N324">
        <f>31+11+25</f>
        <v>67</v>
      </c>
      <c r="O324">
        <v>3</v>
      </c>
      <c r="P324">
        <v>126</v>
      </c>
      <c r="Q324" t="s">
        <v>167</v>
      </c>
    </row>
    <row r="325" spans="1:17">
      <c r="A325" s="4" t="s">
        <v>117</v>
      </c>
      <c r="B325" s="4" t="s">
        <v>117</v>
      </c>
      <c r="C325" s="12">
        <v>4417</v>
      </c>
      <c r="D325" t="s">
        <v>175</v>
      </c>
      <c r="E325" s="14">
        <f t="shared" si="4"/>
        <v>0.16799999999999998</v>
      </c>
      <c r="F325" s="9">
        <v>0.18</v>
      </c>
      <c r="G325" s="9">
        <v>0.15</v>
      </c>
      <c r="H325" s="9">
        <v>0.16</v>
      </c>
      <c r="I325" s="9">
        <v>0.18</v>
      </c>
      <c r="J325" s="9">
        <v>0.17</v>
      </c>
      <c r="L325">
        <v>375</v>
      </c>
      <c r="M325">
        <v>164</v>
      </c>
      <c r="N325">
        <f>34+31+22</f>
        <v>87</v>
      </c>
      <c r="O325">
        <v>1.8</v>
      </c>
      <c r="P325">
        <v>144</v>
      </c>
      <c r="Q325" t="s">
        <v>167</v>
      </c>
    </row>
    <row r="326" spans="1:17">
      <c r="A326" s="4" t="s">
        <v>117</v>
      </c>
      <c r="B326" s="4" t="s">
        <v>117</v>
      </c>
      <c r="C326" s="12">
        <v>2566</v>
      </c>
      <c r="D326" t="s">
        <v>197</v>
      </c>
      <c r="E326" s="14">
        <f t="shared" si="4"/>
        <v>0.14200000000000002</v>
      </c>
      <c r="F326" s="9">
        <v>0.17</v>
      </c>
      <c r="G326" s="9">
        <v>0.11</v>
      </c>
      <c r="H326" s="9">
        <v>0.15</v>
      </c>
      <c r="I326" s="9">
        <v>0.14000000000000001</v>
      </c>
      <c r="J326" s="9">
        <v>0.14000000000000001</v>
      </c>
      <c r="L326">
        <v>240</v>
      </c>
      <c r="M326">
        <v>118</v>
      </c>
      <c r="N326">
        <v>60.5</v>
      </c>
      <c r="O326">
        <v>3.4</v>
      </c>
      <c r="P326">
        <v>84</v>
      </c>
      <c r="Q326" t="s">
        <v>167</v>
      </c>
    </row>
    <row r="327" spans="1:17">
      <c r="A327" s="5" t="s">
        <v>118</v>
      </c>
      <c r="B327" s="5" t="s">
        <v>118</v>
      </c>
      <c r="C327" s="12">
        <v>14</v>
      </c>
      <c r="D327" t="s">
        <v>236</v>
      </c>
      <c r="E327" s="14">
        <f t="shared" si="4"/>
        <v>0.11199999999999999</v>
      </c>
      <c r="F327" s="9">
        <v>0.12</v>
      </c>
      <c r="G327" s="9">
        <v>0.12</v>
      </c>
      <c r="H327" s="9">
        <v>0.1</v>
      </c>
      <c r="I327" s="9">
        <v>0.1</v>
      </c>
      <c r="J327" s="9">
        <v>0.12</v>
      </c>
      <c r="L327">
        <v>15</v>
      </c>
      <c r="M327">
        <v>6</v>
      </c>
      <c r="N327">
        <v>11</v>
      </c>
      <c r="O327">
        <v>2</v>
      </c>
      <c r="P327">
        <v>4</v>
      </c>
      <c r="Q327">
        <v>2.5</v>
      </c>
    </row>
    <row r="328" spans="1:17">
      <c r="A328" s="5" t="s">
        <v>118</v>
      </c>
      <c r="B328" s="5" t="s">
        <v>118</v>
      </c>
      <c r="C328" s="12">
        <v>1018</v>
      </c>
      <c r="D328" t="s">
        <v>179</v>
      </c>
      <c r="E328" s="14">
        <f t="shared" si="4"/>
        <v>0.11799999999999999</v>
      </c>
      <c r="F328" s="9">
        <v>0.12</v>
      </c>
      <c r="G328" s="9">
        <v>0.12</v>
      </c>
      <c r="H328" s="9">
        <v>0.11</v>
      </c>
      <c r="I328" s="9">
        <v>0.14000000000000001</v>
      </c>
      <c r="J328" s="9">
        <v>0.1</v>
      </c>
      <c r="L328">
        <v>25</v>
      </c>
      <c r="M328">
        <v>14</v>
      </c>
      <c r="N328">
        <v>14</v>
      </c>
      <c r="O328">
        <v>3.1</v>
      </c>
      <c r="P328">
        <v>6</v>
      </c>
      <c r="Q328">
        <v>5</v>
      </c>
    </row>
    <row r="329" spans="1:17">
      <c r="A329" s="5" t="s">
        <v>118</v>
      </c>
      <c r="B329" s="5" t="s">
        <v>118</v>
      </c>
      <c r="C329" s="12">
        <v>18</v>
      </c>
      <c r="D329" t="s">
        <v>236</v>
      </c>
      <c r="E329" s="14">
        <f t="shared" si="4"/>
        <v>0.11200000000000002</v>
      </c>
      <c r="F329" s="9">
        <v>0.11</v>
      </c>
      <c r="G329" s="9">
        <v>0.11</v>
      </c>
      <c r="H329" s="9">
        <v>0.1</v>
      </c>
      <c r="I329" s="9">
        <v>0.13</v>
      </c>
      <c r="J329" s="9">
        <v>0.11</v>
      </c>
      <c r="L329">
        <v>19</v>
      </c>
      <c r="M329">
        <v>7</v>
      </c>
      <c r="N329">
        <v>10.5</v>
      </c>
      <c r="O329">
        <v>1.4</v>
      </c>
      <c r="P329">
        <v>8</v>
      </c>
      <c r="Q329">
        <v>3.5</v>
      </c>
    </row>
    <row r="330" spans="1:17">
      <c r="A330" s="4" t="s">
        <v>119</v>
      </c>
      <c r="B330" s="4" t="s">
        <v>119</v>
      </c>
      <c r="C330" s="12">
        <v>4552</v>
      </c>
      <c r="D330" t="s">
        <v>175</v>
      </c>
      <c r="E330" s="14">
        <f t="shared" si="4"/>
        <v>0.44600000000000001</v>
      </c>
      <c r="F330" s="9">
        <v>0.54</v>
      </c>
      <c r="G330" s="9">
        <v>0.28999999999999998</v>
      </c>
      <c r="H330" s="9">
        <v>0.43</v>
      </c>
      <c r="I330" s="9">
        <v>0.47</v>
      </c>
      <c r="J330" s="9">
        <v>0.5</v>
      </c>
      <c r="L330" s="6"/>
      <c r="M330" s="6"/>
      <c r="N330" s="6"/>
      <c r="O330" s="6"/>
      <c r="P330" s="6"/>
      <c r="Q330" s="6"/>
    </row>
    <row r="331" spans="1:17">
      <c r="A331" s="4" t="s">
        <v>119</v>
      </c>
      <c r="B331" s="4" t="s">
        <v>119</v>
      </c>
      <c r="C331" s="12">
        <v>4694</v>
      </c>
      <c r="D331" t="s">
        <v>175</v>
      </c>
      <c r="E331" s="14">
        <f t="shared" si="4"/>
        <v>0.4539999999999999</v>
      </c>
      <c r="F331" s="9">
        <v>0.44</v>
      </c>
      <c r="G331" s="9">
        <v>0.48</v>
      </c>
      <c r="H331" s="9">
        <v>0.45</v>
      </c>
      <c r="I331" s="9">
        <v>0.42</v>
      </c>
      <c r="J331" s="9">
        <v>0.48</v>
      </c>
      <c r="L331" s="6"/>
      <c r="M331" s="6"/>
      <c r="N331" s="6"/>
      <c r="O331" s="6"/>
      <c r="P331" s="6"/>
      <c r="Q331" s="6"/>
    </row>
    <row r="332" spans="1:17">
      <c r="A332" s="4" t="s">
        <v>119</v>
      </c>
      <c r="B332" s="4" t="s">
        <v>119</v>
      </c>
      <c r="C332" s="12">
        <v>45</v>
      </c>
      <c r="D332" t="s">
        <v>253</v>
      </c>
      <c r="E332" s="14">
        <f t="shared" si="4"/>
        <v>0.45400000000000001</v>
      </c>
      <c r="F332" s="9">
        <v>0.46</v>
      </c>
      <c r="G332" s="9">
        <v>0.46</v>
      </c>
      <c r="H332" s="9">
        <v>0.44</v>
      </c>
      <c r="I332" s="9">
        <v>0.44</v>
      </c>
      <c r="J332" s="9">
        <v>0.47</v>
      </c>
      <c r="L332" s="6"/>
      <c r="M332" s="6"/>
      <c r="N332" s="6"/>
      <c r="O332" s="6"/>
      <c r="P332" s="6"/>
      <c r="Q332" s="6"/>
    </row>
    <row r="333" spans="1:17">
      <c r="A333" s="4" t="s">
        <v>120</v>
      </c>
      <c r="B333" s="4" t="s">
        <v>120</v>
      </c>
      <c r="C333" s="12">
        <v>6453</v>
      </c>
      <c r="D333" t="s">
        <v>171</v>
      </c>
      <c r="E333" s="14">
        <f t="shared" si="4"/>
        <v>0.22200000000000003</v>
      </c>
      <c r="F333" s="9">
        <v>0.22</v>
      </c>
      <c r="G333" s="9">
        <v>0.22</v>
      </c>
      <c r="H333" s="9">
        <v>0.21</v>
      </c>
      <c r="I333" s="9">
        <v>0.23</v>
      </c>
      <c r="J333" s="9">
        <v>0.23</v>
      </c>
      <c r="L333" s="6"/>
      <c r="M333" s="6"/>
      <c r="N333" s="6"/>
      <c r="O333" s="6"/>
      <c r="P333" s="6"/>
      <c r="Q333" s="6"/>
    </row>
    <row r="334" spans="1:17">
      <c r="A334" s="4" t="s">
        <v>120</v>
      </c>
      <c r="B334" s="4" t="s">
        <v>120</v>
      </c>
      <c r="C334" s="12">
        <v>6402</v>
      </c>
      <c r="D334" t="s">
        <v>171</v>
      </c>
      <c r="E334" s="14">
        <f t="shared" si="4"/>
        <v>0.15800000000000003</v>
      </c>
      <c r="F334" s="9">
        <v>0.16</v>
      </c>
      <c r="G334" s="9">
        <v>0.14000000000000001</v>
      </c>
      <c r="H334" s="9">
        <v>0.18</v>
      </c>
      <c r="I334" s="9">
        <v>0.14000000000000001</v>
      </c>
      <c r="J334" s="9">
        <v>0.17</v>
      </c>
      <c r="L334" s="6"/>
      <c r="M334" s="6"/>
      <c r="N334" s="6"/>
      <c r="O334" s="6"/>
      <c r="P334" s="6"/>
      <c r="Q334" s="6"/>
    </row>
    <row r="335" spans="1:17">
      <c r="A335" s="4" t="s">
        <v>120</v>
      </c>
      <c r="B335" s="4" t="s">
        <v>120</v>
      </c>
      <c r="C335" s="12">
        <v>177</v>
      </c>
      <c r="D335" t="s">
        <v>168</v>
      </c>
      <c r="E335" s="14">
        <f t="shared" si="4"/>
        <v>0.316</v>
      </c>
      <c r="F335" s="9">
        <v>0.28000000000000003</v>
      </c>
      <c r="G335" s="9">
        <v>0.35</v>
      </c>
      <c r="H335" s="9">
        <v>0.34</v>
      </c>
      <c r="I335" s="9">
        <v>0.32</v>
      </c>
      <c r="J335" s="9">
        <v>0.28999999999999998</v>
      </c>
      <c r="L335" s="6"/>
      <c r="M335" s="6"/>
      <c r="N335" s="6"/>
      <c r="O335" s="6"/>
      <c r="P335" s="6"/>
      <c r="Q335" s="6"/>
    </row>
    <row r="336" spans="1:17">
      <c r="A336" s="5" t="s">
        <v>121</v>
      </c>
      <c r="B336" s="5" t="s">
        <v>121</v>
      </c>
      <c r="C336" s="12">
        <v>6452</v>
      </c>
      <c r="D336" t="s">
        <v>171</v>
      </c>
      <c r="E336" s="14">
        <f t="shared" si="4"/>
        <v>0.19600000000000001</v>
      </c>
      <c r="F336" s="9">
        <v>0.2</v>
      </c>
      <c r="G336" s="9">
        <v>0.24</v>
      </c>
      <c r="H336" s="9">
        <v>0.19</v>
      </c>
      <c r="I336" s="9">
        <v>0.18</v>
      </c>
      <c r="J336" s="9">
        <v>0.17</v>
      </c>
      <c r="L336" s="6"/>
      <c r="M336" s="6"/>
      <c r="N336" s="6"/>
      <c r="O336" s="6"/>
      <c r="P336" s="6"/>
      <c r="Q336" s="6"/>
    </row>
    <row r="337" spans="1:17">
      <c r="A337" s="5" t="s">
        <v>121</v>
      </c>
      <c r="B337" s="5" t="s">
        <v>121</v>
      </c>
      <c r="C337" s="12">
        <v>229</v>
      </c>
      <c r="D337" t="s">
        <v>168</v>
      </c>
      <c r="E337" s="14">
        <f t="shared" si="4"/>
        <v>0.16400000000000001</v>
      </c>
      <c r="F337" s="9">
        <v>0.15</v>
      </c>
      <c r="G337" s="9">
        <v>0.22</v>
      </c>
      <c r="H337" s="9">
        <v>0.2</v>
      </c>
      <c r="I337" s="9">
        <v>0.15</v>
      </c>
      <c r="J337" s="9">
        <v>0.1</v>
      </c>
      <c r="L337" s="6"/>
      <c r="M337" s="6"/>
      <c r="N337" s="6"/>
      <c r="O337" s="6"/>
      <c r="P337" s="6"/>
      <c r="Q337" s="6"/>
    </row>
    <row r="338" spans="1:17">
      <c r="A338" s="5" t="s">
        <v>121</v>
      </c>
      <c r="B338" s="5" t="s">
        <v>121</v>
      </c>
      <c r="C338" s="12">
        <v>1330</v>
      </c>
      <c r="D338" t="s">
        <v>179</v>
      </c>
      <c r="E338" s="14">
        <f t="shared" si="4"/>
        <v>0.25</v>
      </c>
      <c r="F338" s="9">
        <v>0.26</v>
      </c>
      <c r="G338" s="9">
        <v>0.32</v>
      </c>
      <c r="H338" s="9">
        <v>0.19</v>
      </c>
      <c r="I338" s="9">
        <v>0.26</v>
      </c>
      <c r="J338" s="9">
        <v>0.22</v>
      </c>
      <c r="L338" s="6"/>
      <c r="M338" s="6"/>
      <c r="N338" s="6"/>
      <c r="O338" s="6"/>
      <c r="P338" s="6"/>
      <c r="Q338" s="6"/>
    </row>
    <row r="339" spans="1:17">
      <c r="A339" s="4" t="s">
        <v>122</v>
      </c>
      <c r="B339" s="4" t="s">
        <v>122</v>
      </c>
      <c r="C339" s="12">
        <v>6404</v>
      </c>
      <c r="D339" t="s">
        <v>171</v>
      </c>
      <c r="E339" s="14">
        <f t="shared" si="4"/>
        <v>0.2</v>
      </c>
      <c r="F339" s="9">
        <v>0.21</v>
      </c>
      <c r="G339" s="9">
        <v>0.18</v>
      </c>
      <c r="H339" s="9">
        <v>0.22</v>
      </c>
      <c r="I339" s="9">
        <v>0.2</v>
      </c>
      <c r="J339" s="9">
        <v>0.19</v>
      </c>
      <c r="L339" s="6"/>
      <c r="M339" s="6"/>
      <c r="N339" s="6"/>
      <c r="O339" s="6"/>
      <c r="P339" s="6"/>
      <c r="Q339" s="6"/>
    </row>
    <row r="340" spans="1:17">
      <c r="A340" s="4" t="s">
        <v>122</v>
      </c>
      <c r="B340" s="4" t="s">
        <v>122</v>
      </c>
      <c r="C340" s="12">
        <v>1037</v>
      </c>
      <c r="D340" t="s">
        <v>179</v>
      </c>
      <c r="E340" s="14">
        <f t="shared" si="4"/>
        <v>0.192</v>
      </c>
      <c r="F340" s="9">
        <v>0.17</v>
      </c>
      <c r="G340" s="9">
        <v>0.15</v>
      </c>
      <c r="H340" s="9">
        <v>0.2</v>
      </c>
      <c r="I340" s="9">
        <v>0.26</v>
      </c>
      <c r="J340" s="9">
        <v>0.18</v>
      </c>
      <c r="L340" s="6"/>
      <c r="M340" s="6"/>
      <c r="N340" s="6"/>
      <c r="O340" s="6"/>
      <c r="P340" s="6"/>
      <c r="Q340" s="6"/>
    </row>
    <row r="341" spans="1:17">
      <c r="A341" s="4" t="s">
        <v>122</v>
      </c>
      <c r="B341" s="4" t="s">
        <v>122</v>
      </c>
      <c r="C341" s="12">
        <v>73</v>
      </c>
      <c r="D341" t="s">
        <v>161</v>
      </c>
      <c r="E341" s="14">
        <f t="shared" si="4"/>
        <v>0.19800000000000001</v>
      </c>
      <c r="F341" s="9">
        <v>0.21</v>
      </c>
      <c r="G341" s="9">
        <v>0.19</v>
      </c>
      <c r="H341" s="9">
        <v>0.18</v>
      </c>
      <c r="I341" s="9">
        <v>0.22</v>
      </c>
      <c r="J341" s="9">
        <v>0.19</v>
      </c>
      <c r="L341" s="6"/>
      <c r="M341" s="6"/>
      <c r="N341" s="6"/>
      <c r="O341" s="6"/>
      <c r="P341" s="6"/>
      <c r="Q341" s="6"/>
    </row>
    <row r="342" spans="1:17">
      <c r="A342" s="5" t="s">
        <v>123</v>
      </c>
      <c r="B342" s="5" t="s">
        <v>123</v>
      </c>
      <c r="C342" s="12">
        <v>4437</v>
      </c>
      <c r="D342" t="s">
        <v>175</v>
      </c>
      <c r="E342" s="14">
        <f t="shared" si="4"/>
        <v>0.24399999999999999</v>
      </c>
      <c r="F342" s="9">
        <v>0.22</v>
      </c>
      <c r="G342" s="9">
        <v>0.24</v>
      </c>
      <c r="H342" s="9">
        <v>0.22</v>
      </c>
      <c r="I342" s="9">
        <v>0.28000000000000003</v>
      </c>
      <c r="J342" s="9">
        <v>0.26</v>
      </c>
      <c r="L342" s="6"/>
      <c r="M342" s="6"/>
      <c r="N342" s="6"/>
      <c r="O342" s="6"/>
      <c r="P342" s="6"/>
      <c r="Q342" s="6"/>
    </row>
    <row r="343" spans="1:17">
      <c r="A343" s="5" t="s">
        <v>123</v>
      </c>
      <c r="B343" s="5" t="s">
        <v>123</v>
      </c>
      <c r="C343" s="12">
        <v>4524</v>
      </c>
      <c r="D343" t="s">
        <v>175</v>
      </c>
      <c r="E343" s="14">
        <f t="shared" si="4"/>
        <v>0.23399999999999999</v>
      </c>
      <c r="F343" s="9">
        <v>0.23</v>
      </c>
      <c r="G343" s="9">
        <v>0.19</v>
      </c>
      <c r="H343" s="9">
        <v>0.22</v>
      </c>
      <c r="I343" s="9">
        <v>0.26</v>
      </c>
      <c r="J343" s="9">
        <v>0.27</v>
      </c>
      <c r="L343" s="6"/>
      <c r="M343" s="6"/>
      <c r="N343" s="6"/>
      <c r="O343" s="6"/>
      <c r="P343" s="6"/>
      <c r="Q343" s="6"/>
    </row>
    <row r="344" spans="1:17">
      <c r="A344" s="5" t="s">
        <v>123</v>
      </c>
      <c r="B344" s="5" t="s">
        <v>123</v>
      </c>
      <c r="C344" s="12">
        <v>1038</v>
      </c>
      <c r="D344" t="s">
        <v>179</v>
      </c>
      <c r="E344" s="14">
        <f t="shared" si="4"/>
        <v>0.19600000000000001</v>
      </c>
      <c r="F344" s="9">
        <v>0.17</v>
      </c>
      <c r="G344" s="9">
        <v>0.12</v>
      </c>
      <c r="H344" s="9">
        <v>0.21</v>
      </c>
      <c r="I344" s="9">
        <v>0.26</v>
      </c>
      <c r="J344" s="9">
        <v>0.22</v>
      </c>
      <c r="L344" s="6"/>
      <c r="M344" s="6"/>
      <c r="N344" s="6"/>
      <c r="O344" s="6"/>
      <c r="P344" s="6"/>
      <c r="Q344" s="6"/>
    </row>
    <row r="345" spans="1:17">
      <c r="A345" s="5" t="s">
        <v>124</v>
      </c>
      <c r="B345" s="5" t="s">
        <v>124</v>
      </c>
      <c r="C345" s="12">
        <v>6770</v>
      </c>
      <c r="D345" t="s">
        <v>171</v>
      </c>
      <c r="E345" s="14">
        <f t="shared" si="4"/>
        <v>0.22399999999999998</v>
      </c>
      <c r="F345" s="9">
        <v>0.24</v>
      </c>
      <c r="G345" s="9">
        <v>0.18</v>
      </c>
      <c r="H345" s="9">
        <v>0.24</v>
      </c>
      <c r="I345" s="9">
        <v>0.21</v>
      </c>
      <c r="J345" s="9">
        <v>0.25</v>
      </c>
      <c r="L345" s="6"/>
      <c r="M345" s="6"/>
      <c r="N345" s="6"/>
      <c r="O345" s="6"/>
      <c r="P345" s="6"/>
      <c r="Q345" s="6"/>
    </row>
    <row r="346" spans="1:17">
      <c r="A346" s="5" t="s">
        <v>124</v>
      </c>
      <c r="B346" s="5" t="s">
        <v>124</v>
      </c>
      <c r="C346" s="12">
        <v>707</v>
      </c>
      <c r="D346" t="s">
        <v>168</v>
      </c>
      <c r="E346" s="14">
        <f t="shared" si="4"/>
        <v>0.254</v>
      </c>
      <c r="F346" s="9">
        <v>0.26</v>
      </c>
      <c r="G346" s="9">
        <v>0.28000000000000003</v>
      </c>
      <c r="H346" s="9">
        <v>0.23</v>
      </c>
      <c r="I346" s="9">
        <v>0.25</v>
      </c>
      <c r="J346" s="9">
        <v>0.25</v>
      </c>
      <c r="L346" s="6"/>
      <c r="M346" s="6"/>
      <c r="N346" s="6"/>
      <c r="O346" s="6"/>
      <c r="P346" s="6"/>
      <c r="Q346" s="6"/>
    </row>
    <row r="347" spans="1:17">
      <c r="A347" s="5" t="s">
        <v>124</v>
      </c>
      <c r="B347" s="5" t="s">
        <v>124</v>
      </c>
      <c r="C347" s="12">
        <v>140</v>
      </c>
      <c r="D347" t="s">
        <v>161</v>
      </c>
      <c r="E347" s="14">
        <f t="shared" si="4"/>
        <v>0.20600000000000002</v>
      </c>
      <c r="F347" s="9">
        <v>0.19</v>
      </c>
      <c r="G347" s="9">
        <v>0.21</v>
      </c>
      <c r="H347" s="9">
        <v>0.22</v>
      </c>
      <c r="I347" s="9">
        <v>0.2</v>
      </c>
      <c r="J347" s="9">
        <v>0.21</v>
      </c>
      <c r="L347" s="6"/>
      <c r="M347" s="6"/>
      <c r="N347" s="6"/>
      <c r="O347" s="6"/>
      <c r="P347" s="6"/>
      <c r="Q347" s="6"/>
    </row>
    <row r="348" spans="1:17">
      <c r="A348" s="5" t="s">
        <v>125</v>
      </c>
      <c r="B348" s="5" t="s">
        <v>125</v>
      </c>
      <c r="C348" s="12">
        <v>6479</v>
      </c>
      <c r="D348" t="s">
        <v>171</v>
      </c>
      <c r="E348" s="14">
        <f t="shared" si="4"/>
        <v>0.26600000000000001</v>
      </c>
      <c r="F348" s="9">
        <v>0.26</v>
      </c>
      <c r="G348" s="9">
        <v>0.27</v>
      </c>
      <c r="H348" s="9">
        <v>0.28000000000000003</v>
      </c>
      <c r="I348" s="9">
        <v>0.27</v>
      </c>
      <c r="J348" s="9">
        <v>0.25</v>
      </c>
      <c r="L348" s="6"/>
      <c r="M348" s="6"/>
      <c r="N348" s="6"/>
      <c r="O348" s="6"/>
      <c r="P348" s="6"/>
      <c r="Q348" s="6"/>
    </row>
    <row r="349" spans="1:17">
      <c r="A349" s="5" t="s">
        <v>125</v>
      </c>
      <c r="B349" s="5" t="s">
        <v>125</v>
      </c>
      <c r="C349" s="12">
        <v>4616</v>
      </c>
      <c r="D349" t="s">
        <v>175</v>
      </c>
      <c r="E349" s="14">
        <f t="shared" si="4"/>
        <v>0.248</v>
      </c>
      <c r="F349" s="9">
        <v>0.24</v>
      </c>
      <c r="G349" s="9">
        <v>0.27</v>
      </c>
      <c r="H349" s="9">
        <v>0.21</v>
      </c>
      <c r="I349" s="9">
        <v>0.23</v>
      </c>
      <c r="J349" s="9">
        <v>0.28999999999999998</v>
      </c>
      <c r="L349" s="6"/>
      <c r="M349" s="6"/>
      <c r="N349" s="6"/>
      <c r="O349" s="6"/>
      <c r="P349" s="6"/>
      <c r="Q349" s="6"/>
    </row>
    <row r="350" spans="1:17">
      <c r="A350" s="5" t="s">
        <v>125</v>
      </c>
      <c r="B350" s="5" t="s">
        <v>125</v>
      </c>
      <c r="C350" s="12">
        <v>4730</v>
      </c>
      <c r="D350" t="s">
        <v>175</v>
      </c>
      <c r="E350" s="14">
        <f t="shared" si="4"/>
        <v>0.22199999999999998</v>
      </c>
      <c r="F350" s="9">
        <v>0.25</v>
      </c>
      <c r="G350" s="9">
        <v>0.22</v>
      </c>
      <c r="H350" s="9">
        <v>0.21</v>
      </c>
      <c r="I350" s="9">
        <v>0.22</v>
      </c>
      <c r="J350" s="9">
        <v>0.21</v>
      </c>
      <c r="L350" s="6"/>
      <c r="M350" s="6"/>
      <c r="N350" s="6"/>
      <c r="O350" s="6"/>
      <c r="P350" s="6"/>
      <c r="Q350" s="6"/>
    </row>
    <row r="351" spans="1:17">
      <c r="A351" s="5" t="s">
        <v>126</v>
      </c>
      <c r="B351" s="5" t="s">
        <v>126</v>
      </c>
      <c r="C351" s="12">
        <v>7731</v>
      </c>
      <c r="D351" t="s">
        <v>254</v>
      </c>
      <c r="E351" s="14">
        <f t="shared" si="4"/>
        <v>0.2</v>
      </c>
      <c r="F351" s="9">
        <v>0.2</v>
      </c>
      <c r="G351" s="9">
        <v>0.19</v>
      </c>
      <c r="H351" s="9">
        <v>0.17</v>
      </c>
      <c r="I351" s="9">
        <v>0.21</v>
      </c>
      <c r="J351" s="9">
        <v>0.23</v>
      </c>
      <c r="L351" s="6"/>
      <c r="M351" s="6"/>
      <c r="N351" s="6"/>
      <c r="O351" s="6"/>
      <c r="P351" s="6"/>
      <c r="Q351" s="6"/>
    </row>
    <row r="352" spans="1:17">
      <c r="A352" s="5" t="s">
        <v>126</v>
      </c>
      <c r="B352" s="5" t="s">
        <v>126</v>
      </c>
      <c r="C352" s="12">
        <v>338</v>
      </c>
      <c r="D352" t="s">
        <v>168</v>
      </c>
      <c r="E352" s="14">
        <f t="shared" si="4"/>
        <v>0.24000000000000005</v>
      </c>
      <c r="F352" s="9">
        <v>0.25</v>
      </c>
      <c r="G352" s="9">
        <v>0.28999999999999998</v>
      </c>
      <c r="H352" s="9">
        <v>0.28000000000000003</v>
      </c>
      <c r="I352" s="9">
        <v>0.17</v>
      </c>
      <c r="J352" s="9">
        <v>0.21</v>
      </c>
      <c r="L352" s="6"/>
      <c r="M352" s="6"/>
      <c r="N352" s="6"/>
      <c r="O352" s="6"/>
      <c r="P352" s="6"/>
      <c r="Q352" s="6"/>
    </row>
    <row r="353" spans="1:17">
      <c r="A353" s="5" t="s">
        <v>126</v>
      </c>
      <c r="B353" s="5" t="s">
        <v>126</v>
      </c>
      <c r="C353" s="12">
        <v>6458</v>
      </c>
      <c r="D353" t="s">
        <v>171</v>
      </c>
      <c r="E353" s="14">
        <f t="shared" si="4"/>
        <v>0.16</v>
      </c>
      <c r="F353" s="9">
        <v>0.16</v>
      </c>
      <c r="G353" s="9">
        <v>0.16</v>
      </c>
      <c r="H353" s="9">
        <v>0.16</v>
      </c>
      <c r="I353" s="9">
        <v>0.16</v>
      </c>
      <c r="J353" s="9">
        <v>0.16</v>
      </c>
      <c r="L353" s="6"/>
      <c r="M353" s="6"/>
      <c r="N353" s="6"/>
      <c r="O353" s="6"/>
      <c r="P353" s="6"/>
      <c r="Q353" s="6"/>
    </row>
    <row r="354" spans="1:17">
      <c r="A354" s="5" t="s">
        <v>127</v>
      </c>
      <c r="B354" s="5" t="s">
        <v>127</v>
      </c>
      <c r="C354" s="12">
        <v>266</v>
      </c>
      <c r="D354" t="s">
        <v>168</v>
      </c>
      <c r="E354" s="14">
        <f t="shared" si="4"/>
        <v>0.2</v>
      </c>
      <c r="F354" s="9">
        <v>0.21</v>
      </c>
      <c r="G354" s="9">
        <v>0.19</v>
      </c>
      <c r="H354" s="9">
        <v>0.21</v>
      </c>
      <c r="I354" s="9">
        <v>0.21</v>
      </c>
      <c r="J354" s="9">
        <v>0.18</v>
      </c>
      <c r="L354" s="6"/>
      <c r="M354" s="6"/>
      <c r="N354" s="6"/>
      <c r="O354" s="6"/>
      <c r="P354" s="6"/>
      <c r="Q354" s="6"/>
    </row>
    <row r="355" spans="1:17">
      <c r="A355" s="5" t="s">
        <v>127</v>
      </c>
      <c r="B355" s="5" t="s">
        <v>127</v>
      </c>
      <c r="C355" s="12">
        <v>6400</v>
      </c>
      <c r="D355" t="s">
        <v>171</v>
      </c>
      <c r="E355" s="14">
        <f t="shared" si="4"/>
        <v>0.22400000000000003</v>
      </c>
      <c r="F355" s="9">
        <v>0.2</v>
      </c>
      <c r="G355" s="9">
        <v>0.27</v>
      </c>
      <c r="H355" s="9">
        <v>0.22</v>
      </c>
      <c r="I355" s="9">
        <v>0.24</v>
      </c>
      <c r="J355" s="9">
        <v>0.19</v>
      </c>
      <c r="L355" s="6"/>
      <c r="M355" s="6"/>
      <c r="N355" s="6"/>
      <c r="O355" s="6"/>
      <c r="P355" s="6"/>
      <c r="Q355" s="6"/>
    </row>
    <row r="356" spans="1:17">
      <c r="A356" s="5" t="s">
        <v>127</v>
      </c>
      <c r="B356" s="5" t="s">
        <v>127</v>
      </c>
      <c r="C356" s="12">
        <v>4522</v>
      </c>
      <c r="D356" t="s">
        <v>175</v>
      </c>
      <c r="E356" s="14">
        <f t="shared" si="4"/>
        <v>0.20800000000000002</v>
      </c>
      <c r="F356" s="9">
        <v>0.17</v>
      </c>
      <c r="G356" s="9">
        <v>0.2</v>
      </c>
      <c r="H356" s="9">
        <v>0.23</v>
      </c>
      <c r="I356" s="9">
        <v>0.24</v>
      </c>
      <c r="J356" s="9">
        <v>0.2</v>
      </c>
      <c r="L356" s="6"/>
      <c r="M356" s="6"/>
      <c r="N356" s="6"/>
      <c r="O356" s="6"/>
      <c r="P356" s="6"/>
      <c r="Q356" s="6"/>
    </row>
    <row r="357" spans="1:17">
      <c r="A357" s="5" t="s">
        <v>128</v>
      </c>
      <c r="B357" s="5" t="s">
        <v>128</v>
      </c>
      <c r="C357" s="12">
        <v>266</v>
      </c>
      <c r="D357" t="s">
        <v>252</v>
      </c>
      <c r="E357" s="14">
        <f t="shared" si="4"/>
        <v>0.25</v>
      </c>
      <c r="F357" s="9">
        <v>0.28000000000000003</v>
      </c>
      <c r="G357" s="9">
        <v>0.28999999999999998</v>
      </c>
      <c r="H357" s="9">
        <v>0.22</v>
      </c>
      <c r="I357" s="9">
        <v>0.23</v>
      </c>
      <c r="J357" s="9">
        <v>0.23</v>
      </c>
      <c r="L357" s="6"/>
      <c r="M357" s="6"/>
      <c r="N357" s="6"/>
      <c r="O357" s="6"/>
      <c r="P357" s="6"/>
      <c r="Q357" s="6"/>
    </row>
    <row r="358" spans="1:17">
      <c r="A358" s="5" t="s">
        <v>128</v>
      </c>
      <c r="B358" s="5" t="s">
        <v>128</v>
      </c>
      <c r="C358" s="12">
        <v>4691</v>
      </c>
      <c r="D358" t="s">
        <v>175</v>
      </c>
      <c r="E358" s="14">
        <f t="shared" si="4"/>
        <v>0.20400000000000001</v>
      </c>
      <c r="F358" s="9">
        <v>0.19</v>
      </c>
      <c r="G358" s="9">
        <v>0.23</v>
      </c>
      <c r="H358" s="9">
        <v>0.17</v>
      </c>
      <c r="I358" s="9">
        <v>0.21</v>
      </c>
      <c r="J358" s="9">
        <v>0.22</v>
      </c>
      <c r="L358" s="6"/>
      <c r="M358" s="6"/>
      <c r="N358" s="6"/>
      <c r="O358" s="6"/>
      <c r="P358" s="6"/>
      <c r="Q358" s="6"/>
    </row>
    <row r="359" spans="1:17">
      <c r="A359" s="4" t="s">
        <v>129</v>
      </c>
      <c r="B359" s="4" t="s">
        <v>129</v>
      </c>
      <c r="C359" s="12">
        <v>25</v>
      </c>
      <c r="D359" t="s">
        <v>236</v>
      </c>
      <c r="E359" s="14">
        <f t="shared" si="4"/>
        <v>0.21800000000000003</v>
      </c>
      <c r="F359" s="9">
        <v>0.22</v>
      </c>
      <c r="G359" s="9">
        <v>0.23</v>
      </c>
      <c r="H359" s="9">
        <v>0.22</v>
      </c>
      <c r="I359" s="9">
        <v>0.2</v>
      </c>
      <c r="J359" s="9">
        <v>0.22</v>
      </c>
      <c r="L359" s="6"/>
      <c r="M359" s="6"/>
      <c r="N359" s="6"/>
      <c r="O359" s="6"/>
      <c r="P359" s="6"/>
      <c r="Q359" s="6"/>
    </row>
    <row r="360" spans="1:17">
      <c r="A360" s="4" t="s">
        <v>129</v>
      </c>
      <c r="B360" s="4" t="s">
        <v>129</v>
      </c>
      <c r="C360" s="12">
        <v>1022</v>
      </c>
      <c r="D360" t="s">
        <v>179</v>
      </c>
      <c r="E360" s="14">
        <f t="shared" si="4"/>
        <v>0.19400000000000001</v>
      </c>
      <c r="F360" s="9">
        <v>0.21</v>
      </c>
      <c r="G360" s="9">
        <v>0.17</v>
      </c>
      <c r="H360" s="9">
        <v>0.19</v>
      </c>
      <c r="I360" s="9">
        <v>0.19</v>
      </c>
      <c r="J360" s="9">
        <v>0.21</v>
      </c>
      <c r="L360" s="6"/>
      <c r="M360" s="6"/>
      <c r="N360" s="6"/>
      <c r="O360" s="6"/>
      <c r="P360" s="6"/>
      <c r="Q360" s="6"/>
    </row>
    <row r="361" spans="1:17">
      <c r="A361" s="4" t="s">
        <v>129</v>
      </c>
      <c r="B361" s="4" t="s">
        <v>129</v>
      </c>
      <c r="C361" s="12">
        <v>4812</v>
      </c>
      <c r="D361" t="s">
        <v>175</v>
      </c>
      <c r="E361" s="14">
        <f t="shared" si="4"/>
        <v>0.22200000000000003</v>
      </c>
      <c r="F361" s="9">
        <v>0.19</v>
      </c>
      <c r="G361" s="9">
        <v>0.25</v>
      </c>
      <c r="H361" s="9">
        <v>0.2</v>
      </c>
      <c r="I361" s="9">
        <v>0.25</v>
      </c>
      <c r="J361" s="9">
        <v>0.22</v>
      </c>
      <c r="L361" s="6"/>
      <c r="M361" s="6"/>
      <c r="N361" s="6"/>
      <c r="O361" s="6"/>
      <c r="P361" s="6"/>
      <c r="Q361" s="6"/>
    </row>
    <row r="362" spans="1:17">
      <c r="A362" s="4" t="s">
        <v>130</v>
      </c>
      <c r="B362" s="4" t="s">
        <v>130</v>
      </c>
      <c r="C362" s="12">
        <v>225</v>
      </c>
      <c r="D362" t="s">
        <v>168</v>
      </c>
      <c r="E362" s="14">
        <f t="shared" si="4"/>
        <v>0.22799999999999998</v>
      </c>
      <c r="F362" s="9">
        <v>0.26</v>
      </c>
      <c r="G362" s="9">
        <v>0.21</v>
      </c>
      <c r="H362" s="9">
        <v>0.2</v>
      </c>
      <c r="I362" s="9">
        <v>0.25</v>
      </c>
      <c r="J362" s="9">
        <v>0.22</v>
      </c>
      <c r="L362" s="6"/>
      <c r="M362" s="6"/>
      <c r="N362" s="6"/>
      <c r="O362" s="6"/>
      <c r="P362" s="6"/>
      <c r="Q362" s="6"/>
    </row>
    <row r="363" spans="1:17">
      <c r="A363" s="4" t="s">
        <v>130</v>
      </c>
      <c r="B363" s="4" t="s">
        <v>130</v>
      </c>
      <c r="C363" s="12">
        <v>4486</v>
      </c>
      <c r="D363" t="s">
        <v>175</v>
      </c>
      <c r="E363" s="14">
        <f t="shared" si="4"/>
        <v>0.22600000000000003</v>
      </c>
      <c r="F363" s="9">
        <v>0.19</v>
      </c>
      <c r="G363" s="9">
        <v>0.22</v>
      </c>
      <c r="H363" s="9">
        <v>0.25</v>
      </c>
      <c r="I363" s="9">
        <v>0.24</v>
      </c>
      <c r="J363" s="9">
        <v>0.23</v>
      </c>
      <c r="L363" s="6"/>
      <c r="M363" s="6"/>
      <c r="N363" s="6"/>
      <c r="O363" s="6"/>
      <c r="P363" s="6"/>
      <c r="Q363" s="6"/>
    </row>
    <row r="364" spans="1:17">
      <c r="A364" s="4" t="s">
        <v>130</v>
      </c>
      <c r="B364" s="4" t="s">
        <v>130</v>
      </c>
      <c r="C364" s="12">
        <v>6372</v>
      </c>
      <c r="D364" t="s">
        <v>171</v>
      </c>
      <c r="E364" s="14">
        <f t="shared" si="4"/>
        <v>0.23399999999999999</v>
      </c>
      <c r="F364" s="9">
        <v>0.28000000000000003</v>
      </c>
      <c r="G364" s="9">
        <v>0.18</v>
      </c>
      <c r="H364" s="9">
        <v>0.24</v>
      </c>
      <c r="I364" s="9">
        <v>0.25</v>
      </c>
      <c r="J364" s="9">
        <v>0.22</v>
      </c>
      <c r="L364" s="6"/>
      <c r="M364" s="6"/>
      <c r="N364" s="6"/>
      <c r="O364" s="6"/>
      <c r="P364" s="6"/>
      <c r="Q364" s="6"/>
    </row>
    <row r="365" spans="1:17">
      <c r="A365" s="5" t="s">
        <v>131</v>
      </c>
      <c r="B365" s="5" t="s">
        <v>131</v>
      </c>
      <c r="C365" s="12">
        <v>100</v>
      </c>
      <c r="D365" t="s">
        <v>173</v>
      </c>
      <c r="E365" s="14">
        <f t="shared" si="4"/>
        <v>0.248</v>
      </c>
      <c r="F365" s="9">
        <v>0.24</v>
      </c>
      <c r="G365" s="9">
        <v>0.21</v>
      </c>
      <c r="H365" s="9">
        <v>0.24</v>
      </c>
      <c r="I365" s="9">
        <v>0.28999999999999998</v>
      </c>
      <c r="J365" s="9">
        <v>0.26</v>
      </c>
      <c r="L365" s="6"/>
      <c r="M365" s="6"/>
      <c r="N365" s="6"/>
      <c r="O365" s="6"/>
      <c r="P365" s="6"/>
      <c r="Q365" s="6"/>
    </row>
    <row r="366" spans="1:17">
      <c r="A366" s="5" t="s">
        <v>131</v>
      </c>
      <c r="B366" s="5" t="s">
        <v>131</v>
      </c>
      <c r="C366" s="12">
        <v>32</v>
      </c>
      <c r="D366" t="s">
        <v>173</v>
      </c>
      <c r="E366" s="14">
        <f t="shared" si="4"/>
        <v>0.16600000000000001</v>
      </c>
      <c r="F366" s="9">
        <v>0.2</v>
      </c>
      <c r="G366" s="9">
        <v>0.18</v>
      </c>
      <c r="H366" s="9">
        <v>0.16</v>
      </c>
      <c r="I366" s="9">
        <v>0.14000000000000001</v>
      </c>
      <c r="J366" s="9">
        <v>0.15</v>
      </c>
      <c r="L366" s="6"/>
      <c r="M366" s="6"/>
      <c r="N366" s="6"/>
      <c r="O366" s="6"/>
      <c r="P366" s="6"/>
      <c r="Q366" s="6"/>
    </row>
    <row r="367" spans="1:17">
      <c r="A367" s="5" t="s">
        <v>131</v>
      </c>
      <c r="B367" s="5" t="s">
        <v>131</v>
      </c>
      <c r="C367" s="12">
        <v>524</v>
      </c>
      <c r="D367" t="s">
        <v>255</v>
      </c>
      <c r="E367" s="14">
        <f t="shared" ref="E367:E406" si="5">(F367+G367+H367+I367+J367)/5</f>
        <v>0.17</v>
      </c>
      <c r="F367" s="9">
        <v>0.13</v>
      </c>
      <c r="G367" s="9">
        <v>0.16</v>
      </c>
      <c r="H367" s="9">
        <v>0.18</v>
      </c>
      <c r="I367" s="9">
        <v>0.18</v>
      </c>
      <c r="J367" s="9">
        <v>0.2</v>
      </c>
      <c r="L367" s="6"/>
      <c r="M367" s="6"/>
      <c r="N367" s="6"/>
      <c r="O367" s="6"/>
      <c r="P367" s="6"/>
      <c r="Q367" s="6"/>
    </row>
    <row r="368" spans="1:17">
      <c r="A368" s="5" t="s">
        <v>132</v>
      </c>
      <c r="B368" s="5" t="s">
        <v>132</v>
      </c>
      <c r="C368" s="12">
        <v>315</v>
      </c>
      <c r="D368" t="s">
        <v>168</v>
      </c>
      <c r="E368" s="14">
        <f t="shared" si="5"/>
        <v>0.27800000000000002</v>
      </c>
      <c r="F368" s="9">
        <v>0.26</v>
      </c>
      <c r="G368" s="9">
        <v>0.25</v>
      </c>
      <c r="H368" s="9">
        <v>0.3</v>
      </c>
      <c r="I368" s="9">
        <v>0.27</v>
      </c>
      <c r="J368" s="9">
        <v>0.31</v>
      </c>
      <c r="L368" s="6"/>
      <c r="M368" s="6"/>
      <c r="N368" s="6"/>
      <c r="O368" s="6"/>
      <c r="P368" s="6"/>
      <c r="Q368" s="6"/>
    </row>
    <row r="369" spans="1:17">
      <c r="A369" s="5" t="s">
        <v>132</v>
      </c>
      <c r="B369" s="5" t="s">
        <v>132</v>
      </c>
      <c r="C369" s="12">
        <v>7789</v>
      </c>
      <c r="D369" t="s">
        <v>171</v>
      </c>
      <c r="E369" s="14">
        <f t="shared" si="5"/>
        <v>0.13600000000000001</v>
      </c>
      <c r="F369" s="9">
        <v>0.1</v>
      </c>
      <c r="G369" s="9">
        <v>0.15</v>
      </c>
      <c r="H369" s="9">
        <v>0.12</v>
      </c>
      <c r="I369" s="9">
        <v>0.14000000000000001</v>
      </c>
      <c r="J369" s="9">
        <v>0.17</v>
      </c>
      <c r="L369" s="6"/>
      <c r="M369" s="6"/>
      <c r="N369" s="6"/>
      <c r="O369" s="6"/>
      <c r="P369" s="6"/>
      <c r="Q369" s="6"/>
    </row>
    <row r="370" spans="1:17">
      <c r="A370" s="5" t="s">
        <v>132</v>
      </c>
      <c r="B370" s="5" t="s">
        <v>132</v>
      </c>
      <c r="C370" s="12">
        <v>353</v>
      </c>
      <c r="D370" t="s">
        <v>168</v>
      </c>
      <c r="E370" s="14">
        <f t="shared" si="5"/>
        <v>0.13200000000000001</v>
      </c>
      <c r="F370" s="9">
        <v>0.13</v>
      </c>
      <c r="G370" s="9">
        <v>0.13</v>
      </c>
      <c r="H370" s="9">
        <v>0.14000000000000001</v>
      </c>
      <c r="I370" s="9">
        <v>0.16</v>
      </c>
      <c r="J370" s="9">
        <v>0.1</v>
      </c>
      <c r="L370" s="6"/>
      <c r="M370" s="6"/>
      <c r="N370" s="6"/>
      <c r="O370" s="6"/>
      <c r="P370" s="6"/>
      <c r="Q370" s="6"/>
    </row>
    <row r="371" spans="1:17">
      <c r="A371" s="5" t="s">
        <v>133</v>
      </c>
      <c r="B371" s="5" t="s">
        <v>133</v>
      </c>
      <c r="C371" s="12">
        <v>1423</v>
      </c>
      <c r="D371" t="s">
        <v>179</v>
      </c>
      <c r="E371" s="14">
        <f t="shared" si="5"/>
        <v>0.192</v>
      </c>
      <c r="F371" s="9">
        <v>0.2</v>
      </c>
      <c r="G371" s="9">
        <v>0.18</v>
      </c>
      <c r="H371" s="9">
        <v>0.22</v>
      </c>
      <c r="I371" s="9">
        <v>0.17</v>
      </c>
      <c r="J371" s="9">
        <v>0.19</v>
      </c>
      <c r="L371" s="6"/>
      <c r="M371" s="6"/>
      <c r="N371" s="6"/>
      <c r="O371" s="6"/>
      <c r="P371" s="6"/>
      <c r="Q371" s="6"/>
    </row>
    <row r="372" spans="1:17">
      <c r="A372" s="5" t="s">
        <v>133</v>
      </c>
      <c r="B372" s="5" t="s">
        <v>133</v>
      </c>
      <c r="C372" s="12">
        <v>4623</v>
      </c>
      <c r="D372" t="s">
        <v>175</v>
      </c>
      <c r="E372" s="14">
        <f t="shared" si="5"/>
        <v>0.24199999999999999</v>
      </c>
      <c r="F372" s="9">
        <v>0.25</v>
      </c>
      <c r="G372" s="9">
        <v>0.24</v>
      </c>
      <c r="H372" s="9">
        <v>0.21</v>
      </c>
      <c r="I372" s="9">
        <v>0.26</v>
      </c>
      <c r="J372" s="9">
        <v>0.25</v>
      </c>
      <c r="L372" s="6"/>
      <c r="M372" s="6"/>
      <c r="N372" s="6"/>
      <c r="O372" s="6"/>
      <c r="P372" s="6"/>
      <c r="Q372" s="6"/>
    </row>
    <row r="373" spans="1:17">
      <c r="A373" s="5" t="s">
        <v>133</v>
      </c>
      <c r="B373" s="5" t="s">
        <v>133</v>
      </c>
      <c r="C373" s="12">
        <v>4719</v>
      </c>
      <c r="D373" t="s">
        <v>175</v>
      </c>
      <c r="E373" s="14">
        <f t="shared" si="5"/>
        <v>0.28600000000000003</v>
      </c>
      <c r="F373" s="9">
        <v>0.3</v>
      </c>
      <c r="G373" s="9">
        <v>0.28000000000000003</v>
      </c>
      <c r="H373" s="9">
        <v>0.28000000000000003</v>
      </c>
      <c r="I373" s="9">
        <v>0.28000000000000003</v>
      </c>
      <c r="J373" s="9">
        <v>0.28999999999999998</v>
      </c>
      <c r="L373" s="6"/>
      <c r="M373" s="6"/>
      <c r="N373" s="6"/>
      <c r="O373" s="6"/>
      <c r="P373" s="6"/>
      <c r="Q373" s="6"/>
    </row>
    <row r="374" spans="1:17">
      <c r="A374" s="4" t="s">
        <v>134</v>
      </c>
      <c r="B374" s="4" t="s">
        <v>134</v>
      </c>
      <c r="C374" s="12">
        <v>4605</v>
      </c>
      <c r="D374" t="s">
        <v>175</v>
      </c>
      <c r="E374" s="14">
        <f t="shared" si="5"/>
        <v>0.18</v>
      </c>
      <c r="F374" s="9">
        <v>0.19</v>
      </c>
      <c r="G374" s="9">
        <v>0.16</v>
      </c>
      <c r="H374" s="9">
        <v>0.21</v>
      </c>
      <c r="I374" s="9">
        <v>0.16</v>
      </c>
      <c r="J374" s="9">
        <v>0.18</v>
      </c>
      <c r="L374" s="6"/>
      <c r="M374" s="6"/>
      <c r="N374" s="6"/>
      <c r="O374" s="6"/>
      <c r="P374" s="6"/>
      <c r="Q374" s="6"/>
    </row>
    <row r="375" spans="1:17">
      <c r="A375" s="4" t="s">
        <v>134</v>
      </c>
      <c r="B375" s="4" t="s">
        <v>134</v>
      </c>
      <c r="C375" s="12">
        <v>230</v>
      </c>
      <c r="D375" t="s">
        <v>168</v>
      </c>
      <c r="E375" s="14">
        <f t="shared" si="5"/>
        <v>0.16999999999999998</v>
      </c>
      <c r="F375" s="9">
        <v>0.14000000000000001</v>
      </c>
      <c r="G375" s="9">
        <v>0.19</v>
      </c>
      <c r="H375" s="9">
        <v>0.15</v>
      </c>
      <c r="I375" s="9">
        <v>0.19</v>
      </c>
      <c r="J375" s="9">
        <v>0.18</v>
      </c>
      <c r="L375" s="6"/>
      <c r="M375" s="6"/>
      <c r="N375" s="6"/>
      <c r="O375" s="6"/>
      <c r="P375" s="6"/>
      <c r="Q375" s="6"/>
    </row>
    <row r="376" spans="1:17">
      <c r="A376" s="4" t="s">
        <v>134</v>
      </c>
      <c r="B376" s="4" t="s">
        <v>134</v>
      </c>
      <c r="C376" s="12">
        <v>332</v>
      </c>
      <c r="D376" t="s">
        <v>168</v>
      </c>
      <c r="E376" s="14">
        <f t="shared" si="5"/>
        <v>0.13600000000000001</v>
      </c>
      <c r="F376" s="9">
        <v>0.12</v>
      </c>
      <c r="G376" s="9">
        <v>0.13</v>
      </c>
      <c r="H376" s="9">
        <v>0.15</v>
      </c>
      <c r="I376" s="9">
        <v>0.15</v>
      </c>
      <c r="J376" s="9">
        <v>0.13</v>
      </c>
      <c r="L376" s="6"/>
      <c r="M376" s="6"/>
      <c r="N376" s="6"/>
      <c r="O376" s="6"/>
      <c r="P376" s="6"/>
      <c r="Q376" s="6"/>
    </row>
    <row r="377" spans="1:17">
      <c r="A377" s="4" t="s">
        <v>135</v>
      </c>
      <c r="B377" s="4" t="s">
        <v>135</v>
      </c>
      <c r="C377" s="12">
        <v>26</v>
      </c>
      <c r="D377" t="s">
        <v>236</v>
      </c>
      <c r="E377" s="14">
        <f t="shared" si="5"/>
        <v>0.22400000000000003</v>
      </c>
      <c r="F377" s="9">
        <v>0.28999999999999998</v>
      </c>
      <c r="G377" s="9">
        <v>0.24</v>
      </c>
      <c r="H377" s="9">
        <v>0.21</v>
      </c>
      <c r="I377" s="9">
        <v>0.17</v>
      </c>
      <c r="J377" s="9">
        <v>0.21</v>
      </c>
      <c r="L377" s="6"/>
      <c r="M377" s="6"/>
      <c r="N377" s="6"/>
      <c r="O377" s="6"/>
      <c r="P377" s="6"/>
      <c r="Q377" s="6"/>
    </row>
    <row r="378" spans="1:17">
      <c r="A378" s="4" t="s">
        <v>135</v>
      </c>
      <c r="B378" s="4" t="s">
        <v>135</v>
      </c>
      <c r="C378" s="12">
        <v>4726</v>
      </c>
      <c r="D378" t="s">
        <v>175</v>
      </c>
      <c r="E378" s="14">
        <f t="shared" si="5"/>
        <v>0.2</v>
      </c>
      <c r="F378" s="9">
        <v>0.2</v>
      </c>
      <c r="G378" s="9">
        <v>0.21</v>
      </c>
      <c r="H378" s="9">
        <v>0.18</v>
      </c>
      <c r="I378" s="9">
        <v>0.22</v>
      </c>
      <c r="J378" s="9">
        <v>0.19</v>
      </c>
      <c r="L378" s="6"/>
      <c r="M378" s="6"/>
      <c r="N378" s="6"/>
      <c r="O378" s="6"/>
      <c r="P378" s="6"/>
      <c r="Q378" s="6"/>
    </row>
    <row r="379" spans="1:17">
      <c r="A379" s="4" t="s">
        <v>135</v>
      </c>
      <c r="B379" s="4" t="s">
        <v>135</v>
      </c>
      <c r="C379" s="12">
        <v>4793</v>
      </c>
      <c r="D379" t="s">
        <v>175</v>
      </c>
      <c r="E379" s="14">
        <f t="shared" si="5"/>
        <v>0.24199999999999999</v>
      </c>
      <c r="F379" s="9">
        <v>0.27</v>
      </c>
      <c r="G379" s="9">
        <v>0.2</v>
      </c>
      <c r="H379" s="9">
        <v>0.23</v>
      </c>
      <c r="I379" s="9">
        <v>0.25</v>
      </c>
      <c r="J379" s="9">
        <v>0.26</v>
      </c>
      <c r="L379" s="6"/>
      <c r="M379" s="6"/>
      <c r="N379" s="6"/>
      <c r="O379" s="6"/>
      <c r="P379" s="6"/>
      <c r="Q379" s="6"/>
    </row>
    <row r="380" spans="1:17">
      <c r="A380" s="5" t="s">
        <v>136</v>
      </c>
      <c r="B380" s="5" t="s">
        <v>136</v>
      </c>
      <c r="C380" s="12">
        <v>4769</v>
      </c>
      <c r="D380" t="s">
        <v>175</v>
      </c>
      <c r="E380" s="14">
        <f t="shared" si="5"/>
        <v>0.19800000000000001</v>
      </c>
      <c r="F380" s="9">
        <v>0.2</v>
      </c>
      <c r="G380" s="9">
        <v>0.19</v>
      </c>
      <c r="H380" s="9">
        <v>0.23</v>
      </c>
      <c r="I380" s="9">
        <v>0.19</v>
      </c>
      <c r="J380" s="9">
        <v>0.18</v>
      </c>
      <c r="L380" s="6"/>
      <c r="M380" s="6"/>
      <c r="N380" s="6"/>
      <c r="O380" s="6"/>
      <c r="P380" s="6"/>
      <c r="Q380" s="6"/>
    </row>
    <row r="381" spans="1:17">
      <c r="A381" s="5" t="s">
        <v>136</v>
      </c>
      <c r="B381" s="5" t="s">
        <v>136</v>
      </c>
      <c r="C381" s="12">
        <v>6418</v>
      </c>
      <c r="D381" t="s">
        <v>171</v>
      </c>
      <c r="E381" s="14">
        <f t="shared" si="5"/>
        <v>0.23599999999999999</v>
      </c>
      <c r="F381" s="9">
        <v>0.26</v>
      </c>
      <c r="G381" s="9">
        <v>0.24</v>
      </c>
      <c r="H381" s="9">
        <v>0.23</v>
      </c>
      <c r="I381" s="9">
        <v>0.26</v>
      </c>
      <c r="J381" s="9">
        <v>0.19</v>
      </c>
      <c r="L381" s="6"/>
      <c r="M381" s="6"/>
      <c r="N381" s="6"/>
      <c r="O381" s="6"/>
      <c r="P381" s="6"/>
      <c r="Q381" s="6"/>
    </row>
    <row r="382" spans="1:17">
      <c r="A382" s="5" t="s">
        <v>136</v>
      </c>
      <c r="B382" s="5" t="s">
        <v>136</v>
      </c>
      <c r="C382" s="12">
        <v>4745</v>
      </c>
      <c r="D382" t="s">
        <v>175</v>
      </c>
      <c r="E382" s="14">
        <f t="shared" si="5"/>
        <v>0.188</v>
      </c>
      <c r="F382" s="9">
        <v>0.21</v>
      </c>
      <c r="G382" s="9">
        <v>0.16</v>
      </c>
      <c r="H382" s="9">
        <v>0.24</v>
      </c>
      <c r="I382" s="9">
        <v>0.14000000000000001</v>
      </c>
      <c r="J382" s="9">
        <v>0.19</v>
      </c>
      <c r="L382" s="6"/>
      <c r="M382" s="6"/>
      <c r="N382" s="6"/>
      <c r="O382" s="6"/>
      <c r="P382" s="6"/>
      <c r="Q382" s="6"/>
    </row>
    <row r="383" spans="1:17">
      <c r="A383" s="5" t="s">
        <v>137</v>
      </c>
      <c r="B383" s="5" t="s">
        <v>137</v>
      </c>
      <c r="C383" s="12">
        <v>208</v>
      </c>
      <c r="D383" t="s">
        <v>168</v>
      </c>
      <c r="E383" s="14">
        <f t="shared" si="5"/>
        <v>0.18000000000000002</v>
      </c>
      <c r="F383" s="9">
        <v>0.2</v>
      </c>
      <c r="G383" s="9">
        <v>0.22</v>
      </c>
      <c r="H383" s="9">
        <v>0.18</v>
      </c>
      <c r="I383" s="9">
        <v>0.16</v>
      </c>
      <c r="J383" s="9">
        <v>0.14000000000000001</v>
      </c>
      <c r="L383" s="6"/>
      <c r="M383" s="6"/>
      <c r="N383" s="6"/>
      <c r="O383" s="6"/>
      <c r="P383" s="6"/>
      <c r="Q383" s="6"/>
    </row>
    <row r="384" spans="1:17">
      <c r="A384" s="5" t="s">
        <v>137</v>
      </c>
      <c r="B384" s="5" t="s">
        <v>137</v>
      </c>
      <c r="C384" s="12">
        <v>990</v>
      </c>
      <c r="D384" t="s">
        <v>251</v>
      </c>
      <c r="E384" s="14">
        <f t="shared" si="5"/>
        <v>0.22999999999999998</v>
      </c>
      <c r="F384" s="9">
        <v>0.24</v>
      </c>
      <c r="G384" s="9">
        <v>0.23</v>
      </c>
      <c r="H384" s="9">
        <v>0.24</v>
      </c>
      <c r="I384" s="9">
        <v>0.2</v>
      </c>
      <c r="J384" s="9">
        <v>0.24</v>
      </c>
      <c r="L384" s="6"/>
      <c r="M384" s="6"/>
      <c r="N384" s="6"/>
      <c r="O384" s="6"/>
      <c r="P384" s="6"/>
      <c r="Q384" s="6"/>
    </row>
    <row r="385" spans="1:17">
      <c r="A385" s="5" t="s">
        <v>137</v>
      </c>
      <c r="B385" s="5" t="s">
        <v>137</v>
      </c>
      <c r="C385" s="12">
        <v>4527</v>
      </c>
      <c r="D385" t="s">
        <v>175</v>
      </c>
      <c r="E385" s="14">
        <f t="shared" si="5"/>
        <v>0.25800000000000001</v>
      </c>
      <c r="F385" s="9">
        <v>0.28000000000000003</v>
      </c>
      <c r="G385" s="9">
        <v>0.27</v>
      </c>
      <c r="H385" s="9">
        <v>0.24</v>
      </c>
      <c r="I385" s="9">
        <v>0.26</v>
      </c>
      <c r="J385" s="9">
        <v>0.24</v>
      </c>
      <c r="L385" s="6"/>
      <c r="M385" s="6"/>
      <c r="N385" s="6"/>
      <c r="O385" s="6"/>
      <c r="P385" s="6"/>
      <c r="Q385" s="6"/>
    </row>
    <row r="386" spans="1:17">
      <c r="A386" s="5" t="s">
        <v>138</v>
      </c>
      <c r="B386" s="5" t="s">
        <v>138</v>
      </c>
      <c r="C386" s="12">
        <v>3854</v>
      </c>
      <c r="D386" t="s">
        <v>202</v>
      </c>
      <c r="E386" s="14">
        <f t="shared" si="5"/>
        <v>0.19</v>
      </c>
      <c r="F386" s="9">
        <v>0.21</v>
      </c>
      <c r="G386" s="9">
        <v>0.19</v>
      </c>
      <c r="H386" s="9">
        <v>0.17</v>
      </c>
      <c r="I386" s="9">
        <v>0.18</v>
      </c>
      <c r="J386" s="9">
        <v>0.2</v>
      </c>
      <c r="L386" s="6"/>
      <c r="M386" s="6"/>
      <c r="N386" s="6"/>
      <c r="O386" s="6"/>
      <c r="P386" s="6"/>
      <c r="Q386" s="6"/>
    </row>
    <row r="387" spans="1:17">
      <c r="A387" s="5" t="s">
        <v>138</v>
      </c>
      <c r="B387" s="5" t="s">
        <v>138</v>
      </c>
      <c r="C387" s="12">
        <v>23695</v>
      </c>
      <c r="D387" t="s">
        <v>192</v>
      </c>
      <c r="E387" s="14">
        <f t="shared" si="5"/>
        <v>0.16199999999999998</v>
      </c>
      <c r="F387" s="9">
        <v>0.16</v>
      </c>
      <c r="G387" s="9">
        <v>0.17</v>
      </c>
      <c r="H387" s="9">
        <v>0.16</v>
      </c>
      <c r="I387" s="9">
        <v>0.18</v>
      </c>
      <c r="J387" s="9">
        <v>0.14000000000000001</v>
      </c>
      <c r="L387" s="6"/>
      <c r="M387" s="6"/>
      <c r="N387" s="6"/>
      <c r="O387" s="6"/>
      <c r="P387" s="6"/>
      <c r="Q387" s="6"/>
    </row>
    <row r="388" spans="1:17">
      <c r="A388" s="5" t="s">
        <v>138</v>
      </c>
      <c r="B388" s="5" t="s">
        <v>138</v>
      </c>
      <c r="C388" s="12">
        <v>52</v>
      </c>
      <c r="D388" t="s">
        <v>256</v>
      </c>
      <c r="E388" s="14">
        <f t="shared" si="5"/>
        <v>0.23799999999999999</v>
      </c>
      <c r="F388" s="9">
        <v>0.25</v>
      </c>
      <c r="G388" s="9">
        <v>0.24</v>
      </c>
      <c r="H388" s="9">
        <v>0.24</v>
      </c>
      <c r="I388" s="9">
        <v>0.21</v>
      </c>
      <c r="J388" s="9">
        <v>0.25</v>
      </c>
      <c r="L388" s="6"/>
      <c r="M388" s="6"/>
      <c r="N388" s="6"/>
      <c r="O388" s="6"/>
      <c r="P388" s="6"/>
      <c r="Q388" s="6"/>
    </row>
    <row r="389" spans="1:17">
      <c r="A389" s="4" t="s">
        <v>139</v>
      </c>
      <c r="B389" s="4" t="s">
        <v>139</v>
      </c>
      <c r="C389" s="12">
        <v>4714</v>
      </c>
      <c r="D389" t="s">
        <v>175</v>
      </c>
      <c r="E389" s="14">
        <f t="shared" si="5"/>
        <v>0.14000000000000001</v>
      </c>
      <c r="F389" s="9">
        <v>0.14000000000000001</v>
      </c>
      <c r="G389" s="9">
        <v>0.13</v>
      </c>
      <c r="H389" s="9">
        <v>0.17</v>
      </c>
      <c r="I389" s="9">
        <v>0.13</v>
      </c>
      <c r="J389" s="9">
        <v>0.13</v>
      </c>
      <c r="L389" s="6"/>
      <c r="M389" s="6"/>
      <c r="N389" s="6"/>
      <c r="O389" s="6"/>
      <c r="P389" s="6"/>
      <c r="Q389" s="6"/>
    </row>
    <row r="390" spans="1:17">
      <c r="A390" s="4" t="s">
        <v>139</v>
      </c>
      <c r="B390" s="4" t="s">
        <v>139</v>
      </c>
      <c r="C390" s="12">
        <v>4587</v>
      </c>
      <c r="D390" t="s">
        <v>175</v>
      </c>
      <c r="E390" s="14">
        <f t="shared" si="5"/>
        <v>0.14000000000000001</v>
      </c>
      <c r="F390" s="9">
        <v>0.13</v>
      </c>
      <c r="G390" s="9">
        <v>0.15</v>
      </c>
      <c r="H390" s="9">
        <v>0.13</v>
      </c>
      <c r="I390" s="9">
        <v>0.16</v>
      </c>
      <c r="J390" s="9">
        <v>0.13</v>
      </c>
      <c r="L390" s="6"/>
      <c r="M390" s="6"/>
      <c r="N390" s="6"/>
      <c r="O390" s="6"/>
      <c r="P390" s="6"/>
      <c r="Q390" s="6"/>
    </row>
    <row r="391" spans="1:17">
      <c r="A391" s="5" t="s">
        <v>140</v>
      </c>
      <c r="B391" s="5" t="s">
        <v>140</v>
      </c>
      <c r="C391" s="12">
        <v>4717</v>
      </c>
      <c r="D391" t="s">
        <v>175</v>
      </c>
      <c r="E391" s="14">
        <f t="shared" ref="E391" si="6">(F391+G391+H391+I391+J391)/5</f>
        <v>0.18</v>
      </c>
      <c r="F391" s="9">
        <v>0.15</v>
      </c>
      <c r="G391" s="9">
        <v>0.13</v>
      </c>
      <c r="H391" s="9">
        <v>0.18</v>
      </c>
      <c r="I391" s="9">
        <v>0.2</v>
      </c>
      <c r="J391" s="9">
        <v>0.24</v>
      </c>
      <c r="L391" s="6"/>
      <c r="M391" s="6"/>
      <c r="N391" s="6"/>
      <c r="O391" s="6"/>
      <c r="P391" s="6"/>
      <c r="Q391" s="6"/>
    </row>
    <row r="392" spans="1:17">
      <c r="A392" s="5" t="s">
        <v>140</v>
      </c>
      <c r="B392" s="5" t="s">
        <v>140</v>
      </c>
      <c r="C392" s="12">
        <v>4677</v>
      </c>
      <c r="D392" t="s">
        <v>175</v>
      </c>
      <c r="E392" s="14">
        <f t="shared" si="5"/>
        <v>0.2</v>
      </c>
      <c r="F392" s="9">
        <v>0.17</v>
      </c>
      <c r="G392" s="9">
        <v>0.18</v>
      </c>
      <c r="H392" s="9">
        <v>0.24</v>
      </c>
      <c r="I392" s="9">
        <v>0.17</v>
      </c>
      <c r="J392" s="9">
        <v>0.24</v>
      </c>
      <c r="L392" s="6"/>
      <c r="M392" s="6"/>
      <c r="N392" s="6"/>
      <c r="O392" s="6"/>
      <c r="P392" s="6"/>
      <c r="Q392" s="6"/>
    </row>
    <row r="393" spans="1:17">
      <c r="A393" s="5" t="s">
        <v>140</v>
      </c>
      <c r="B393" s="5" t="s">
        <v>140</v>
      </c>
      <c r="C393" s="12">
        <v>6379</v>
      </c>
      <c r="D393" t="s">
        <v>171</v>
      </c>
      <c r="E393" s="14">
        <f t="shared" si="5"/>
        <v>0.19</v>
      </c>
      <c r="F393" s="9">
        <v>0.18</v>
      </c>
      <c r="G393" s="9">
        <v>0.18</v>
      </c>
      <c r="H393" s="9">
        <v>0.21</v>
      </c>
      <c r="I393" s="9">
        <v>0.21</v>
      </c>
      <c r="J393" s="9">
        <v>0.17</v>
      </c>
      <c r="L393" s="6"/>
      <c r="M393" s="6"/>
      <c r="N393" s="6"/>
      <c r="O393" s="6"/>
      <c r="P393" s="6"/>
      <c r="Q393" s="6"/>
    </row>
    <row r="394" spans="1:17">
      <c r="A394" s="5" t="s">
        <v>141</v>
      </c>
      <c r="B394" s="5" t="s">
        <v>141</v>
      </c>
      <c r="C394" s="12">
        <v>4503</v>
      </c>
      <c r="D394" t="s">
        <v>175</v>
      </c>
      <c r="E394" s="14">
        <f t="shared" si="5"/>
        <v>0.22399999999999998</v>
      </c>
      <c r="F394" s="9">
        <v>0.23</v>
      </c>
      <c r="G394" s="9">
        <v>0.26</v>
      </c>
      <c r="H394" s="9">
        <v>0.18</v>
      </c>
      <c r="I394" s="9">
        <v>0.21</v>
      </c>
      <c r="J394" s="9">
        <v>0.24</v>
      </c>
      <c r="L394" s="6"/>
      <c r="M394" s="6"/>
      <c r="N394" s="6"/>
      <c r="O394" s="6"/>
      <c r="P394" s="6"/>
      <c r="Q394" s="6"/>
    </row>
    <row r="395" spans="1:17">
      <c r="A395" s="5" t="s">
        <v>141</v>
      </c>
      <c r="B395" s="5" t="s">
        <v>141</v>
      </c>
      <c r="C395" s="12">
        <v>4705</v>
      </c>
      <c r="D395" t="s">
        <v>175</v>
      </c>
      <c r="E395" s="14">
        <f t="shared" si="5"/>
        <v>0.22000000000000003</v>
      </c>
      <c r="F395" s="9">
        <v>0.24</v>
      </c>
      <c r="G395" s="9">
        <v>0.2</v>
      </c>
      <c r="H395" s="9">
        <v>0.23</v>
      </c>
      <c r="I395" s="9">
        <v>0.22</v>
      </c>
      <c r="J395" s="9">
        <v>0.21</v>
      </c>
      <c r="L395" s="6"/>
      <c r="M395" s="6"/>
      <c r="N395" s="6"/>
      <c r="O395" s="6"/>
      <c r="P395" s="6"/>
      <c r="Q395" s="6"/>
    </row>
    <row r="396" spans="1:17">
      <c r="A396" s="5" t="s">
        <v>141</v>
      </c>
      <c r="B396" s="5" t="s">
        <v>141</v>
      </c>
      <c r="C396" s="12">
        <v>4699</v>
      </c>
      <c r="D396" t="s">
        <v>175</v>
      </c>
      <c r="E396" s="14">
        <f t="shared" si="5"/>
        <v>0.23799999999999999</v>
      </c>
      <c r="F396" s="9">
        <v>0.28000000000000003</v>
      </c>
      <c r="G396" s="9">
        <v>0.3</v>
      </c>
      <c r="H396" s="9">
        <v>0.21</v>
      </c>
      <c r="I396" s="9">
        <v>0.21</v>
      </c>
      <c r="J396" s="9">
        <v>0.19</v>
      </c>
      <c r="L396" s="6"/>
      <c r="M396" s="6"/>
      <c r="N396" s="6"/>
      <c r="O396" s="6"/>
      <c r="P396" s="6"/>
      <c r="Q396" s="6"/>
    </row>
    <row r="397" spans="1:17">
      <c r="A397" s="5" t="s">
        <v>142</v>
      </c>
      <c r="B397" s="5" t="s">
        <v>142</v>
      </c>
      <c r="C397" s="12">
        <v>64</v>
      </c>
      <c r="D397" t="s">
        <v>257</v>
      </c>
      <c r="E397" s="14">
        <f t="shared" si="5"/>
        <v>0.192</v>
      </c>
      <c r="F397" s="9">
        <v>0.19</v>
      </c>
      <c r="G397" s="9">
        <v>0.2</v>
      </c>
      <c r="H397" s="9">
        <v>0.2</v>
      </c>
      <c r="I397" s="9">
        <v>0.19</v>
      </c>
      <c r="J397" s="9">
        <v>0.18</v>
      </c>
      <c r="L397" s="6"/>
      <c r="M397" s="6"/>
      <c r="N397" s="6"/>
      <c r="O397" s="6"/>
      <c r="P397" s="6"/>
      <c r="Q397" s="6"/>
    </row>
    <row r="398" spans="1:17">
      <c r="A398" s="5" t="s">
        <v>142</v>
      </c>
      <c r="B398" s="5" t="s">
        <v>142</v>
      </c>
      <c r="C398" s="12">
        <v>4590</v>
      </c>
      <c r="D398" t="s">
        <v>175</v>
      </c>
      <c r="E398" s="14">
        <f t="shared" si="5"/>
        <v>0.23600000000000004</v>
      </c>
      <c r="F398" s="9">
        <v>0.23</v>
      </c>
      <c r="G398" s="9">
        <v>0.22</v>
      </c>
      <c r="H398" s="9">
        <v>0.21</v>
      </c>
      <c r="I398" s="9">
        <v>0.27</v>
      </c>
      <c r="J398" s="9">
        <v>0.25</v>
      </c>
      <c r="L398" s="6"/>
      <c r="M398" s="6"/>
      <c r="N398" s="6"/>
      <c r="O398" s="6"/>
      <c r="P398" s="6"/>
      <c r="Q398" s="6"/>
    </row>
    <row r="399" spans="1:17">
      <c r="A399" s="5" t="s">
        <v>142</v>
      </c>
      <c r="B399" s="5" t="s">
        <v>142</v>
      </c>
      <c r="C399" s="12">
        <v>575</v>
      </c>
      <c r="D399" t="s">
        <v>195</v>
      </c>
      <c r="E399" s="14">
        <f t="shared" si="5"/>
        <v>0.23799999999999999</v>
      </c>
      <c r="F399" s="9">
        <v>0.27</v>
      </c>
      <c r="G399" s="9">
        <v>0.22</v>
      </c>
      <c r="H399" s="9">
        <v>0.24</v>
      </c>
      <c r="I399" s="9">
        <v>0.26</v>
      </c>
      <c r="J399" s="9">
        <v>0.2</v>
      </c>
      <c r="L399" s="6"/>
      <c r="M399" s="6"/>
      <c r="N399" s="6"/>
      <c r="O399" s="6"/>
      <c r="P399" s="6"/>
      <c r="Q399" s="6"/>
    </row>
    <row r="400" spans="1:17">
      <c r="A400" s="5" t="s">
        <v>143</v>
      </c>
      <c r="B400" s="5" t="s">
        <v>143</v>
      </c>
      <c r="C400" s="12">
        <v>246</v>
      </c>
      <c r="D400" t="s">
        <v>168</v>
      </c>
      <c r="E400" s="14">
        <f t="shared" si="5"/>
        <v>0.36799999999999999</v>
      </c>
      <c r="F400" s="9">
        <v>0.8</v>
      </c>
      <c r="G400" s="9">
        <v>0.42</v>
      </c>
      <c r="H400" s="9">
        <v>0.28999999999999998</v>
      </c>
      <c r="I400" s="9">
        <v>0.15</v>
      </c>
      <c r="J400" s="9">
        <v>0.18</v>
      </c>
      <c r="L400" s="6"/>
      <c r="M400" s="6"/>
      <c r="N400" s="6"/>
      <c r="O400" s="6"/>
      <c r="P400" s="6"/>
      <c r="Q400" s="6"/>
    </row>
    <row r="401" spans="1:17">
      <c r="A401" s="5" t="s">
        <v>143</v>
      </c>
      <c r="B401" s="5" t="s">
        <v>143</v>
      </c>
      <c r="C401" s="12">
        <v>169</v>
      </c>
      <c r="D401" t="s">
        <v>173</v>
      </c>
      <c r="E401" s="14">
        <f t="shared" si="5"/>
        <v>0.20800000000000002</v>
      </c>
      <c r="F401" s="9">
        <v>0.22</v>
      </c>
      <c r="G401" s="9">
        <v>0.16</v>
      </c>
      <c r="H401" s="9">
        <v>0.23</v>
      </c>
      <c r="I401" s="9">
        <v>0.24</v>
      </c>
      <c r="J401" s="9">
        <v>0.19</v>
      </c>
      <c r="L401" s="6"/>
      <c r="M401" s="6"/>
      <c r="N401" s="6"/>
      <c r="O401" s="6"/>
      <c r="P401" s="6"/>
      <c r="Q401" s="6"/>
    </row>
    <row r="402" spans="1:17">
      <c r="A402" s="5" t="s">
        <v>143</v>
      </c>
      <c r="B402" s="5" t="s">
        <v>143</v>
      </c>
      <c r="C402" s="12">
        <v>531</v>
      </c>
      <c r="D402" t="s">
        <v>193</v>
      </c>
      <c r="E402" s="14">
        <f t="shared" si="5"/>
        <v>0.26400000000000001</v>
      </c>
      <c r="F402" s="9">
        <v>0.28000000000000003</v>
      </c>
      <c r="G402" s="9">
        <v>0.26</v>
      </c>
      <c r="H402" s="9">
        <v>0.26</v>
      </c>
      <c r="I402" s="9">
        <v>0.23</v>
      </c>
      <c r="J402" s="9">
        <v>0.28999999999999998</v>
      </c>
      <c r="L402" s="6"/>
      <c r="M402" s="6"/>
      <c r="N402" s="6"/>
      <c r="O402" s="6"/>
      <c r="P402" s="6"/>
      <c r="Q402" s="6"/>
    </row>
    <row r="403" spans="1:17">
      <c r="A403" s="4" t="s">
        <v>144</v>
      </c>
      <c r="B403" s="4" t="s">
        <v>144</v>
      </c>
      <c r="C403" s="12">
        <v>7777</v>
      </c>
      <c r="D403" t="s">
        <v>171</v>
      </c>
      <c r="E403" s="14">
        <f t="shared" si="5"/>
        <v>0.21399999999999997</v>
      </c>
      <c r="F403" s="9">
        <v>0.35</v>
      </c>
      <c r="G403" s="9">
        <v>0.28000000000000003</v>
      </c>
      <c r="H403" s="9">
        <v>0.23</v>
      </c>
      <c r="I403" s="9">
        <v>0.09</v>
      </c>
      <c r="J403" s="9">
        <v>0.12</v>
      </c>
      <c r="L403" s="6"/>
      <c r="M403" s="6"/>
      <c r="N403" s="6"/>
      <c r="O403" s="6"/>
      <c r="P403" s="6"/>
      <c r="Q403" s="6"/>
    </row>
    <row r="404" spans="1:17">
      <c r="A404" s="5" t="s">
        <v>145</v>
      </c>
      <c r="B404" s="5" t="s">
        <v>145</v>
      </c>
      <c r="C404" s="12">
        <v>6389</v>
      </c>
      <c r="D404" t="s">
        <v>171</v>
      </c>
      <c r="E404" s="14">
        <f t="shared" si="5"/>
        <v>0.46399999999999997</v>
      </c>
      <c r="F404" s="9">
        <v>0.5</v>
      </c>
      <c r="G404" s="9">
        <v>0.52</v>
      </c>
      <c r="H404" s="9">
        <v>0.51</v>
      </c>
      <c r="I404" s="9">
        <v>0.44</v>
      </c>
      <c r="J404" s="9">
        <v>0.35</v>
      </c>
      <c r="L404" s="6"/>
      <c r="M404" s="6"/>
      <c r="N404" s="6"/>
      <c r="O404" s="6"/>
      <c r="P404" s="6"/>
      <c r="Q404" s="6"/>
    </row>
    <row r="405" spans="1:17">
      <c r="A405" s="5" t="s">
        <v>145</v>
      </c>
      <c r="B405" s="5" t="s">
        <v>145</v>
      </c>
      <c r="C405" s="12">
        <v>141</v>
      </c>
      <c r="D405" t="s">
        <v>161</v>
      </c>
      <c r="E405" s="14">
        <f t="shared" si="5"/>
        <v>0.2</v>
      </c>
      <c r="F405" s="9">
        <v>0.2</v>
      </c>
      <c r="G405" s="9">
        <v>0.16</v>
      </c>
      <c r="H405" s="9">
        <v>0.16</v>
      </c>
      <c r="I405" s="9">
        <v>0.23</v>
      </c>
      <c r="J405" s="9">
        <v>0.25</v>
      </c>
      <c r="L405" s="6"/>
      <c r="M405" s="6"/>
      <c r="N405" s="6"/>
      <c r="O405" s="6"/>
      <c r="P405" s="6"/>
      <c r="Q405" s="6"/>
    </row>
    <row r="406" spans="1:17">
      <c r="A406" s="5" t="s">
        <v>145</v>
      </c>
      <c r="B406" s="5" t="s">
        <v>145</v>
      </c>
      <c r="C406" s="12">
        <v>176</v>
      </c>
      <c r="D406" t="s">
        <v>168</v>
      </c>
      <c r="E406" s="14">
        <f t="shared" si="5"/>
        <v>0.32800000000000001</v>
      </c>
      <c r="F406" s="9">
        <v>0.44</v>
      </c>
      <c r="G406" s="9">
        <v>0.37</v>
      </c>
      <c r="H406" s="9">
        <v>0.32</v>
      </c>
      <c r="I406" s="9">
        <v>0.22</v>
      </c>
      <c r="J406" s="9">
        <v>0.28999999999999998</v>
      </c>
      <c r="L406" s="6"/>
      <c r="M406" s="6"/>
      <c r="N406" s="6"/>
      <c r="O406" s="6"/>
      <c r="P406" s="6"/>
      <c r="Q406" s="6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801D-E364-9447-BF02-D0C38FDE169B}">
  <dimension ref="A1:B143"/>
  <sheetViews>
    <sheetView workbookViewId="0">
      <selection activeCell="A136" sqref="A136:XFD137"/>
    </sheetView>
  </sheetViews>
  <sheetFormatPr baseColWidth="10" defaultRowHeight="16"/>
  <cols>
    <col min="1" max="1" width="34.1640625" bestFit="1" customWidth="1"/>
  </cols>
  <sheetData>
    <row r="1" spans="1:2">
      <c r="A1" s="4" t="s">
        <v>2</v>
      </c>
    </row>
    <row r="2" spans="1:2">
      <c r="A2" s="4" t="s">
        <v>3</v>
      </c>
      <c r="B2" s="5"/>
    </row>
    <row r="3" spans="1:2">
      <c r="A3" s="4" t="s">
        <v>4</v>
      </c>
      <c r="B3" s="5"/>
    </row>
    <row r="4" spans="1:2">
      <c r="A4" s="4" t="s">
        <v>5</v>
      </c>
      <c r="B4" s="5"/>
    </row>
    <row r="5" spans="1:2">
      <c r="A5" s="4" t="s">
        <v>6</v>
      </c>
      <c r="B5" s="5"/>
    </row>
    <row r="6" spans="1:2">
      <c r="A6" s="4" t="s">
        <v>7</v>
      </c>
      <c r="B6" s="7" t="s">
        <v>146</v>
      </c>
    </row>
    <row r="7" spans="1:2">
      <c r="A7" s="4" t="s">
        <v>8</v>
      </c>
      <c r="B7" s="7" t="s">
        <v>147</v>
      </c>
    </row>
    <row r="8" spans="1:2">
      <c r="A8" s="4" t="s">
        <v>9</v>
      </c>
      <c r="B8" s="5"/>
    </row>
    <row r="9" spans="1:2">
      <c r="A9" s="4" t="s">
        <v>10</v>
      </c>
      <c r="B9" s="7" t="s">
        <v>148</v>
      </c>
    </row>
    <row r="10" spans="1:2">
      <c r="A10" s="4" t="s">
        <v>11</v>
      </c>
      <c r="B10" s="7" t="s">
        <v>149</v>
      </c>
    </row>
    <row r="11" spans="1:2">
      <c r="A11" s="4" t="s">
        <v>12</v>
      </c>
      <c r="B11" s="5"/>
    </row>
    <row r="12" spans="1:2">
      <c r="A12" s="4" t="s">
        <v>14</v>
      </c>
      <c r="B12" s="7" t="s">
        <v>150</v>
      </c>
    </row>
    <row r="13" spans="1:2">
      <c r="A13" s="4" t="s">
        <v>15</v>
      </c>
      <c r="B13" s="5"/>
    </row>
    <row r="14" spans="1:2">
      <c r="A14" s="4" t="s">
        <v>16</v>
      </c>
      <c r="B14" s="7" t="s">
        <v>151</v>
      </c>
    </row>
    <row r="15" spans="1:2">
      <c r="A15" s="4" t="s">
        <v>17</v>
      </c>
      <c r="B15" s="7" t="s">
        <v>152</v>
      </c>
    </row>
    <row r="16" spans="1:2">
      <c r="A16" s="4" t="s">
        <v>18</v>
      </c>
      <c r="B16" s="7" t="s">
        <v>153</v>
      </c>
    </row>
    <row r="17" spans="1:2">
      <c r="A17" s="4" t="s">
        <v>19</v>
      </c>
      <c r="B17" s="7" t="s">
        <v>154</v>
      </c>
    </row>
    <row r="18" spans="1:2">
      <c r="A18" s="4" t="s">
        <v>20</v>
      </c>
      <c r="B18" s="5"/>
    </row>
    <row r="19" spans="1:2">
      <c r="A19" s="5" t="s">
        <v>21</v>
      </c>
      <c r="B19" s="5"/>
    </row>
    <row r="20" spans="1:2">
      <c r="A20" s="4" t="s">
        <v>22</v>
      </c>
      <c r="B20" s="5"/>
    </row>
    <row r="21" spans="1:2">
      <c r="A21" s="5" t="s">
        <v>23</v>
      </c>
      <c r="B21" s="5"/>
    </row>
    <row r="22" spans="1:2">
      <c r="A22" s="4" t="s">
        <v>24</v>
      </c>
      <c r="B22" s="5"/>
    </row>
    <row r="23" spans="1:2">
      <c r="A23" s="4" t="s">
        <v>25</v>
      </c>
      <c r="B23" s="5"/>
    </row>
    <row r="24" spans="1:2">
      <c r="A24" s="5" t="s">
        <v>26</v>
      </c>
      <c r="B24" s="5"/>
    </row>
    <row r="25" spans="1:2">
      <c r="A25" s="5" t="s">
        <v>27</v>
      </c>
      <c r="B25" s="5"/>
    </row>
    <row r="26" spans="1:2">
      <c r="A26" s="5" t="s">
        <v>28</v>
      </c>
      <c r="B26" s="7" t="s">
        <v>155</v>
      </c>
    </row>
    <row r="27" spans="1:2">
      <c r="A27" s="5" t="s">
        <v>29</v>
      </c>
      <c r="B27" s="5"/>
    </row>
    <row r="28" spans="1:2">
      <c r="A28" s="4" t="s">
        <v>30</v>
      </c>
      <c r="B28" s="5"/>
    </row>
    <row r="29" spans="1:2">
      <c r="A29" s="5" t="s">
        <v>31</v>
      </c>
      <c r="B29" s="5"/>
    </row>
    <row r="30" spans="1:2">
      <c r="A30" s="4" t="s">
        <v>32</v>
      </c>
      <c r="B30" s="5"/>
    </row>
    <row r="31" spans="1:2">
      <c r="A31" s="4" t="s">
        <v>33</v>
      </c>
      <c r="B31" s="4"/>
    </row>
    <row r="32" spans="1:2">
      <c r="A32" s="4" t="s">
        <v>34</v>
      </c>
      <c r="B32" s="5"/>
    </row>
    <row r="33" spans="1:2">
      <c r="A33" s="5" t="s">
        <v>35</v>
      </c>
      <c r="B33" s="5"/>
    </row>
    <row r="34" spans="1:2">
      <c r="A34" s="5" t="s">
        <v>36</v>
      </c>
      <c r="B34" s="5"/>
    </row>
    <row r="35" spans="1:2">
      <c r="A35" s="5" t="s">
        <v>37</v>
      </c>
      <c r="B35" s="5"/>
    </row>
    <row r="36" spans="1:2">
      <c r="A36" s="5" t="s">
        <v>38</v>
      </c>
      <c r="B36" s="7" t="s">
        <v>159</v>
      </c>
    </row>
    <row r="37" spans="1:2">
      <c r="A37" s="4" t="s">
        <v>39</v>
      </c>
      <c r="B37" s="7" t="s">
        <v>160</v>
      </c>
    </row>
    <row r="38" spans="1:2">
      <c r="A38" s="5" t="s">
        <v>40</v>
      </c>
      <c r="B38" s="5"/>
    </row>
    <row r="39" spans="1:2">
      <c r="A39" s="5" t="s">
        <v>41</v>
      </c>
      <c r="B39" s="5"/>
    </row>
    <row r="40" spans="1:2">
      <c r="A40" s="4" t="s">
        <v>42</v>
      </c>
      <c r="B40" s="5"/>
    </row>
    <row r="41" spans="1:2">
      <c r="A41" s="5" t="s">
        <v>43</v>
      </c>
      <c r="B41" s="5"/>
    </row>
    <row r="42" spans="1:2">
      <c r="A42" s="5" t="s">
        <v>44</v>
      </c>
      <c r="B42" s="5"/>
    </row>
    <row r="43" spans="1:2">
      <c r="A43" s="4" t="s">
        <v>45</v>
      </c>
      <c r="B43" s="4"/>
    </row>
    <row r="44" spans="1:2">
      <c r="A44" s="4" t="s">
        <v>46</v>
      </c>
      <c r="B44" s="5"/>
    </row>
    <row r="45" spans="1:2">
      <c r="A45" s="4" t="s">
        <v>47</v>
      </c>
      <c r="B45" s="5"/>
    </row>
    <row r="46" spans="1:2">
      <c r="A46" s="4" t="s">
        <v>48</v>
      </c>
      <c r="B46" s="5"/>
    </row>
    <row r="47" spans="1:2">
      <c r="A47" s="5" t="s">
        <v>49</v>
      </c>
      <c r="B47" s="5"/>
    </row>
    <row r="48" spans="1:2">
      <c r="A48" s="4" t="s">
        <v>50</v>
      </c>
      <c r="B48" s="5"/>
    </row>
    <row r="49" spans="1:2">
      <c r="A49" s="4" t="s">
        <v>51</v>
      </c>
      <c r="B49" s="5"/>
    </row>
    <row r="50" spans="1:2">
      <c r="A50" s="4" t="s">
        <v>52</v>
      </c>
      <c r="B50" s="5"/>
    </row>
    <row r="51" spans="1:2">
      <c r="A51" s="5" t="s">
        <v>53</v>
      </c>
      <c r="B51" s="7" t="s">
        <v>157</v>
      </c>
    </row>
    <row r="52" spans="1:2">
      <c r="A52" s="4" t="s">
        <v>54</v>
      </c>
      <c r="B52" s="5"/>
    </row>
    <row r="53" spans="1:2">
      <c r="A53" s="4" t="s">
        <v>55</v>
      </c>
      <c r="B53" s="5"/>
    </row>
    <row r="54" spans="1:2">
      <c r="A54" s="4" t="s">
        <v>56</v>
      </c>
      <c r="B54" s="5"/>
    </row>
    <row r="55" spans="1:2">
      <c r="A55" s="5" t="s">
        <v>57</v>
      </c>
      <c r="B55" s="7" t="s">
        <v>158</v>
      </c>
    </row>
    <row r="56" spans="1:2">
      <c r="A56" s="5" t="s">
        <v>58</v>
      </c>
      <c r="B56" s="5"/>
    </row>
    <row r="57" spans="1:2">
      <c r="A57" s="5" t="s">
        <v>59</v>
      </c>
      <c r="B57" s="5"/>
    </row>
    <row r="58" spans="1:2">
      <c r="A58" s="5" t="s">
        <v>60</v>
      </c>
      <c r="B58" s="5"/>
    </row>
    <row r="59" spans="1:2">
      <c r="A59" s="5" t="s">
        <v>61</v>
      </c>
      <c r="B59" s="5"/>
    </row>
    <row r="60" spans="1:2">
      <c r="A60" s="5" t="s">
        <v>62</v>
      </c>
      <c r="B60" s="5"/>
    </row>
    <row r="61" spans="1:2">
      <c r="A61" s="5" t="s">
        <v>63</v>
      </c>
      <c r="B61" s="5"/>
    </row>
    <row r="62" spans="1:2">
      <c r="A62" s="5" t="s">
        <v>64</v>
      </c>
      <c r="B62" s="5"/>
    </row>
    <row r="63" spans="1:2">
      <c r="A63" s="4" t="s">
        <v>65</v>
      </c>
      <c r="B63" s="5"/>
    </row>
    <row r="64" spans="1:2">
      <c r="A64" s="5" t="s">
        <v>66</v>
      </c>
      <c r="B64" s="5"/>
    </row>
    <row r="65" spans="1:2">
      <c r="A65" s="4" t="s">
        <v>67</v>
      </c>
      <c r="B65" s="5"/>
    </row>
    <row r="66" spans="1:2">
      <c r="A66" s="4" t="s">
        <v>68</v>
      </c>
      <c r="B66" s="5"/>
    </row>
    <row r="67" spans="1:2">
      <c r="A67" s="4" t="s">
        <v>69</v>
      </c>
      <c r="B67" s="5"/>
    </row>
    <row r="68" spans="1:2">
      <c r="A68" s="5" t="s">
        <v>70</v>
      </c>
      <c r="B68" s="5"/>
    </row>
    <row r="69" spans="1:2">
      <c r="A69" s="4" t="s">
        <v>71</v>
      </c>
      <c r="B69" s="5"/>
    </row>
    <row r="70" spans="1:2">
      <c r="A70" s="4" t="s">
        <v>72</v>
      </c>
      <c r="B70" s="5"/>
    </row>
    <row r="71" spans="1:2">
      <c r="A71" s="5" t="s">
        <v>73</v>
      </c>
      <c r="B71" s="5"/>
    </row>
    <row r="72" spans="1:2">
      <c r="A72" s="4" t="s">
        <v>74</v>
      </c>
      <c r="B72" s="5"/>
    </row>
    <row r="73" spans="1:2">
      <c r="A73" s="5" t="s">
        <v>75</v>
      </c>
      <c r="B73" s="5"/>
    </row>
    <row r="74" spans="1:2">
      <c r="A74" s="5" t="s">
        <v>76</v>
      </c>
      <c r="B74" s="5"/>
    </row>
    <row r="75" spans="1:2">
      <c r="A75" s="4" t="s">
        <v>77</v>
      </c>
      <c r="B75" s="5"/>
    </row>
    <row r="76" spans="1:2">
      <c r="A76" s="5" t="s">
        <v>78</v>
      </c>
      <c r="B76" s="5"/>
    </row>
    <row r="77" spans="1:2">
      <c r="A77" s="5" t="s">
        <v>79</v>
      </c>
      <c r="B77" s="5"/>
    </row>
    <row r="78" spans="1:2">
      <c r="A78" s="5" t="s">
        <v>80</v>
      </c>
      <c r="B78" s="5"/>
    </row>
    <row r="79" spans="1:2">
      <c r="A79" s="5" t="s">
        <v>81</v>
      </c>
      <c r="B79" s="5"/>
    </row>
    <row r="80" spans="1:2">
      <c r="A80" s="4" t="s">
        <v>82</v>
      </c>
      <c r="B80" s="5"/>
    </row>
    <row r="81" spans="1:2">
      <c r="A81" s="5" t="s">
        <v>83</v>
      </c>
      <c r="B81" s="5"/>
    </row>
    <row r="82" spans="1:2">
      <c r="A82" s="5" t="s">
        <v>84</v>
      </c>
      <c r="B82" s="5"/>
    </row>
    <row r="83" spans="1:2">
      <c r="A83" s="5" t="s">
        <v>85</v>
      </c>
      <c r="B83" s="7" t="s">
        <v>156</v>
      </c>
    </row>
    <row r="84" spans="1:2">
      <c r="A84" s="5" t="s">
        <v>86</v>
      </c>
      <c r="B84" s="5"/>
    </row>
    <row r="85" spans="1:2">
      <c r="A85" s="4" t="s">
        <v>87</v>
      </c>
    </row>
    <row r="86" spans="1:2">
      <c r="A86" s="5" t="s">
        <v>88</v>
      </c>
    </row>
    <row r="87" spans="1:2">
      <c r="A87" s="4" t="s">
        <v>89</v>
      </c>
    </row>
    <row r="88" spans="1:2">
      <c r="A88" s="4" t="s">
        <v>90</v>
      </c>
    </row>
    <row r="89" spans="1:2">
      <c r="A89" s="5" t="s">
        <v>91</v>
      </c>
    </row>
    <row r="90" spans="1:2">
      <c r="A90" s="4" t="s">
        <v>92</v>
      </c>
    </row>
    <row r="91" spans="1:2">
      <c r="A91" s="4" t="s">
        <v>93</v>
      </c>
    </row>
    <row r="92" spans="1:2">
      <c r="A92" s="5" t="s">
        <v>94</v>
      </c>
    </row>
    <row r="93" spans="1:2">
      <c r="A93" s="5" t="s">
        <v>95</v>
      </c>
    </row>
    <row r="94" spans="1:2">
      <c r="A94" s="4" t="s">
        <v>96</v>
      </c>
    </row>
    <row r="95" spans="1:2">
      <c r="A95" s="5" t="s">
        <v>97</v>
      </c>
    </row>
    <row r="96" spans="1:2">
      <c r="A96" s="5" t="s">
        <v>98</v>
      </c>
    </row>
    <row r="97" spans="1:1">
      <c r="A97" s="5" t="s">
        <v>99</v>
      </c>
    </row>
    <row r="98" spans="1:1">
      <c r="A98" s="5" t="s">
        <v>100</v>
      </c>
    </row>
    <row r="99" spans="1:1">
      <c r="A99" s="5" t="s">
        <v>101</v>
      </c>
    </row>
    <row r="100" spans="1:1">
      <c r="A100" s="5" t="s">
        <v>102</v>
      </c>
    </row>
    <row r="101" spans="1:1">
      <c r="A101" s="4" t="s">
        <v>103</v>
      </c>
    </row>
    <row r="102" spans="1:1">
      <c r="A102" s="4" t="s">
        <v>104</v>
      </c>
    </row>
    <row r="103" spans="1:1">
      <c r="A103" s="4" t="s">
        <v>105</v>
      </c>
    </row>
    <row r="104" spans="1:1">
      <c r="A104" s="4" t="s">
        <v>106</v>
      </c>
    </row>
    <row r="105" spans="1:1">
      <c r="A105" s="5" t="s">
        <v>107</v>
      </c>
    </row>
    <row r="106" spans="1:1">
      <c r="A106" s="5" t="s">
        <v>108</v>
      </c>
    </row>
    <row r="107" spans="1:1">
      <c r="A107" s="5" t="s">
        <v>109</v>
      </c>
    </row>
    <row r="108" spans="1:1">
      <c r="A108" s="4" t="s">
        <v>110</v>
      </c>
    </row>
    <row r="109" spans="1:1">
      <c r="A109" s="5" t="s">
        <v>111</v>
      </c>
    </row>
    <row r="110" spans="1:1">
      <c r="A110" s="4" t="s">
        <v>112</v>
      </c>
    </row>
    <row r="111" spans="1:1">
      <c r="A111" s="4" t="s">
        <v>113</v>
      </c>
    </row>
    <row r="112" spans="1:1">
      <c r="A112" s="5" t="s">
        <v>114</v>
      </c>
    </row>
    <row r="113" spans="1:2">
      <c r="A113" s="4" t="s">
        <v>115</v>
      </c>
    </row>
    <row r="114" spans="1:2">
      <c r="A114" s="5" t="s">
        <v>116</v>
      </c>
    </row>
    <row r="115" spans="1:2">
      <c r="A115" s="4" t="s">
        <v>117</v>
      </c>
    </row>
    <row r="116" spans="1:2">
      <c r="A116" s="5" t="s">
        <v>118</v>
      </c>
    </row>
    <row r="117" spans="1:2">
      <c r="A117" s="4" t="s">
        <v>119</v>
      </c>
    </row>
    <row r="118" spans="1:2">
      <c r="A118" s="4" t="s">
        <v>120</v>
      </c>
      <c r="B118" s="4"/>
    </row>
    <row r="119" spans="1:2">
      <c r="A119" s="5" t="s">
        <v>121</v>
      </c>
    </row>
    <row r="120" spans="1:2">
      <c r="A120" s="4" t="s">
        <v>122</v>
      </c>
    </row>
    <row r="121" spans="1:2">
      <c r="A121" s="5" t="s">
        <v>123</v>
      </c>
    </row>
    <row r="122" spans="1:2">
      <c r="A122" s="5" t="s">
        <v>124</v>
      </c>
    </row>
    <row r="123" spans="1:2">
      <c r="A123" s="5" t="s">
        <v>125</v>
      </c>
    </row>
    <row r="124" spans="1:2">
      <c r="A124" s="5" t="s">
        <v>126</v>
      </c>
    </row>
    <row r="125" spans="1:2">
      <c r="A125" s="5" t="s">
        <v>127</v>
      </c>
    </row>
    <row r="126" spans="1:2">
      <c r="A126" s="5" t="s">
        <v>128</v>
      </c>
    </row>
    <row r="127" spans="1:2">
      <c r="A127" s="4" t="s">
        <v>129</v>
      </c>
    </row>
    <row r="128" spans="1:2">
      <c r="A128" s="4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4" t="s">
        <v>134</v>
      </c>
    </row>
    <row r="133" spans="1:1">
      <c r="A133" s="4" t="s">
        <v>135</v>
      </c>
    </row>
    <row r="134" spans="1:1">
      <c r="A134" s="5" t="s">
        <v>136</v>
      </c>
    </row>
    <row r="135" spans="1:1">
      <c r="A135" s="5" t="s">
        <v>137</v>
      </c>
    </row>
    <row r="136" spans="1:1">
      <c r="A136" s="5" t="s">
        <v>138</v>
      </c>
    </row>
    <row r="137" spans="1:1">
      <c r="A137" s="4" t="s">
        <v>139</v>
      </c>
    </row>
    <row r="138" spans="1:1">
      <c r="A138" s="5" t="s">
        <v>140</v>
      </c>
    </row>
    <row r="139" spans="1:1">
      <c r="A139" s="5" t="s">
        <v>141</v>
      </c>
    </row>
    <row r="140" spans="1:1">
      <c r="A140" s="5" t="s">
        <v>142</v>
      </c>
    </row>
    <row r="141" spans="1:1">
      <c r="A141" s="5" t="s">
        <v>143</v>
      </c>
    </row>
    <row r="142" spans="1:1">
      <c r="A142" s="4" t="s">
        <v>144</v>
      </c>
    </row>
    <row r="143" spans="1:1">
      <c r="A143" s="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2023-07-18T10:46:15Z</dcterms:created>
  <dcterms:modified xsi:type="dcterms:W3CDTF">2023-09-04T12:23:38Z</dcterms:modified>
</cp:coreProperties>
</file>