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_\Documents\Ana\Boot\Challenge\m1\working\Starter_Code\"/>
    </mc:Choice>
  </mc:AlternateContent>
  <xr:revisionPtr revIDLastSave="0" documentId="13_ncr:1_{CBEA5424-399A-4ACD-A8B9-8B797A643CE5}" xr6:coauthVersionLast="47" xr6:coauthVersionMax="47" xr10:uidLastSave="{00000000-0000-0000-0000-000000000000}"/>
  <bookViews>
    <workbookView xWindow="33720" yWindow="-120" windowWidth="20730" windowHeight="11040" xr2:uid="{00000000-000D-0000-FFFF-FFFF00000000}"/>
  </bookViews>
  <sheets>
    <sheet name="Sheet10" sheetId="11" r:id="rId1"/>
    <sheet name="Sheet8" sheetId="9" r:id="rId2"/>
    <sheet name="Sheet6" sheetId="7" r:id="rId3"/>
    <sheet name="Sheet5" sheetId="6" r:id="rId4"/>
    <sheet name="Sheet2" sheetId="3" r:id="rId5"/>
    <sheet name="Crowdfunding" sheetId="1" r:id="rId6"/>
  </sheets>
  <definedNames>
    <definedName name="_xlchart.v1.0" hidden="1">Sheet10!$B$1</definedName>
    <definedName name="_xlchart.v1.1" hidden="1">Sheet10!$B$2:$B$566</definedName>
    <definedName name="_xlchart.v1.2" hidden="1">Sheet10!$E$2:$E$365</definedName>
    <definedName name="_xlchart.v1.3" hidden="1">Sheet10!$E$2:$E$365</definedName>
    <definedName name="_xlchart.v1.4" hidden="1">Sheet10!$E$2:$E$365</definedName>
    <definedName name="_xlchart.v1.5" hidden="1">Sheet10!$E$1</definedName>
    <definedName name="_xlchart.v1.6" hidden="1">Sheet10!$E$2:$E$566</definedName>
    <definedName name="_xlchart.v1.7" hidden="1">Sheet10!$E$2:$E$365</definedName>
    <definedName name="_xlchart.v1.8" hidden="1">Sheet10!$E$2:$E$365</definedName>
  </definedNames>
  <calcPr calcId="191029"/>
  <pivotCaches>
    <pivotCache cacheId="8" r:id="rId7"/>
    <pivotCache cacheId="1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1" l="1"/>
  <c r="H16" i="11"/>
  <c r="H15" i="11"/>
  <c r="H14" i="11"/>
  <c r="H13" i="11"/>
  <c r="H12" i="11"/>
  <c r="H9" i="11"/>
  <c r="H8" i="11"/>
  <c r="H7" i="11"/>
  <c r="H6" i="11"/>
  <c r="H5" i="11"/>
  <c r="H4" i="11"/>
  <c r="H3" i="9"/>
  <c r="H4" i="9"/>
  <c r="H5" i="9"/>
  <c r="H6" i="9"/>
  <c r="H7" i="9"/>
  <c r="H8" i="9"/>
  <c r="H9" i="9"/>
  <c r="H10" i="9"/>
  <c r="H11" i="9"/>
  <c r="H12" i="9"/>
  <c r="H13" i="9"/>
  <c r="H2" i="9"/>
  <c r="G3" i="9"/>
  <c r="G4" i="9"/>
  <c r="G5" i="9"/>
  <c r="G6" i="9"/>
  <c r="G7" i="9"/>
  <c r="G8" i="9"/>
  <c r="G9" i="9"/>
  <c r="G10" i="9"/>
  <c r="G11" i="9"/>
  <c r="G12" i="9"/>
  <c r="G13" i="9"/>
  <c r="G2" i="9"/>
  <c r="F13" i="9"/>
  <c r="F2" i="9"/>
  <c r="E13" i="9"/>
  <c r="D13" i="9"/>
  <c r="C13" i="9"/>
  <c r="B13" i="9"/>
  <c r="E2" i="9"/>
  <c r="E3" i="9"/>
  <c r="F3" i="9" s="1"/>
  <c r="F12" i="9"/>
  <c r="F4" i="9"/>
  <c r="F5" i="9"/>
  <c r="F6" i="9"/>
  <c r="F7" i="9"/>
  <c r="F8" i="9"/>
  <c r="F9" i="9"/>
  <c r="F10" i="9"/>
  <c r="F11" i="9"/>
  <c r="E4" i="9"/>
  <c r="E5" i="9"/>
  <c r="E6" i="9"/>
  <c r="E7" i="9"/>
  <c r="E8" i="9"/>
  <c r="E9" i="9"/>
  <c r="E10" i="9"/>
  <c r="E11" i="9"/>
  <c r="E12" i="9"/>
  <c r="D2" i="9"/>
  <c r="C2" i="9"/>
  <c r="B2" i="9"/>
  <c r="D12" i="9"/>
  <c r="D11" i="9"/>
  <c r="D10" i="9"/>
  <c r="D9" i="9"/>
  <c r="D8" i="9"/>
  <c r="D7" i="9"/>
  <c r="D6" i="9"/>
  <c r="D5" i="9"/>
  <c r="D4" i="9"/>
  <c r="D3" i="9"/>
  <c r="C12" i="9"/>
  <c r="C11" i="9"/>
  <c r="C10" i="9"/>
  <c r="C9" i="9"/>
  <c r="C8" i="9"/>
  <c r="C7" i="9"/>
  <c r="C6" i="9"/>
  <c r="C5" i="9"/>
  <c r="C4" i="9"/>
  <c r="C3" i="9"/>
  <c r="B12" i="9"/>
  <c r="B11" i="9"/>
  <c r="B10" i="9"/>
  <c r="B9" i="9"/>
  <c r="B8" i="9"/>
  <c r="B7" i="9"/>
  <c r="B6" i="9"/>
  <c r="B5" i="9"/>
  <c r="B4" i="9"/>
  <c r="B3" i="9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Q3" i="1" a="1"/>
  <c r="Q3" i="1" s="1"/>
  <c r="Q4" i="1" a="1"/>
  <c r="Q4" i="1" s="1"/>
  <c r="Q5" i="1" a="1"/>
  <c r="Q5" i="1" s="1"/>
  <c r="Q6" i="1" a="1"/>
  <c r="Q6" i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/>
  <c r="Q301" i="1" a="1"/>
  <c r="Q301" i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/>
  <c r="Q310" i="1" a="1"/>
  <c r="Q310" i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/>
  <c r="Q325" i="1" a="1"/>
  <c r="Q325" i="1" s="1"/>
  <c r="Q326" i="1" a="1"/>
  <c r="Q326" i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/>
  <c r="Q333" i="1" a="1"/>
  <c r="Q333" i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/>
  <c r="Q341" i="1" a="1"/>
  <c r="Q341" i="1"/>
  <c r="Q342" i="1" a="1"/>
  <c r="Q342" i="1"/>
  <c r="Q343" i="1" a="1"/>
  <c r="Q343" i="1" s="1"/>
  <c r="Q344" i="1" a="1"/>
  <c r="Q344" i="1"/>
  <c r="Q345" i="1" a="1"/>
  <c r="Q345" i="1" s="1"/>
  <c r="Q346" i="1" a="1"/>
  <c r="Q346" i="1"/>
  <c r="Q347" i="1" a="1"/>
  <c r="Q347" i="1" s="1"/>
  <c r="Q348" i="1" a="1"/>
  <c r="Q348" i="1"/>
  <c r="Q349" i="1" a="1"/>
  <c r="Q349" i="1" s="1"/>
  <c r="Q350" i="1" a="1"/>
  <c r="Q350" i="1"/>
  <c r="Q351" i="1" a="1"/>
  <c r="Q351" i="1" s="1"/>
  <c r="Q352" i="1" a="1"/>
  <c r="Q352" i="1"/>
  <c r="Q353" i="1" a="1"/>
  <c r="Q353" i="1" s="1"/>
  <c r="Q354" i="1" a="1"/>
  <c r="Q354" i="1"/>
  <c r="Q355" i="1" a="1"/>
  <c r="Q355" i="1" s="1"/>
  <c r="Q356" i="1" a="1"/>
  <c r="Q356" i="1"/>
  <c r="Q357" i="1" a="1"/>
  <c r="Q357" i="1" s="1"/>
  <c r="Q358" i="1" a="1"/>
  <c r="Q358" i="1"/>
  <c r="Q359" i="1" a="1"/>
  <c r="Q359" i="1" s="1"/>
  <c r="Q360" i="1" a="1"/>
  <c r="Q360" i="1"/>
  <c r="Q361" i="1" a="1"/>
  <c r="Q361" i="1" s="1"/>
  <c r="Q362" i="1" a="1"/>
  <c r="Q362" i="1"/>
  <c r="Q363" i="1" a="1"/>
  <c r="Q363" i="1" s="1"/>
  <c r="Q364" i="1" a="1"/>
  <c r="Q364" i="1"/>
  <c r="Q365" i="1" a="1"/>
  <c r="Q365" i="1" s="1"/>
  <c r="Q366" i="1" a="1"/>
  <c r="Q366" i="1"/>
  <c r="Q367" i="1" a="1"/>
  <c r="Q367" i="1" s="1"/>
  <c r="Q368" i="1" a="1"/>
  <c r="Q368" i="1"/>
  <c r="Q369" i="1" a="1"/>
  <c r="Q369" i="1" s="1"/>
  <c r="Q370" i="1" a="1"/>
  <c r="Q370" i="1" s="1"/>
  <c r="Q371" i="1" a="1"/>
  <c r="Q371" i="1" s="1"/>
  <c r="Q372" i="1" a="1"/>
  <c r="Q372" i="1"/>
  <c r="Q373" i="1" a="1"/>
  <c r="Q373" i="1"/>
  <c r="Q374" i="1" a="1"/>
  <c r="Q374" i="1" s="1"/>
  <c r="Q375" i="1" a="1"/>
  <c r="Q375" i="1" s="1"/>
  <c r="Q376" i="1" a="1"/>
  <c r="Q376" i="1"/>
  <c r="Q377" i="1" a="1"/>
  <c r="Q377" i="1" s="1"/>
  <c r="Q378" i="1" a="1"/>
  <c r="Q378" i="1" s="1"/>
  <c r="Q379" i="1" a="1"/>
  <c r="Q379" i="1" s="1"/>
  <c r="Q380" i="1" a="1"/>
  <c r="Q380" i="1"/>
  <c r="Q381" i="1" a="1"/>
  <c r="Q381" i="1" s="1"/>
  <c r="Q382" i="1" a="1"/>
  <c r="Q382" i="1"/>
  <c r="Q383" i="1" a="1"/>
  <c r="Q383" i="1" s="1"/>
  <c r="Q384" i="1" a="1"/>
  <c r="Q384" i="1"/>
  <c r="Q385" i="1" a="1"/>
  <c r="Q385" i="1" s="1"/>
  <c r="Q386" i="1" a="1"/>
  <c r="Q386" i="1" s="1"/>
  <c r="Q387" i="1" a="1"/>
  <c r="Q387" i="1" s="1"/>
  <c r="Q388" i="1" a="1"/>
  <c r="Q388" i="1"/>
  <c r="Q389" i="1" a="1"/>
  <c r="Q389" i="1" s="1"/>
  <c r="Q390" i="1" a="1"/>
  <c r="Q390" i="1" s="1"/>
  <c r="Q391" i="1" a="1"/>
  <c r="Q391" i="1" s="1"/>
  <c r="Q392" i="1" a="1"/>
  <c r="Q392" i="1"/>
  <c r="Q393" i="1" a="1"/>
  <c r="Q393" i="1" s="1"/>
  <c r="Q394" i="1" a="1"/>
  <c r="Q394" i="1" s="1"/>
  <c r="Q395" i="1" a="1"/>
  <c r="Q395" i="1" s="1"/>
  <c r="Q396" i="1" a="1"/>
  <c r="Q396" i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/>
  <c r="Q429" i="1" a="1"/>
  <c r="Q429" i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/>
  <c r="Q438" i="1" a="1"/>
  <c r="Q438" i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/>
  <c r="Q461" i="1" a="1"/>
  <c r="Q461" i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/>
  <c r="Q470" i="1" a="1"/>
  <c r="Q470" i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/>
  <c r="Q493" i="1" a="1"/>
  <c r="Q493" i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/>
  <c r="Q502" i="1" a="1"/>
  <c r="Q502" i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/>
  <c r="Q525" i="1" a="1"/>
  <c r="Q525" i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/>
  <c r="Q534" i="1" a="1"/>
  <c r="Q534" i="1"/>
  <c r="Q535" i="1" a="1"/>
  <c r="Q535" i="1" s="1"/>
  <c r="Q536" i="1" a="1"/>
  <c r="Q536" i="1" s="1"/>
  <c r="Q537" i="1" a="1"/>
  <c r="Q537" i="1"/>
  <c r="Q538" i="1" a="1"/>
  <c r="Q538" i="1"/>
  <c r="Q539" i="1" a="1"/>
  <c r="Q539" i="1" s="1"/>
  <c r="Q540" i="1" a="1"/>
  <c r="Q540" i="1" s="1"/>
  <c r="Q541" i="1" a="1"/>
  <c r="Q541" i="1"/>
  <c r="Q542" i="1" a="1"/>
  <c r="Q542" i="1" s="1"/>
  <c r="Q543" i="1" a="1"/>
  <c r="Q543" i="1" s="1"/>
  <c r="Q544" i="1" a="1"/>
  <c r="Q544" i="1" s="1"/>
  <c r="Q545" i="1" a="1"/>
  <c r="Q545" i="1"/>
  <c r="Q546" i="1" a="1"/>
  <c r="Q546" i="1" s="1"/>
  <c r="Q547" i="1" a="1"/>
  <c r="Q547" i="1" s="1"/>
  <c r="Q548" i="1" a="1"/>
  <c r="Q548" i="1" s="1"/>
  <c r="Q549" i="1" a="1"/>
  <c r="Q549" i="1"/>
  <c r="Q550" i="1" a="1"/>
  <c r="Q550" i="1" s="1"/>
  <c r="Q551" i="1" a="1"/>
  <c r="Q551" i="1" s="1"/>
  <c r="Q552" i="1" a="1"/>
  <c r="Q552" i="1" s="1"/>
  <c r="Q553" i="1" a="1"/>
  <c r="Q553" i="1"/>
  <c r="Q554" i="1" a="1"/>
  <c r="Q554" i="1" s="1"/>
  <c r="Q555" i="1" a="1"/>
  <c r="Q555" i="1" s="1"/>
  <c r="Q556" i="1" a="1"/>
  <c r="Q556" i="1" s="1"/>
  <c r="Q557" i="1" a="1"/>
  <c r="Q557" i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/>
  <c r="Q998" i="1" a="1"/>
  <c r="Q998" i="1" s="1"/>
  <c r="Q999" i="1" a="1"/>
  <c r="Q999" i="1" s="1"/>
  <c r="Q1000" i="1" a="1"/>
  <c r="Q1000" i="1" s="1"/>
  <c r="Q1001" i="1" a="1"/>
  <c r="Q1001" i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<sst xmlns="http://schemas.openxmlformats.org/spreadsheetml/2006/main" count="7068" uniqueCount="2116">
  <si>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</si>
  <si>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</si>
  <si>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</si>
  <si>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</si>
  <si>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</si>
  <si>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</si>
  <si>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</si>
  <si>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</si>
  <si>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</si>
  <si>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</si>
  <si>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</si>
  <si>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</si>
  <si>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</si>
  <si>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</si>
  <si>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</si>
  <si>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</si>
  <si>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</si>
  <si>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</si>
  <si>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</si>
  <si>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</si>
  <si>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</si>
  <si>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</si>
  <si>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</si>
  <si>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</si>
  <si>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</si>
  <si>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</si>
  <si>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</si>
  <si>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</si>
  <si>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</si>
  <si>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</si>
  <si>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</si>
  <si>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</si>
  <si>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</si>
  <si>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</si>
  <si>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</si>
  <si>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</si>
  <si>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</si>
  <si>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</si>
  <si>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</si>
  <si>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</si>
  <si>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</si>
  <si>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</si>
  <si>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</si>
  <si>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</si>
  <si>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</si>
  <si>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</si>
  <si>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</si>
  <si>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</si>
  <si>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</si>
  <si>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</si>
  <si>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</si>
  <si>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</si>
  <si>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</si>
  <si>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</si>
  <si>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</si>
  <si>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</si>
  <si>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</si>
  <si>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</si>
  <si>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</si>
  <si>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</si>
  <si>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</si>
  <si>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</si>
  <si>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</si>
  <si>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</si>
  <si>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</si>
  <si>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</si>
  <si>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</si>
  <si>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</si>
  <si>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</si>
  <si>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</si>
  <si>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</si>
  <si>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</si>
  <si>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</si>
  <si>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</si>
  <si>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</si>
  <si>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</si>
  <si>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</si>
  <si>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</si>
  <si>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</si>
  <si>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</si>
  <si>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</si>
  <si>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</si>
  <si>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</si>
  <si>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</si>
  <si>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</si>
  <si>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</si>
  <si>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</si>
  <si>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</si>
  <si>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</si>
  <si>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</si>
  <si>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</si>
  <si>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</si>
  <si>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</si>
  <si>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</si>
  <si>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</si>
  <si>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</si>
  <si>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</si>
  <si>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</si>
  <si>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</si>
  <si>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</si>
  <si>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</si>
  <si>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</si>
  <si>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</si>
  <si>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</si>
  <si>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</si>
  <si>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</si>
  <si>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</si>
  <si>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</si>
  <si>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</si>
  <si>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</si>
  <si>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</si>
  <si>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</si>
  <si>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</si>
  <si>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</si>
  <si>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</si>
  <si>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</si>
  <si>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</si>
  <si>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</si>
  <si>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</si>
  <si>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</si>
  <si>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</si>
  <si>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</si>
  <si>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</si>
  <si>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</si>
  <si>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</si>
  <si>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</si>
  <si>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</si>
  <si>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</si>
  <si>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</si>
  <si>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</si>
  <si>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</si>
  <si>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</si>
  <si>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</si>
  <si>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</si>
  <si>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</si>
  <si>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</si>
  <si>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</si>
  <si>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</si>
  <si>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</si>
  <si>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</si>
  <si>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</si>
  <si>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</si>
  <si>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</si>
  <si>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</si>
  <si>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</si>
  <si>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</si>
  <si>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</si>
  <si>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</si>
  <si>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</si>
  <si>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</si>
  <si>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</si>
  <si>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</si>
  <si>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</si>
  <si>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</si>
  <si>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</si>
  <si>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</si>
  <si>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</si>
  <si>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</si>
  <si>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</si>
  <si>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</si>
  <si>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</si>
  <si>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</si>
  <si>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</si>
  <si>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</si>
  <si>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</si>
  <si>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</si>
  <si>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</si>
  <si>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</si>
  <si>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</si>
  <si>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</si>
  <si>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</si>
  <si>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</si>
  <si>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</si>
  <si>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</si>
  <si>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</si>
  <si>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</si>
  <si>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</si>
  <si>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</si>
  <si>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</si>
  <si>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</si>
  <si>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</si>
  <si>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</si>
  <si>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</si>
  <si>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</si>
  <si>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</si>
  <si>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</si>
  <si>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</si>
  <si>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</si>
  <si>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</si>
  <si>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</si>
  <si>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</si>
  <si>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</si>
  <si>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</si>
  <si>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</si>
  <si>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</si>
  <si>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</si>
  <si>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</si>
  <si>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</si>
  <si>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</si>
  <si>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</si>
  <si>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</si>
  <si>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</si>
  <si>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</si>
  <si>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</si>
  <si>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</si>
  <si>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</si>
  <si>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</si>
  <si>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</si>
  <si>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</si>
  <si>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</si>
  <si>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</si>
  <si>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</si>
  <si>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</si>
  <si>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</si>
  <si>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</si>
  <si>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</si>
  <si>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</si>
  <si>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</si>
  <si>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</si>
  <si>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</si>
  <si>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</si>
  <si>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</si>
  <si>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</si>
  <si>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</si>
  <si>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</si>
  <si>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</si>
  <si>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</si>
  <si>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</si>
  <si>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</si>
  <si>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</si>
  <si>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</si>
  <si>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</si>
  <si>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</si>
  <si>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</si>
  <si>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</si>
  <si>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</si>
  <si>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</si>
  <si>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</si>
  <si>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</si>
  <si>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</si>
  <si>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</si>
  <si>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</si>
  <si>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</si>
  <si>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</si>
  <si>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</si>
  <si>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</si>
  <si>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</si>
  <si>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</si>
  <si>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</si>
  <si>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</si>
  <si>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</si>
  <si>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</si>
  <si>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</si>
  <si>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</si>
  <si>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</si>
  <si>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</si>
  <si>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</si>
  <si>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</si>
  <si>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</si>
  <si>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</si>
  <si>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</si>
  <si>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</si>
  <si>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</si>
  <si>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</si>
  <si>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</si>
  <si>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</si>
  <si>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</si>
  <si>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</si>
  <si>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</si>
  <si>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</si>
  <si>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</si>
  <si>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</si>
  <si>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</si>
  <si>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</si>
  <si>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</si>
  <si>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</si>
  <si>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</si>
  <si>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</si>
  <si>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</si>
  <si>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</si>
  <si>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</si>
  <si>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</si>
  <si>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</si>
  <si>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</si>
  <si>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</si>
  <si>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</si>
  <si>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</si>
  <si>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</si>
  <si>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</si>
  <si>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</si>
  <si>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</si>
  <si>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</si>
  <si>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</si>
  <si>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</si>
  <si>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</si>
  <si>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</si>
  <si>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</si>
  <si>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</si>
  <si>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</si>
  <si>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</si>
  <si>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</si>
  <si>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</si>
  <si>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</si>
  <si>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</si>
  <si>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</si>
  <si>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</si>
  <si>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</si>
  <si>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</si>
  <si>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</si>
  <si>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</si>
  <si>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</si>
  <si>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</si>
  <si>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</si>
  <si>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</si>
  <si>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</si>
  <si>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</si>
  <si>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</si>
  <si>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</si>
  <si>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</si>
  <si>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</si>
  <si>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</si>
  <si>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</si>
  <si>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</si>
  <si>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</si>
  <si>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</si>
  <si>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</si>
  <si>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</si>
  <si>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</si>
  <si>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</si>
  <si>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</si>
  <si>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</si>
  <si>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</si>
  <si>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</si>
  <si>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</si>
  <si>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</si>
  <si>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</si>
  <si>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</si>
  <si>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</si>
  <si>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</si>
  <si>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</si>
  <si>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</si>
  <si>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</si>
  <si>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</si>
  <si>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</si>
  <si>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</si>
  <si>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</si>
  <si>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</si>
  <si>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</si>
  <si>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</si>
  <si>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</si>
  <si>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</si>
  <si>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</si>
  <si>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</si>
  <si>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</si>
  <si>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</si>
  <si>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</si>
  <si>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</si>
  <si>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</si>
  <si>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</si>
  <si>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</si>
  <si>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</si>
  <si>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</si>
  <si>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</si>
  <si>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</si>
  <si>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</si>
  <si>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</si>
  <si>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</si>
  <si>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</si>
  <si>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</si>
  <si>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</si>
  <si>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</si>
  <si>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</si>
  <si>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</si>
  <si>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</si>
  <si>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</si>
  <si>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</si>
  <si>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</si>
  <si>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</si>
  <si>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</si>
  <si>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</si>
  <si>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</si>
  <si>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</si>
  <si>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</si>
  <si>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</si>
  <si>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</si>
  <si>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</si>
  <si>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</si>
  <si>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</si>
  <si>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</si>
  <si>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</si>
  <si>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</si>
  <si>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</si>
  <si>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</si>
  <si>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</si>
  <si>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</si>
  <si>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</si>
  <si>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</si>
  <si>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</si>
  <si>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</si>
  <si>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</si>
  <si>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</si>
  <si>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</si>
  <si>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</si>
  <si>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</si>
  <si>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</si>
  <si>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</si>
  <si>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</si>
  <si>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</si>
  <si>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</si>
  <si>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</si>
  <si>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</si>
  <si>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</si>
  <si>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</si>
  <si>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</si>
  <si>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</si>
  <si>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</si>
  <si>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</si>
  <si>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</si>
  <si>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</si>
  <si>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</si>
  <si>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</si>
  <si>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</si>
  <si>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</si>
  <si>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</si>
  <si>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</si>
  <si>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</si>
  <si>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</si>
  <si>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</si>
  <si>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</si>
  <si>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</si>
  <si>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</si>
  <si>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</si>
  <si>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</si>
  <si>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</si>
  <si>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</si>
  <si>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</si>
  <si>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</si>
  <si>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</si>
  <si>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</si>
  <si>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</si>
  <si>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</si>
  <si>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</si>
  <si>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</si>
  <si>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</si>
  <si>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</si>
  <si>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</si>
  <si>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</si>
  <si>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</si>
  <si>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</si>
  <si>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</si>
  <si>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</si>
  <si>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</si>
  <si>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</si>
  <si>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</si>
  <si>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</si>
  <si>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</si>
  <si>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</si>
  <si>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</si>
  <si>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</si>
  <si>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</si>
  <si>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</si>
  <si>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</si>
  <si>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</si>
  <si>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</si>
  <si>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</si>
  <si>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</si>
  <si>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</si>
  <si>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</si>
  <si>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</si>
  <si>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</si>
  <si>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</si>
  <si>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</si>
  <si>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</si>
  <si>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</si>
  <si>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</si>
  <si>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</si>
  <si>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</si>
  <si>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</si>
  <si>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</si>
  <si>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</si>
  <si>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</si>
  <si>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</si>
  <si>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</si>
  <si>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</si>
  <si>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</si>
  <si>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</si>
  <si>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</si>
  <si>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</si>
  <si>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</si>
  <si>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</si>
  <si>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</si>
  <si>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</si>
  <si>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</si>
  <si>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</si>
  <si>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</si>
  <si>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</si>
  <si>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</si>
  <si>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</si>
  <si>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</si>
  <si>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</si>
  <si>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</si>
  <si>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</si>
  <si>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</si>
  <si>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</si>
  <si>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</si>
  <si>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</si>
  <si>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</si>
  <si>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</si>
  <si>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</si>
  <si>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</si>
  <si>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</si>
  <si>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</si>
  <si>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</si>
  <si>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</si>
  <si>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</si>
  <si>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</si>
  <si>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</si>
  <si>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</si>
  <si>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</si>
  <si>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</si>
  <si>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</si>
  <si>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</si>
  <si>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</si>
  <si>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</si>
  <si>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</si>
  <si>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</si>
  <si>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</si>
  <si>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</si>
  <si>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</si>
  <si>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</si>
  <si>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</si>
  <si>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</si>
  <si>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</si>
  <si>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</si>
  <si>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</si>
  <si>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</si>
  <si>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</si>
  <si>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</si>
  <si>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</si>
  <si>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</si>
  <si>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</si>
  <si>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</si>
  <si>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</si>
  <si>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</si>
  <si>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</si>
  <si>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</si>
  <si>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</si>
  <si>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</si>
  <si>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</si>
  <si>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</si>
  <si>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</si>
  <si>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</si>
  <si>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</si>
  <si>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</si>
  <si>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</si>
  <si>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</si>
  <si>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</si>
  <si>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</si>
  <si>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</si>
  <si>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</si>
  <si>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</si>
  <si>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</si>
  <si>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</si>
  <si>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</si>
  <si>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</si>
  <si>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</si>
  <si>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</si>
  <si>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</si>
  <si>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</si>
  <si>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</si>
  <si>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</si>
  <si>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</si>
  <si>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</si>
  <si>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</si>
  <si>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</si>
  <si>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</si>
  <si>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</si>
  <si>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</si>
  <si>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</si>
  <si>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</si>
  <si>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</si>
  <si>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</si>
  <si>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</si>
  <si>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</si>
  <si>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</si>
  <si>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</si>
  <si>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</si>
  <si>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</si>
  <si>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</si>
  <si>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</si>
  <si>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</si>
  <si>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</si>
  <si>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</si>
  <si>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</si>
  <si>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</si>
  <si>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</si>
  <si>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</si>
  <si>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</si>
  <si>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</si>
  <si>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</si>
  <si>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</si>
  <si>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</si>
  <si>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</si>
  <si>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</si>
  <si>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</si>
  <si>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</si>
  <si>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</si>
  <si>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</si>
  <si>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</si>
  <si>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</si>
  <si>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</si>
  <si>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</si>
  <si>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</si>
  <si>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</si>
  <si>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</si>
  <si>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</si>
  <si>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</si>
  <si>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</si>
  <si>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</si>
  <si>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</si>
  <si>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</si>
  <si>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</si>
  <si>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</si>
  <si>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</si>
  <si>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</si>
  <si>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</si>
  <si>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</si>
  <si>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</si>
  <si>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</si>
  <si>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</si>
  <si>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</si>
  <si>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</si>
  <si>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</si>
  <si>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</si>
  <si>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</si>
  <si>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</si>
  <si>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</si>
  <si>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</si>
  <si>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</si>
  <si>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</si>
  <si>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</si>
  <si>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</si>
  <si>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</si>
  <si>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</si>
  <si>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</si>
  <si>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</si>
  <si>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</si>
  <si>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</si>
  <si>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</si>
  <si>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</si>
  <si>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</si>
  <si>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</si>
  <si>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</si>
  <si>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</si>
  <si>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</si>
  <si>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</si>
  <si>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</si>
  <si>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</si>
  <si>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</si>
  <si>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</si>
  <si>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</si>
  <si>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</si>
  <si>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</si>
  <si>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</si>
  <si>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</si>
  <si>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</si>
  <si>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</si>
  <si>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</si>
  <si>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</si>
  <si>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</si>
  <si>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</si>
  <si>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</si>
  <si>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</si>
  <si>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</si>
  <si>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</si>
  <si>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</si>
  <si>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</si>
  <si>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</si>
  <si>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</si>
  <si>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</si>
  <si>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</si>
  <si>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</si>
  <si>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</si>
  <si>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</si>
  <si>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</si>
  <si>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</si>
  <si>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</si>
  <si>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</si>
  <si>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</si>
  <si>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</si>
  <si>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</si>
  <si>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</si>
  <si>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</si>
  <si>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</si>
  <si>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</si>
  <si>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</si>
  <si>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</si>
  <si>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</si>
  <si>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</si>
  <si>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</si>
  <si>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</si>
  <si>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</si>
  <si>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</si>
  <si>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</si>
  <si>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</si>
  <si>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</si>
  <si>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</si>
  <si>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</si>
  <si>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</si>
  <si>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</si>
  <si>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</si>
  <si>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</si>
  <si>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</si>
  <si>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</si>
  <si>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</si>
  <si>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</si>
  <si>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</si>
  <si>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</si>
  <si>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</si>
  <si>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</si>
  <si>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</si>
  <si>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</si>
  <si>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</si>
  <si>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</si>
  <si>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</si>
  <si>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</si>
  <si>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</si>
  <si>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</si>
  <si>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</si>
  <si>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</si>
  <si>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</si>
  <si>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</si>
  <si>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</si>
  <si>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</si>
  <si>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</si>
  <si>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</si>
  <si>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</si>
  <si>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</si>
  <si>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</si>
  <si>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</si>
  <si>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</si>
  <si>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</si>
  <si>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</si>
  <si>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</si>
  <si>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</si>
  <si>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</si>
  <si>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</si>
  <si>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</si>
  <si>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</si>
  <si>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</si>
  <si>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</si>
  <si>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</si>
  <si>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</si>
  <si>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</si>
  <si>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</si>
  <si>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</si>
  <si>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</si>
  <si>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</si>
  <si>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</si>
  <si>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</si>
  <si>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</si>
  <si>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</si>
  <si>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</si>
  <si>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</si>
  <si>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</si>
  <si>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</si>
  <si>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</si>
  <si>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</si>
  <si>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</si>
  <si>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</si>
  <si>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</si>
  <si>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</si>
  <si>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</si>
  <si>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</si>
  <si>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</si>
  <si>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</si>
  <si>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</si>
  <si>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</si>
  <si>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</si>
  <si>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</si>
  <si>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</si>
  <si>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</si>
  <si>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</si>
  <si>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</si>
  <si>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</si>
  <si>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</si>
  <si>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</si>
  <si>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</si>
  <si>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</si>
  <si>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</si>
  <si>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</si>
  <si>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</si>
  <si>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</si>
  <si>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</si>
  <si>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</si>
  <si>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</si>
  <si>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</si>
  <si>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</si>
  <si>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</si>
  <si>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</si>
  <si>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</si>
  <si>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</si>
  <si>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</si>
  <si>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</si>
  <si>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</si>
  <si>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</si>
  <si>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</si>
  <si>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</si>
  <si>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</si>
  <si>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</si>
  <si>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</si>
  <si>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</si>
  <si>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</si>
  <si>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</si>
  <si>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</si>
  <si>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</si>
  <si>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</si>
  <si>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</si>
  <si>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</si>
  <si>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</si>
  <si>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</si>
  <si>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</si>
  <si>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</si>
  <si>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</si>
  <si>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</si>
  <si>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</si>
  <si>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</si>
  <si>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</si>
  <si>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</si>
  <si>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</si>
  <si>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</si>
  <si>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</si>
  <si>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</si>
  <si>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</si>
  <si>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</si>
  <si>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</si>
  <si>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</si>
  <si>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</si>
  <si>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</si>
  <si>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</si>
  <si>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</si>
  <si>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</si>
  <si>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</si>
  <si>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</si>
  <si>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</si>
  <si>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</si>
  <si>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</si>
  <si>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</si>
  <si>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</si>
  <si>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</si>
  <si>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</si>
  <si>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</si>
  <si>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</si>
  <si>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</si>
  <si>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</si>
  <si>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</si>
  <si>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</si>
  <si>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</si>
  <si>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</si>
  <si>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</si>
  <si>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</si>
  <si>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</si>
  <si>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</si>
  <si>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</si>
  <si>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</si>
  <si>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</si>
  <si>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</si>
  <si>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</si>
  <si>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</si>
  <si>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</si>
  <si>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</si>
  <si>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</si>
  <si>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</si>
  <si>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</si>
  <si>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</si>
  <si>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</si>
  <si>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</si>
  <si>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</si>
  <si>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</si>
  <si>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</si>
  <si>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</si>
  <si>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</si>
  <si>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</si>
  <si>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</si>
  <si>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</si>
  <si>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</si>
  <si>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</si>
  <si>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</si>
  <si>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</si>
  <si>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</si>
  <si>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</si>
  <si>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</si>
  <si>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</si>
  <si>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</si>
  <si>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</si>
  <si>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</si>
  <si>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</si>
  <si>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</si>
  <si>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</si>
  <si>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</si>
  <si>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</si>
  <si>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</si>
  <si>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</si>
  <si>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</si>
  <si>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</si>
  <si>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</si>
  <si>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</si>
  <si>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</si>
  <si>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</si>
  <si>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</si>
  <si>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</si>
  <si>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</si>
  <si>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</si>
  <si>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</si>
  <si>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</si>
  <si>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</si>
  <si>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</si>
  <si>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</si>
  <si>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</si>
  <si>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</si>
  <si>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</si>
  <si>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</si>
  <si>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</si>
  <si>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</si>
  <si>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</si>
  <si>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</si>
  <si>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</si>
  <si>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</si>
  <si>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</si>
  <si>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</si>
  <si>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</si>
  <si>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</si>
  <si>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</si>
  <si>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</si>
  <si>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</si>
  <si>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</si>
  <si>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</si>
  <si>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</si>
  <si>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</si>
  <si>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</si>
  <si>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</si>
  <si>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</si>
  <si>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</si>
  <si>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</si>
  <si>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</si>
  <si>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</si>
  <si>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</si>
  <si>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</si>
  <si>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</si>
  <si>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</si>
  <si>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</si>
  <si>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</si>
  <si>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</si>
  <si>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</si>
  <si>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</si>
  <si>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</si>
  <si>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</si>
  <si>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</si>
  <si>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</si>
  <si>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</si>
  <si>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</si>
  <si>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</si>
  <si>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</si>
  <si>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</si>
  <si>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</si>
  <si>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</si>
  <si>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</si>
  <si>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</si>
  <si>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</si>
  <si>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</si>
  <si>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</si>
  <si>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</si>
  <si>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</si>
  <si>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</si>
  <si>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</si>
  <si>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</si>
  <si>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</si>
  <si>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</si>
  <si>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</si>
  <si>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</si>
  <si>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</si>
  <si>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</si>
  <si>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</si>
  <si>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</si>
  <si>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</si>
  <si>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</si>
  <si>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</si>
  <si>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</si>
  <si>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</si>
  <si>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</si>
  <si>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</si>
  <si>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</si>
  <si>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</si>
  <si>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</si>
  <si>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</si>
  <si>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</si>
  <si>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</si>
  <si>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</si>
  <si>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</si>
  <si>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</si>
  <si>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</si>
  <si>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</si>
  <si>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</si>
  <si>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</si>
  <si>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</si>
  <si>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</si>
  <si>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</si>
  <si>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</si>
  <si>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</si>
  <si>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</si>
  <si>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</si>
  <si>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</si>
  <si>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</si>
  <si>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</si>
  <si>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</si>
  <si>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</si>
  <si>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</si>
  <si>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</si>
  <si>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</si>
  <si>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</si>
  <si>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</si>
  <si>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</si>
  <si>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</si>
  <si>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</si>
  <si>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</si>
  <si>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</si>
  <si>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</si>
  <si>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</si>
  <si>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</si>
  <si>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</si>
  <si>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</si>
  <si>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</si>
  <si>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</si>
  <si>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</si>
  <si>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</si>
  <si>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</si>
  <si>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</si>
  <si>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</si>
  <si>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</si>
  <si>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</si>
  <si>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</si>
  <si>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</si>
  <si>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</si>
  <si>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</si>
  <si>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</si>
  <si>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</si>
  <si>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</si>
  <si>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</si>
  <si>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</si>
  <si>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</si>
  <si>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</si>
  <si>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</si>
  <si>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</si>
  <si>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</si>
  <si>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</si>
  <si>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</si>
  <si>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</si>
  <si>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</si>
  <si>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</si>
  <si>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</si>
  <si>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</si>
  <si>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</si>
  <si>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</si>
  <si>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</si>
  <si>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</si>
  <si>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</si>
  <si>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</si>
  <si>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</si>
  <si>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</si>
  <si>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</si>
  <si>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</si>
  <si>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</si>
  <si>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</si>
  <si>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</si>
  <si>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</si>
  <si>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</si>
  <si>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</si>
  <si>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</si>
  <si>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</si>
  <si>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</si>
  <si>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</si>
  <si>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</si>
  <si>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</si>
  <si>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</si>
  <si>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</si>
  <si>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</si>
  <si>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</si>
  <si>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</si>
  <si>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</si>
  <si>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</si>
  <si>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</si>
  <si>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</si>
  <si>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</si>
  <si>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</si>
  <si>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</si>
  <si>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</si>
  <si>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</si>
  <si>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</si>
  <si>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</si>
  <si>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</si>
  <si>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</si>
  <si>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</si>
  <si>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</si>
  <si>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</si>
  <si>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</si>
  <si>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</si>
  <si>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</si>
  <si>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</si>
  <si>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</si>
  <si>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</si>
  <si>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</si>
  <si>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</si>
  <si>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</si>
  <si>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</si>
  <si>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</si>
  <si>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</si>
  <si>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</si>
  <si>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</si>
  <si>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</si>
  <si>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</si>
  <si>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</si>
  <si>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</si>
  <si>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</si>
  <si>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</si>
  <si>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</si>
  <si>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</si>
  <si>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</si>
  <si>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</si>
  <si>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</si>
  <si>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</si>
  <si>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</si>
  <si>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</si>
  <si>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</si>
  <si>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</si>
  <si>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</si>
  <si>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</si>
  <si>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</si>
  <si>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</si>
  <si>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</si>
  <si>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</si>
  <si>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</si>
  <si>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</si>
  <si>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</si>
  <si>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</si>
  <si>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</si>
  <si>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</si>
  <si>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</si>
  <si>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</si>
  <si>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</si>
  <si>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</si>
  <si>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</si>
  <si>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</si>
  <si>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</si>
  <si>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</si>
  <si>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</si>
  <si>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</si>
  <si>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</si>
  <si>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</si>
  <si>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</si>
  <si>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</si>
  <si>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</si>
  <si>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</si>
  <si>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</si>
  <si>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</si>
  <si>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</si>
  <si>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</si>
  <si>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</si>
  <si>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</si>
  <si>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</si>
  <si>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</si>
  <si>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</si>
  <si>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</si>
  <si>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</si>
  <si>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</si>
  <si>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</si>
  <si>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</si>
  <si>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</si>
  <si>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</si>
  <si>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</si>
  <si>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</si>
  <si>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</si>
  <si>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</si>
  <si>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</si>
  <si>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</si>
  <si>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</si>
  <si>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</si>
  <si>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</si>
  <si>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</si>
  <si>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</si>
  <si>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</si>
  <si>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</si>
  <si>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</si>
  <si>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</si>
  <si>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</si>
  <si>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</si>
  <si>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</si>
  <si>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</si>
  <si>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</si>
  <si>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</si>
  <si>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</si>
  <si>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</si>
  <si>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</si>
  <si>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</si>
  <si>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</si>
  <si>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</si>
  <si>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</si>
  <si>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</si>
  <si>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</si>
  <si>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</si>
  <si>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</si>
  <si>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</si>
  <si>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</si>
  <si>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</si>
  <si>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</si>
  <si>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</si>
  <si>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</si>
  <si>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</si>
  <si>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</si>
  <si>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</si>
  <si>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</si>
  <si>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</si>
  <si>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</si>
  <si>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</si>
  <si>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</si>
  <si>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</si>
  <si>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</si>
  <si>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</si>
  <si>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</si>
  <si>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</si>
  <si>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</si>
  <si>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</si>
  <si>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</si>
  <si>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</si>
  <si>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</si>
  <si>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</si>
  <si>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</si>
  <si>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</si>
  <si>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</si>
  <si>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</si>
  <si>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</si>
  <si>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</si>
  <si>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</si>
  <si>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</si>
  <si>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</si>
  <si>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</si>
  <si>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</si>
  <si>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</si>
  <si>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</si>
  <si>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</si>
  <si>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</si>
  <si>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</si>
  <si>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</si>
  <si>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</si>
  <si>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</si>
  <si>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</si>
  <si>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</si>
  <si>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</si>
  <si>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</si>
  <si>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</si>
  <si>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</si>
  <si>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</si>
  <si>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</si>
  <si>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</si>
  <si>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</si>
  <si>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</si>
  <si>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</si>
  <si>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</si>
  <si>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</si>
  <si>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</si>
  <si>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</si>
  <si>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</si>
  <si>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</si>
  <si>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</si>
  <si>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</si>
  <si>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</si>
  <si>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</si>
  <si>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</si>
  <si>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</si>
  <si>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</si>
  <si>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</si>
  <si>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</si>
  <si>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</si>
  <si>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</si>
  <si>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</si>
  <si>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</si>
  <si>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</si>
  <si>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</si>
  <si>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</si>
  <si>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</si>
  <si>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</si>
  <si>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</si>
  <si>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</si>
  <si>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</si>
  <si>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</si>
  <si>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</si>
  <si>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</si>
  <si>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</si>
  <si>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</si>
  <si>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</si>
  <si>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</si>
  <si>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</si>
  <si>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</si>
  <si>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</si>
  <si>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</si>
  <si>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</si>
  <si>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</si>
  <si>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</si>
  <si>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</si>
  <si>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</si>
  <si>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</si>
  <si>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</si>
  <si>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</si>
  <si>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</si>
  <si>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</si>
  <si>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</si>
  <si>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</si>
  <si>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</si>
  <si>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</si>
  <si>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</si>
  <si>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</si>
  <si>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</si>
  <si>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</si>
  <si>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</si>
  <si>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</si>
  <si>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</si>
  <si>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</si>
  <si>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</si>
  <si>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</si>
  <si>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</si>
  <si>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</si>
  <si>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</si>
  <si>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</si>
  <si>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</si>
  <si>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</si>
  <si>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</si>
  <si>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</si>
  <si>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</si>
  <si>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</si>
  <si>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</si>
  <si>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</si>
  <si>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</si>
  <si>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</si>
  <si>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</si>
  <si>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</si>
  <si>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</si>
  <si>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</si>
  <si>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</si>
  <si>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</si>
  <si>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</si>
  <si>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</si>
  <si>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</si>
  <si>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</si>
  <si>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</si>
  <si>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</si>
  <si>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</si>
  <si>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</si>
  <si>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</si>
  <si>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</si>
  <si>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</si>
  <si>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</si>
  <si>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</si>
  <si>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</si>
  <si>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</si>
  <si>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</si>
  <si>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</si>
  <si>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</si>
  <si>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</si>
  <si>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</si>
  <si>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</si>
  <si>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</si>
  <si>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</si>
  <si>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</si>
  <si>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</si>
  <si>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</si>
  <si>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</si>
  <si>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</si>
  <si>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</si>
  <si>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</si>
  <si>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</si>
  <si>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</si>
  <si>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</si>
  <si>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</si>
  <si>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</si>
  <si>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</si>
  <si>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</si>
  <si>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</si>
  <si>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</si>
  <si>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</si>
  <si>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</si>
  <si>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</si>
  <si>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</si>
  <si>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</si>
  <si>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</si>
  <si>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</si>
  <si>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</si>
  <si>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</si>
  <si>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</si>
  <si>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</si>
  <si>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</si>
  <si>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</si>
  <si>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</si>
  <si>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</si>
  <si>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</si>
  <si>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</si>
  <si>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</si>
  <si>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</si>
  <si>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</si>
  <si>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</si>
  <si>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</si>
  <si>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</si>
  <si>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</si>
  <si>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</si>
  <si>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</si>
  <si>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</si>
  <si>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</si>
  <si>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</si>
  <si>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</si>
  <si>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</si>
  <si>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</si>
  <si>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</si>
  <si>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</si>
  <si>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</si>
  <si>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</si>
  <si>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</si>
  <si>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</si>
  <si>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</si>
  <si>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</si>
  <si>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</si>
  <si>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</si>
  <si>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</si>
  <si>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</si>
  <si>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</si>
  <si>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</si>
  <si>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</si>
  <si>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</si>
  <si>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</si>
  <si>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</si>
  <si>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</si>
  <si>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</si>
  <si>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</si>
  <si>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</si>
  <si>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</si>
  <si>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</si>
  <si>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</si>
  <si>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</si>
  <si>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</si>
  <si>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</si>
  <si>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</si>
  <si>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</si>
  <si>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</si>
  <si>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</si>
  <si>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</si>
  <si>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</si>
  <si>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</si>
  <si>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</si>
  <si>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</si>
  <si>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</si>
  <si>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</si>
  <si>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</si>
  <si>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</si>
  <si>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</si>
  <si>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</si>
  <si>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</si>
  <si>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</si>
  <si>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</si>
  <si>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</si>
  <si>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</si>
  <si>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</si>
  <si>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</si>
  <si>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</si>
  <si>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</si>
  <si>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</si>
  <si>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</si>
  <si>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</si>
  <si>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</si>
  <si>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</si>
  <si>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</si>
  <si>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</si>
  <si>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</si>
  <si>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</si>
  <si>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</si>
  <si>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</si>
  <si>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</si>
  <si>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</si>
  <si>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</si>
  <si>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</si>
  <si>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</si>
  <si>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</si>
  <si>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</si>
  <si>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</si>
  <si>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</si>
  <si>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</si>
  <si>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</si>
  <si>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</si>
  <si>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</si>
  <si>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</si>
  <si>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</si>
  <si>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</si>
  <si>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</si>
  <si>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</si>
  <si>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</si>
  <si>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</si>
  <si>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</si>
  <si>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</si>
  <si>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</si>
  <si>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</si>
  <si>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</si>
  <si>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</si>
  <si>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</si>
  <si>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</si>
  <si>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</si>
  <si>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</si>
  <si>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</si>
  <si>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</si>
  <si>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</si>
  <si>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</si>
  <si>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</si>
  <si>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</si>
  <si>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</si>
  <si>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</si>
  <si>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</si>
  <si>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</si>
  <si>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</si>
  <si>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</si>
  <si>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</si>
  <si>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</si>
  <si>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</si>
  <si>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</si>
  <si>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</si>
  <si>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</si>
  <si>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</si>
  <si>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</si>
  <si>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</si>
  <si>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</si>
  <si>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</si>
  <si>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</si>
  <si>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</si>
  <si>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</si>
  <si>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</si>
  <si>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</si>
  <si>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</si>
  <si>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</si>
  <si>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</si>
  <si>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</si>
  <si>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</si>
  <si>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</si>
  <si>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</si>
  <si>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</si>
  <si>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</si>
  <si>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</si>
  <si>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</si>
  <si>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</si>
  <si>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</si>
  <si>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</si>
  <si>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</si>
  <si>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</si>
  <si>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</si>
  <si>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</si>
  <si>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</si>
  <si>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</si>
  <si>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</si>
  <si>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</si>
  <si>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</si>
  <si>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</si>
  <si>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</si>
  <si>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</si>
  <si>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</si>
  <si>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</si>
  <si>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</si>
  <si>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</si>
  <si>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</si>
  <si>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</si>
  <si>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</si>
  <si>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</si>
  <si>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</si>
  <si>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</si>
  <si>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</si>
  <si>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</si>
  <si>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</si>
  <si>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</si>
  <si>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</si>
  <si>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</si>
  <si>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</si>
  <si>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</si>
  <si>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</si>
  <si>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</si>
  <si>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</si>
  <si>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</si>
  <si>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</si>
  <si>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</si>
  <si>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</si>
  <si>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</si>
  <si>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</si>
  <si>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</si>
  <si>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</si>
  <si>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</si>
  <si>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</si>
  <si>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</si>
  <si>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</si>
  <si>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</si>
  <si>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</si>
  <si>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</si>
  <si>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</si>
  <si>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</si>
  <si>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</si>
  <si>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</si>
  <si>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</si>
  <si>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</si>
  <si>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</si>
  <si>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</si>
  <si>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</si>
  <si>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</si>
  <si>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</si>
  <si>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</si>
  <si>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</si>
  <si>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</si>
  <si>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</si>
  <si>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</si>
  <si>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</si>
  <si>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</si>
  <si>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</si>
  <si>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</si>
  <si>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</si>
  <si>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</si>
  <si>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</si>
  <si>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</si>
  <si>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</si>
  <si>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</si>
  <si>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</si>
  <si>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</si>
  <si>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</si>
  <si>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</si>
  <si>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</si>
  <si>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</si>
  <si>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</si>
  <si>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</si>
  <si>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</si>
  <si>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</si>
  <si>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</si>
  <si>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</si>
  <si>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</si>
  <si>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</si>
  <si>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</si>
  <si>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</si>
  <si>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</si>
  <si>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</si>
  <si>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</si>
  <si>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</si>
  <si>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</si>
  <si>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</si>
  <si>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</si>
  <si>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</si>
  <si>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</si>
  <si>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</si>
  <si>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</si>
  <si>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</si>
  <si>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</si>
  <si>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</si>
  <si>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</si>
  <si>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</si>
  <si>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</si>
  <si>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</si>
  <si>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</si>
  <si>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</si>
  <si>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</si>
  <si>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</si>
  <si>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</si>
  <si>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</si>
  <si>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</si>
  <si>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</si>
  <si>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</si>
  <si>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</si>
  <si>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</si>
  <si>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</si>
  <si>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</si>
  <si>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</si>
  <si>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</si>
  <si>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</si>
  <si>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</si>
  <si>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</si>
  <si>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</si>
  <si>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</si>
  <si>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</si>
  <si>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</si>
  <si>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</si>
  <si>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</si>
  <si>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</si>
  <si>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</si>
  <si>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</si>
  <si>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</si>
  <si>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</si>
  <si>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</si>
  <si>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</si>
  <si>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</si>
  <si>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</si>
  <si>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</si>
  <si>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</si>
  <si>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</si>
  <si>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</si>
  <si>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</si>
  <si>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</si>
  <si>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</si>
  <si>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</si>
  <si>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</si>
  <si>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</si>
  <si>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</si>
  <si>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</si>
  <si>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</si>
  <si>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</si>
  <si>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</si>
  <si>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</si>
  <si>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</si>
  <si>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</si>
  <si>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</si>
  <si>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</si>
  <si>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</si>
  <si>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</si>
  <si>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</si>
  <si>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</si>
  <si>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</si>
  <si>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</si>
  <si>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</si>
  <si>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</si>
  <si>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</si>
  <si>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</si>
  <si>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</si>
  <si>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</si>
  <si>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</si>
  <si>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</si>
  <si>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</si>
  <si>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</si>
  <si>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</si>
  <si>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</si>
  <si>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</si>
  <si>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</si>
  <si>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</si>
  <si>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</si>
  <si>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</si>
  <si>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</si>
  <si>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</si>
  <si>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</si>
  <si>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</si>
  <si>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</si>
  <si>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</si>
  <si>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</si>
  <si>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</si>
  <si>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</si>
  <si>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</si>
  <si>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</si>
  <si>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</si>
  <si>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</si>
  <si>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</si>
  <si>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</si>
  <si>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</si>
  <si>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</si>
  <si>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</si>
  <si>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</si>
  <si>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</si>
  <si>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</si>
  <si>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</si>
  <si>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</si>
  <si>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</si>
  <si>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</si>
  <si>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</si>
  <si>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</si>
  <si>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</si>
  <si>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</si>
  <si>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</si>
  <si>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</si>
  <si>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</si>
  <si>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</si>
  <si>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</si>
  <si>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</si>
  <si>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</si>
  <si>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</si>
  <si>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</si>
  <si>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</si>
  <si>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</si>
  <si>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</si>
  <si>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</si>
  <si>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</si>
  <si>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</si>
  <si>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</si>
  <si>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</si>
  <si>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</si>
  <si>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</si>
  <si>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</si>
  <si>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</si>
  <si>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</si>
  <si>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</si>
  <si>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</si>
  <si>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</si>
  <si>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</si>
  <si>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</si>
  <si>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</si>
  <si>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</si>
  <si>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</si>
  <si>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</si>
  <si>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</si>
  <si>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</si>
  <si>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</si>
  <si>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</si>
  <si>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</si>
  <si>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</si>
  <si>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</si>
  <si>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</si>
  <si>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</si>
  <si>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</si>
  <si>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</si>
  <si>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</si>
  <si>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</si>
  <si>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</si>
  <si>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</si>
  <si>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</si>
  <si>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</si>
  <si>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</si>
  <si>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</si>
  <si>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</si>
  <si>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</si>
  <si>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</si>
  <si>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</si>
  <si>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</si>
  <si>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</si>
  <si>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</si>
  <si>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</si>
  <si>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</si>
  <si>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</si>
  <si>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</si>
  <si>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</si>
  <si>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</si>
  <si>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</si>
  <si>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</si>
  <si>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</si>
  <si>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</si>
  <si>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</si>
  <si>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</si>
  <si>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</si>
  <si>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</si>
  <si>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</si>
  <si>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</si>
  <si>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</si>
  <si>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</si>
  <si>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</si>
  <si>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</si>
  <si>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</si>
  <si>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</si>
  <si>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</si>
  <si>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</si>
  <si>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</si>
  <si>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</si>
  <si>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</si>
  <si>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</si>
  <si>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</si>
  <si>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</si>
  <si>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</si>
  <si>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</si>
  <si>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</si>
  <si>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</si>
  <si>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</si>
  <si>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</si>
  <si>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</si>
  <si>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</si>
  <si>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</si>
  <si>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</si>
  <si>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</si>
  <si>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</si>
  <si>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</si>
  <si>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</si>
  <si>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</si>
  <si>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</si>
  <si>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</si>
  <si>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</si>
  <si>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</si>
  <si>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</si>
  <si>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</si>
  <si>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</si>
  <si>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</si>
  <si>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</si>
  <si>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</si>
  <si>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</si>
  <si>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</si>
  <si>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</si>
  <si>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</si>
  <si>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</si>
  <si>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</si>
  <si>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</si>
  <si>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</si>
  <si>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</si>
  <si>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</si>
  <si>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</si>
  <si>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</si>
  <si>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</si>
  <si>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</si>
  <si>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</si>
  <si>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</si>
  <si>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</si>
  <si>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</si>
  <si>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</si>
  <si>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</si>
  <si>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</si>
  <si>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</si>
  <si>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</si>
  <si>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</si>
  <si>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</si>
  <si>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</si>
  <si>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</si>
  <si>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</si>
  <si>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</si>
  <si>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</si>
  <si>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</si>
  <si>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</si>
  <si>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</si>
  <si>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</si>
  <si>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</si>
  <si>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</si>
  <si>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</si>
  <si>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</si>
  <si>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</si>
  <si>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</si>
  <si>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</si>
  <si>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</si>
  <si>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</si>
  <si>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</si>
  <si>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</si>
  <si>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</si>
  <si>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</si>
  <si>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</si>
  <si>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</si>
  <si>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</si>
  <si>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</si>
  <si>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</si>
  <si>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</si>
  <si>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</si>
  <si>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</si>
  <si>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</si>
  <si>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</si>
  <si>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</si>
  <si>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</si>
  <si>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</si>
  <si>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</si>
  <si>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</si>
  <si>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</si>
  <si>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</si>
  <si>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</si>
  <si>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</si>
  <si>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</si>
  <si>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</si>
  <si>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</si>
  <si>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</si>
  <si>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</si>
  <si>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</si>
  <si>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</si>
  <si>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</si>
  <si>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</si>
  <si>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</si>
  <si>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</si>
  <si>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</si>
  <si>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</si>
  <si>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</si>
  <si>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</si>
  <si>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</si>
  <si>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</si>
  <si>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</si>
  <si>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</si>
  <si>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</si>
  <si>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</si>
  <si>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</si>
  <si>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</si>
  <si>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</si>
  <si>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</si>
  <si>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</si>
  <si>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</si>
  <si>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</si>
  <si>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</si>
  <si>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</si>
  <si>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</si>
  <si>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</si>
  <si>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</si>
  <si>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</si>
  <si>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</si>
  <si>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</si>
  <si>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</si>
  <si>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</si>
  <si>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</si>
  <si>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</si>
  <si>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</si>
  <si>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</si>
  <si>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</si>
  <si>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</si>
  <si>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</si>
  <si>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</si>
  <si>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</si>
  <si>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</si>
  <si>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</si>
  <si>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</si>
  <si>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</si>
  <si>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</si>
  <si>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</si>
  <si>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</si>
  <si>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</si>
  <si>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</si>
  <si>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</si>
  <si>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</si>
  <si>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</si>
  <si>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</si>
  <si>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</si>
  <si>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</si>
  <si>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</si>
  <si>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</si>
  <si>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</si>
  <si>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</si>
  <si>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</si>
  <si>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</si>
  <si>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</si>
  <si>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</si>
  <si>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</si>
  <si>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</si>
  <si>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</si>
  <si>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</si>
  <si>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</si>
  <si>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</si>
  <si>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</si>
  <si>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</si>
  <si>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</si>
  <si>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</si>
  <si>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</si>
  <si>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</si>
  <si>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</si>
  <si>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</si>
  <si>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</si>
  <si>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</si>
  <si>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</si>
  <si>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</si>
  <si>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</si>
  <si>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</si>
  <si>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</si>
  <si>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</si>
  <si>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</si>
  <si>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</si>
  <si>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</si>
  <si>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</si>
  <si>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</si>
  <si>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</si>
  <si>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</si>
  <si>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</si>
  <si>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</si>
  <si>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</si>
  <si>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</si>
  <si>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</si>
  <si>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</si>
  <si>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</si>
  <si>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</si>
  <si>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</si>
  <si>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</si>
  <si>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</si>
  <si>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</si>
  <si>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</si>
  <si>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</si>
  <si>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</si>
  <si>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</si>
  <si>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</si>
  <si>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</si>
  <si>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</si>
  <si>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</si>
  <si>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</si>
  <si>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</si>
  <si>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</si>
  <si>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</si>
  <si>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(All)</t>
  </si>
  <si>
    <t>Column Labels</t>
  </si>
  <si>
    <t>Count of outcome</t>
  </si>
  <si>
    <t>Count of Parent Category</t>
  </si>
  <si>
    <t>Count of Sub-Category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</si>
  <si>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</si>
  <si>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</si>
  <si>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</si>
  <si>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</si>
  <si>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</si>
  <si>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</si>
  <si>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</si>
  <si>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</si>
  <si>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</si>
  <si>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</si>
  <si>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</si>
  <si>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</si>
  <si>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</si>
  <si>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</si>
  <si>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</si>
  <si>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</si>
  <si>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</si>
  <si>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</si>
  <si>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</si>
  <si>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</si>
  <si>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</si>
  <si>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</si>
  <si>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</si>
  <si>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</si>
  <si>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</si>
  <si>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</si>
  <si>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</si>
  <si>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</si>
  <si>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</si>
  <si>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</si>
  <si>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</si>
  <si>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</si>
  <si>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</si>
  <si>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</si>
  <si>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</si>
  <si>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 backers</t>
  </si>
  <si>
    <t>mean</t>
  </si>
  <si>
    <t>median</t>
  </si>
  <si>
    <t>min</t>
  </si>
  <si>
    <t>max</t>
  </si>
  <si>
    <t>variance</t>
  </si>
  <si>
    <t>standard deviation</t>
  </si>
  <si>
    <t>failed campaign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</si>
</sst>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</font>
    <font>
      <sz val="12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0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18" fillId="0" borderId="0" xfId="0" applyFont="1"/>
    <xf numFmtId="0" fontId="0" fillId="0" borderId="0" xfId="0" applyFont="1"/>
    <xf numFmtId="0" fontId="19" fillId="0" borderId="0" xfId="0" applyFont="1" applyAlignment="1">
      <alignment horizontal="left" vertical="center" wrapText="1"/>
    </xf>
    <xf numFmtId="0" fontId="19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</a:t>
            </a:r>
            <a:r>
              <a:rPr lang="en-CA" baseline="0"/>
              <a:t> Based on Goal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Sheet8!$F$1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Sheet8!$A$2:$A$13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Sheet8!$F$2:$F$13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8F-4869-B735-2ACC59236482}"/>
            </c:ext>
          </c:extLst>
        </c:ser>
        <c:ser>
          <c:idx val="1"/>
          <c:order val="1"/>
          <c:tx>
            <c:strRef>
              <c:f>Sheet8!$G$1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Sheet8!$A$2:$A$13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Sheet8!$G$2:$G$13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8F-4869-B735-2ACC59236482}"/>
            </c:ext>
          </c:extLst>
        </c:ser>
        <c:ser>
          <c:idx val="2"/>
          <c:order val="2"/>
          <c:tx>
            <c:strRef>
              <c:f>Sheet8!$H$1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Sheet8!$A$2:$A$13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Sheet8!$H$2:$H$13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8F-4869-B735-2ACC59236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2629504"/>
        <c:axId val="845429888"/>
      </c:lineChart>
      <c:catAx>
        <c:axId val="152262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29888"/>
        <c:crosses val="autoZero"/>
        <c:auto val="1"/>
        <c:lblAlgn val="ctr"/>
        <c:lblOffset val="100"/>
        <c:noMultiLvlLbl val="0"/>
      </c:catAx>
      <c:valAx>
        <c:axId val="84542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62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[CrowdfundingBook.xlsx]Sheet6!PivotTable5</c:name>
    <c:fmtId val="3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Sheet6!$B$4:$B$5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9-4125-A5C9-0531F5F363E9}"/>
            </c:ext>
          </c:extLst>
        </c:ser>
        <c:ser>
          <c:idx val="1"/>
          <c:order val="1"/>
          <c:tx>
            <c:strRef>
              <c:f>Sheet6!$C$4:$C$5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D9-4125-A5C9-0531F5F363E9}"/>
            </c:ext>
          </c:extLst>
        </c:ser>
        <c:ser>
          <c:idx val="2"/>
          <c:order val="2"/>
          <c:tx>
            <c:strRef>
              <c:f>Sheet6!$D$4:$D$5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Sheet6!$A$6:$A$18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Sheet6!$D$6:$D$18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D9-4125-A5C9-0531F5F36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696544"/>
        <c:axId val="845441792"/>
      </c:lineChart>
      <c:catAx>
        <c:axId val="73769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41792"/>
        <c:crosses val="autoZero"/>
        <c:auto val="1"/>
        <c:lblAlgn val="ctr"/>
        <c:lblOffset val="100"/>
        <c:noMultiLvlLbl val="0"/>
      </c:catAx>
      <c:valAx>
        <c:axId val="84544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69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[CrowdfundingBook.xlsx]Sheet5!PivotTable4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Sheet5!$B$4:$B$5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73-4CB4-B2E0-DD9457AF2519}"/>
            </c:ext>
          </c:extLst>
        </c:ser>
        <c:ser>
          <c:idx val="1"/>
          <c:order val="1"/>
          <c:tx>
            <c:strRef>
              <c:f>Sheet5!$C$4:$C$5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73-4CB4-B2E0-DD9457AF2519}"/>
            </c:ext>
          </c:extLst>
        </c:ser>
        <c:ser>
          <c:idx val="2"/>
          <c:order val="2"/>
          <c:tx>
            <c:strRef>
              <c:f>Sheet5!$D$4:$D$5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73-4CB4-B2E0-DD9457AF2519}"/>
            </c:ext>
          </c:extLst>
        </c:ser>
        <c:ser>
          <c:idx val="3"/>
          <c:order val="3"/>
          <c:tx>
            <c:strRef>
              <c:f>Sheet5!$E$4:$E$5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Sheet5!$A$6:$A$30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Sheet5!$E$6:$E$30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73-4CB4-B2E0-DD9457AF2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7694624"/>
        <c:axId val="1380826352"/>
      </c:barChart>
      <c:catAx>
        <c:axId val="73769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826352"/>
        <c:crosses val="autoZero"/>
        <c:auto val="1"/>
        <c:lblAlgn val="ctr"/>
        <c:lblOffset val="100"/>
        <c:noMultiLvlLbl val="0"/>
      </c:catAx>
      <c:valAx>
        <c:axId val="138082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69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B4-411B-994C-4E57C3888C01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B4-411B-994C-4E57C3888C01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B4-411B-994C-4E57C3888C01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Sheet2!$E$5:$E$14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B4-411B-994C-4E57C3888C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37704224"/>
        <c:axId val="834763632"/>
      </c:barChart>
      <c:catAx>
        <c:axId val="73770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63632"/>
        <c:crosses val="autoZero"/>
        <c:auto val="1"/>
        <c:lblAlgn val="ctr"/>
        <c:lblOffset val="100"/>
        <c:noMultiLvlLbl val="0"/>
      </c:catAx>
      <c:valAx>
        <c:axId val="83476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70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58825BC9-8A11-4F96-AD48-5A395E158D46}">
          <cx:tx>
            <cx:txData>
              <cx:f>_xlchart.v1.0</cx:f>
              <cx:v>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EAE47678-48AE-466C-BD1B-A2CF5C2B5BF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17</xdr:row>
      <xdr:rowOff>121708</xdr:rowOff>
    </xdr:from>
    <xdr:to>
      <xdr:col>10</xdr:col>
      <xdr:colOff>264583</xdr:colOff>
      <xdr:row>31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A3FB860-22D4-00BA-5506-8A7C70E291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19725" y="3522133"/>
              <a:ext cx="4569883" cy="27453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409575</xdr:colOff>
      <xdr:row>17</xdr:row>
      <xdr:rowOff>85725</xdr:rowOff>
    </xdr:from>
    <xdr:to>
      <xdr:col>15</xdr:col>
      <xdr:colOff>180976</xdr:colOff>
      <xdr:row>31</xdr:row>
      <xdr:rowOff>27517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3EEAEDE-8B78-47DE-8CF0-094239B701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15375" y="3486150"/>
              <a:ext cx="4572001" cy="27421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1029228</xdr:colOff>
      <xdr:row>12</xdr:row>
      <xdr:rowOff>189442</xdr:rowOff>
    </xdr:from>
    <xdr:to>
      <xdr:col>5</xdr:col>
      <xdr:colOff>1238250</xdr:colOff>
      <xdr:row>26</xdr:row>
      <xdr:rowOff>134408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242C6C-6785-86C5-CD9D-513CAD8372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188912</xdr:colOff>
      <xdr:row>1</xdr:row>
      <xdr:rowOff>160866</xdr:rowOff>
    </xdr:from>
    <xdr:to>
      <xdr:col>13</xdr:col>
      <xdr:colOff>26987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65783E-5FE0-7609-6DEC-71BC0509C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334961</xdr:colOff>
      <xdr:row>3</xdr:row>
      <xdr:rowOff>8466</xdr:rowOff>
    </xdr:from>
    <xdr:to>
      <xdr:col>15</xdr:col>
      <xdr:colOff>419099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6244C0-2389-55F5-70C6-BA5105F83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182561</xdr:colOff>
      <xdr:row>1</xdr:row>
      <xdr:rowOff>122766</xdr:rowOff>
    </xdr:from>
    <xdr:to>
      <xdr:col>14</xdr:col>
      <xdr:colOff>66674</xdr:colOff>
      <xdr:row>18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5DFEE3-CBAD-5725-C68C-76D08AFA4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an justin ninalga" refreshedDate="45228.686694328702" createdVersion="8" refreshedVersion="8" minRefreshableVersion="3" recordCount="1000" xr:uid="{D907CBA4-A925-40D1-BFC5-A0B29F4F0B77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0">
      <sharedItems containsSemiMixedTypes="0" containsString="0" containsNumber="1" minValue="0" maxValue="23.388333333333332"/>
    </cacheField>
    <cacheField name="Average Donation" numFmtId="0">
      <sharedItems containsMixedTypes="1" containsNumber="1" minValue="0" maxValue="168095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an justin ninalga" refreshedDate="45228.702129166668" createdVersion="8" refreshedVersion="8" minRefreshableVersion="3" recordCount="1000" xr:uid="{3A45A5E7-E255-4338-88CF-BA59FFEFDFCB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0">
      <sharedItems containsSemiMixedTypes="0" containsString="0" containsNumber="1" minValue="0" maxValue="23.388333333333332"/>
    </cacheField>
    <cacheField name="Average Donation" numFmtId="0">
      <sharedItems containsMixedTypes="1" containsNumber="1" minValue="0" maxValue="168095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10.217543859649123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5938.458333333333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46.735849056603776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30.258620689655171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33.05555555555554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4.8017621145374445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20.820621468926554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498.77272727272725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14.581818181818182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512.51851851851848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55.09090909090909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57.438775510204081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51.475000000000001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41.657079646017699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384.14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8.8398718975180142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998.85185185185185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9.034124629080118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21.727077363896846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265.11827956989248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43.295505617977526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533.02816901408448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5.5899738121960345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639.61349693251532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8.0432432432432428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454.2666666666669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0.72027027027027024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85.700498132004981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1170.271317829457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63.960176991150441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.7030775899436499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16.179368887248568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1149.490909090909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7.1374045801526718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11789.25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10.2897196261682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84.619402985074629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114.60227272727273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25.388888888888889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134.03603603603602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53.711711711711715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1.286381197681906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1711.3979591836735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219.60416666666666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49.239130434782609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28.503355704697988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2.932538050185109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425.28712871287127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13653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1.3633265167007499E-3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1936.5733333333333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11.76555023923445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102.96666666666667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1.16030534351145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71.621951219512198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57.179104477611943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29.587677725118482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47.90625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2.4068749999999999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60.362627607634266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741.96787148594376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2890.4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4.65789473684210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11.584745762711865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1200.4166666666667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0.3215252152521525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479.23577235772359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853.4117647058823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0.76808080808080803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2084.0657894736842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120.07407407407408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45.704545454545453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8.8588235294117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28.094117647058823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.67339667458432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1714.1607142857142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13.515151515151516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16.152744630071599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316.75590551181102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17.060827250608273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210.31666666666666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14.973000000000001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106.94117647058823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585.4084507042254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31.674876847290641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8.3704453441295552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1088.8495575221239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30.375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1.018867924528308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9.030927835051546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49.97590361445782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84.877049180327873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365.98333333333335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326.18518518518516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0.43629343629343631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1340.8230088495575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9.874590163934426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00.92073170731706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14951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6.0975609756097563E-3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27.360119047619047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281.67567567567568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1.2837767344809599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1796.0315789473684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66.863945578231295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162.86046511627907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8.638554216867476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48.81666666666666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10.402027027027026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31.51923076923077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204.02493074792244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96.450381679389309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8.706349206349202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4.1815980629539951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1991.5342465753424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23.04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127.20895522388059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41.240259740259738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.0314253647586984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124.33222591362126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29.335990552111014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133.01359516616313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352.04255319148939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53.12222222222222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10.94961240310077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103.59672619047619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99.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774.4727272727273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.9230769230769234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6.1092918542775276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1866.4719101123596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24.11320754716981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14.877659574468085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763.14529914529919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94.62068965517241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54.42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40.973913043478262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28.269938650306749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103.47311827956989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11.46031746031746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558.31623931623926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164.31428571428572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54.237037037037034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15.12890625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1159.3725490196077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7.6281407035175883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87.261682242990659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57.717948717948715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13632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6.8166325835037494E-4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26.077310426540283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30.90529836296426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166.30028328611897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84.2964824120603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239.329815303430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897.1333333333333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53.95121951219512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2.5480505216913785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165.9878048780488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173.13333333333333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27.388535031847134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37.130081300813011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6.3495702005730656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60.157621707901036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51.96311475409834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92.047945205479451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11.313089005235602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31.655090765588003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1474.7910447761194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1105.5999999999999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20.03846153846154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0.42472773862908392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3284.0625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4.750442477876106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60.689258312020463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31.420226359985396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769.49047619047622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1.9584393553859203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75.550545799715238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1270.1176470588234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1.6018685955394816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2276.1627906976746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10.367647058823529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555.26315789473688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0.81038374717832962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19.665742024965326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3953.8285714285716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5.9523809523809526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875.1666666666667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29.51162790697674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13.119341563786008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131.03076923076924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23.904761904761905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16.633587786259543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571.57000000000005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2.603318250377074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970.94047619047615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464.69230769230768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968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1.2738853503184714E-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174.4512195121951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1.4546465095598045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835.324999999999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31.6125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98.491228070175438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81.302325581395351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2.0735509011203117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246.42326732673268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182.35398230088495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3.9003076923076923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589.8809523809524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2.867801352296572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1039.6909090909091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100.16783216783217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3.3190082644628101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202.05674518201286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145.87153652392948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7.998050682261208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146.8823529411766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0.3061037173015144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868.33333333333337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7.1138560687432868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22.787145242070117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31.783163265306122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1574.9821428571429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11.663838812301167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41.633306320907614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4.8185025480203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1641.5643564356435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150.50746268656715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60.032608695652172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93.91935483870968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40.26845637583892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88.923913043478265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62.964912280701753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13.139817629179332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152.8041237113402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247.26829268292684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1.752802690582959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73.11401425178147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686.91600000000005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5.079831932773111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193.20754716981133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18.635514018691588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6.536036036036037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7.775477707006369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847.05504587155963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2.0267594740912607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168095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2.9702970297029702E-2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65.084745762711862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4.691385767790262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1229.1022727272727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5.0117855038302883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6449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10.423913043478262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44.741935483870968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97.27536231884057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41.206896551724135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21.883259911894275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245.82242990654206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26.773869346733669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1.9513788098693758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1922.9651162790697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1.8953488372093024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31.033959537572255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2998.12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31.126436781609197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4.678306878306878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774.75409836065569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1.0311510031678985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550.88297872340422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713.6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6.6637931034482758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70.81954887218044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64.144578313253007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2.032967032967036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16.115384615384617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34.748091603053432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7.0494665373423864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1131.969924812030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312.96551724137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11.492424242424242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32.098425196850393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34.548913043478258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11.11931818181819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96.445255474452551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16.249258160237389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14.83920704845815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857.21495327102809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821.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22.40625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5.8196721311475406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.2083769633507853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1809.7105263157894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32.230769230769234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94.236111111111114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102.79591836734694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1954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1.6949152542372881E-2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9.395918367346937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757.3125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19.781690140845072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134.92941176470589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1144.8571428571429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0.77996965098634297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54.138231631382318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167.4666666666667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192.9375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13.107438016528926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3.423837520042758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822.17488789237666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65.390977443609017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133.09677419354838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29.814814814814813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213.36666666666667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74.647058823529406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14.109375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40.637500000000003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3.2787682333873582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31.04140866873065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7552.9615384615381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6.9967426710097724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159.56164383561645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46.07031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100.78787878787878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0.41048750512085214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624.76777251184831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5.506859205776173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328.05263157894734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31.155319148936169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163.62055335968378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10.691823899371069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54.112133158125275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185.28731343283582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2.650228310502285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68.676923076923075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96.408635312259065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277.2875318066157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27.815433571996817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295.0518292682926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216.76190476190476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5.846987951807229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250.63141993957703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926.36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4.439790575916231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3.6195808211312088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154.73781148429035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95958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2.4838549428713363E-3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2867.6060606060605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0.5736934820904287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1724.5125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87.767441860465112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56.024999999999999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3.682926829268297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84.9130434782608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6.1283422459893044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4.1558260869565213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1535.590909090909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49.97905759162304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98.956834532374103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44.784946236559136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129.88392857142858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16.18811881188118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42.10666666666665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9.0776699029126213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93.46753246753246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2.4711699631243715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82.244944852941174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759.82248520710061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6.8015194681861351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372.54195011337868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882.92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11.290076335877863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6.653543307086608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14.36056338028169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565.5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34.666666666666664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25.858064516129033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145.50746268656715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30.703703703703702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2.9587414044592624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173.06860158311346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3.238764044943821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244.23113207547169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295.13793103448273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11.230902777777779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2027.04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29.649006622516556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.7319651741293534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22.081072245831972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229.0588235294117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7.068181818181817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5.7593516209476308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169.62995594713655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114.4959349593496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12.967056323060573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2127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6.688963210702341E-3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344.3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0.97711442786069647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75.467143495753234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354.76091954022991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41.12713178294573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47.8987603305785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78.571428571428569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16.987394957983192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56.529252925292532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677.26829268292681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60.902985074626862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2.898071625344352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21.39858104420593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381.35167464114835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8.7227241139680327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3933.8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0.47173586793396699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18.059388814145684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1494.3510638297873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54.432203389830505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29.341463414634145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68.364197530864203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189.43373493975903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2.43478260869565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35.46575342465753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.0827395091053047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263.74564926372153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22.000467726847521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2061.797619047619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58.372340425531917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7.87912087912088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8.0416666666666661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6575.5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0.5271453590192644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715.34136546184743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71.23958333333332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40.360323886639677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.4662014827736591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32.226125838390288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186.0625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12.19580419580419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119.23333333333333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10.918918918918919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64.341176470588238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57.736559139784944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12.70842824601366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62.403305785123969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527.72093023255809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8703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6.3633471205854278E-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5880.7096774193551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2.5783234546994072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2634.5897435897436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0.47303461228870403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85.921495327102804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3313.869565217391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0.6283018867924528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1130.5333333333333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113.4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1.9802884615384615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260.47476635514016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27.427078384798101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59.632594417077179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1187.75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210.21428571428572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28.661870503597122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03.3125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.188679245283019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27.107611548556431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53.0360824742268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17.198260869565217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569.2641509433962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62.725352112676056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69.222748815165872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7.5285714285714285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05.50442477876106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1.6738026124818577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939.90173410404623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141.49425287356323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5.6280884265279587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7770.111111111109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1.243682310469314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30.684478371501271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118.85956790123457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1325.9047619047619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0.2992327365728900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1713.2521739130434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37.21176470588236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64.854166666666671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1.8812934916086779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291.49075630252099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16.109375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24.305970149253731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70.174358974358981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245.6296296296296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13.89166666666666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5.7841105354058726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22.353764478764479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e v="#DIV/0!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79.26344086021504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14.976086956521739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741.66129032258061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9.953890489913544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4.9434335443037973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8782.8421052631584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0.22887612797374898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154.06995230524643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12.29007633587787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25.660220994475139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148.52719665271965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362.22857142857146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6.17424242424242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234.00751879699249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5.6702127659574471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83.64102564102564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660.8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0.35081782289904118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5650.062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9.2303523035230359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57.910994764397905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184.14606741573033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3.184941889843355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1287.8730158730159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12.027210884353741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2.128947368421052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2356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803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0.3217488789237668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26.463736263736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1415.3809523809523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3.6275924256086562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757.55555555555554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66.262376237623769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89.52142857142857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3.970532319391635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76.338734567901241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740.7012987012987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28.825910931174089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35.688607594936705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879.30612244897964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10.722222222222221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165.04761904761904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2.8780669144981412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1864.875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44.03846153846154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4.2201005025125626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235.00524934383202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83843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1.4393666786613889E-3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1147.804347826087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8.6245136186770424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135.4187725631769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106.72592592592592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15.48360655737704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56.411764705882355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94.920634920634924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7.794520547945205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33.465848284545167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802.18181818181813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426.57692307692309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14.929411764705883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2.8530726256983239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39.319521690767516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247.72972972973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6.901639344262296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2.8696911196911197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28.67232597623089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17.506422018348623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2724.6857142857143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35.053191489361701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16.3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52.055555555555557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17.86200716845878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819.078125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170.21621621621622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6.310204081632653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185.83908045977012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2.0118741976893455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2106.7323943661972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91.452380952380949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4.9845984598459845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37.776813391196526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759.22794117647061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100.5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42.653846153846153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5.0087719298245617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1220.7549019607843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9.453488372093027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57.098039215686278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24.608695652173914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5.0531702446330504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1199.286624203821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6.8551258440761202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01.06557377049182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3.5991773308957953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1.759651307596513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2144.731707317073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5112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2.5773195876288658E-2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11.419298245614035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893.882352941176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2.2198109905495276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1415.3084112149534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38.612499999999997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2.8721973094170403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571.73101265822788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94.65811965811965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.8798001873243835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11957.066666666668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5.916666666666667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332.5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2.647302904564315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242.38235294117646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60.87394957983193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220.52727272727273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2.9181969949916526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149.74845679012347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435.6015625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5.3754664179104479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2479.203125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2.1968065354623096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349.08796296296299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229.8225806451612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30.703703703703702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85.74675324675324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115.70833333333333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.8453333333333335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637.6551724137931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1.9500489715964739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660.99280575539569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294.3047619047619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3.3588661037394449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40.963812886142982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0.902457757296467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1962.9384615384615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71.808510638297875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207.06666666666666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8.801556420233464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101.9020618556701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87.41860465116279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35.685333333333332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11.265710382513662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17.454545454545453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61.229159519725556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4858.2222222222226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2.5767634854771786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103.27906976744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59003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5.1706308169596695E-4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25.52322738386306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54.205128205128204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4.6528514588859418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674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26.214285714285715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3562.7857142857142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2.1128205128205129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42.12533333333333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40.38961038961043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.8909574468085104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441.7709923664122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102.36781609195403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7.26622765757290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97.6875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88.76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4.7374701670644388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159.93421052631578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3.4503392967304132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58.96457765667574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70.787511649580608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26.903116531165313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1908.4310344827586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2.0073891625615765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172.9607250755287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10.195726495726495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64.9909909909909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20.613953488372093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49.253443526170798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4.9106598984771574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85.589619794809892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1544.0485436893205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55.163265306122447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74.945454545454552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8.207343412526997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705.23134328358208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53.460966542750931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79.885714285714286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180.42028985507247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38.673684210526318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34.42194092827004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92.454545454545453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3.110983981693364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1460.7088607594937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39.061224489795919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13.860517435320585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3.281425633995887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68.081576218458352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3358.1607142857142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6245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.6585365853658539E-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096.5542168674699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2.311089303238469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1704.5517241379309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5.2750617283950616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124.94275092936803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824.91666666666663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84.518248175182478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64.623655913978496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111.6320000000000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454.1428571428571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6.2376237623762378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142.96116504854368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6.2599439775910364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277.4939024390244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183.88535031847132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18.654054054054054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46.693602693602692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67.617886178861795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277.81578947368422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53.783333333333331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1.7882081686429512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527.125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109.50413223140495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7.0557644110275692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185.81870229007635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266.44751381215468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1468.5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6.0245901639344259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9.7077497665732952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542.68036529680364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6.4406779661016946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109.81836734693877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155.34888059701493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6.7322953289804115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4531.1724137931033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14.072222222222223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335.2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8.151832460732984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81.25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12.24615384615384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15.9836065573770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794.88235294117646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3.6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418.8235294117647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0.61717827626918531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423.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18.263843648208468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86.1666666666666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13527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3.7037037037037038E-3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73.359649122807014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39.138686131386862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3.7644305772230888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411.81597222222223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50.648648648648646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88.043859649122808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3.7523056653491436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31.08712715855572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545.78571428571433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99.951807228915669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144.1999999999999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26.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42.824324324324323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40.454545454545453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32.762096774193552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26.614035087719298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369.14666666666665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3.2516129032258063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505.12037037037038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447.76923076923077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0.53882078225335672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72.072248193795161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1297.2435897435898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677.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0.43980009086778737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107.43047337278107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264.2931034482758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12.32611311672683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532.2743902439024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96.803571428571431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27.41614906832298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79.572463768115938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3.1593107617896008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807.36220472440948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62.507246376811594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12.742724097788125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1967.5483870967741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70.533333333333331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3.0107816711590298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9462.3333333333339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77.142857142857139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3.7569060773480665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118.59090909090909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266.96774193548384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13.10256410256410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23.108108108108109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68.859504132231407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.231020408163265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73522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9.433962264150943E-3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32.866197183098592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52.429184549356222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9.94036697247706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104.28358208955224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64.89473684210526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92.13953488372093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97.263157894736835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0.75094876660341559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00.61538461538464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18.20324005891016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25.42602495543672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1980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212.80555555555554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16.120218579234972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88.127819548872182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5.6850140618722378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2741.913043478261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63.06382978723406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16.161290322580644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57.185714285714283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.7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749.92857142857144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11.437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684.81528662420385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71.907216494845358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156.0609756097561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87.628571428571433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31.811688311688311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224.04545454545453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0.33640444129459013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81.58596761757903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825.18787878787884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90.109243697478988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6.3868031854379979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822.9255319148936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3.3867557039510294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578.39080459770116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56.624203821656053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4.1449193320124538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752.14838709677417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98.41666666666667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255.96969696969697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28.7553191489361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6.460118168389955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2876.8125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46.227272727272727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64.965116279069761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35.280130293159608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8917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6.2500000000000003E-3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402.1935483870967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1.707566462167689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41.88655146506386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429.88716814159289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151.62025316455697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38.035555555555554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211.8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44.095238095238095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39.90769230769230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30.877300613496931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109.61176470588235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30.23041474654377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36.1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4.4550733496332517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167.61135857461025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263.48333333333335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61.88095238095238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24.598859315589355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317.15702479338842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2.9827586206896552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2406.320987654321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4.2352941176470589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18.18907755851308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2081.6119402985073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95.877192982456137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1.7176566314076485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552.333333333334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19.09433962264151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2.2526926263463132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427.2146017699115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395.8125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15.336787564766839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.2889713679745496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2103.3461538461538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1.1665753424657535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4120.8064516129034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.8931034482758617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99.786885245901644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6.4680272108843537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944.5393939393939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2.626373626373628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69.52261306532663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192.32142857142858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29.981308411214954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7.6082191780821917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5679.1851851851852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1.9959049959049959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4.15447154471542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2620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1.2578616352201259E-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79.509090909090915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252.42857142857142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44.3125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3.3686440677966103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67.82722513089005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218.63414634146341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0.4684799186578546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1524.375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29.1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65.400432900432904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64.46368715083798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27.361376673040152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252.02836879432624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1.969989281886388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3768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49.74074074074074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13.442307692307692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40.093333333333334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82.019607843137251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254.63157894736841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0.5351614329942503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2261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.766710353866317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2958.3384615384616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448.13333333333333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42.621621621621621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0.87397405348159918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1067.3152173913043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140.61176470588236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35.089285714285715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39.784722222222221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2.567297581493165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1666.8095238095239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85.45454545454545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476.76190476190476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1.7315573770491803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84.28125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50.64179104477611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8.166666666666664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78.987179487179489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83.805970149253724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54.429824561403507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45.50950570342205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4.8149024246008283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08.3149171270718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1172.1538461538462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6.0062499999999996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29.152709359605911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9520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3.207184092366902E-3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70.192409532215351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856.5238095238092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1.2790697674418605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954.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.3530120481927703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272.50381679389312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111.01785714285714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62.161538461538463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120.56363636363636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30.180645161290322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25.563909774436091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93.482456140350877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32.238709677419358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63.594202898550726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34.697959183673468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8.561983471074381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1062.6140350877192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87.27956989247312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14.39393939393939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2402.4583333333335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0.8411659726353361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387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818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22.15555555555555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59.75714285714286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192.32835820895522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56.271739130434781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8.5133004926108367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116.231805929919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243.43653250773994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159.21333333333334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2.6289767841788478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494.498687664042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.249716231555051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1244.8152173913043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6.55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10.01562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21.676991150442479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187.34375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28.377593360995849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84.022727272727266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76.30666666666667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9.035629453681711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36.25697503671072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136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34.633093525179859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12.307486631016042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33.710338680926917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e v="#DIV/0!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.4"/>
    <n v="10.217543859649123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.3147878228782288"/>
    <n v="5938.458333333333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0.58976190476190471"/>
    <n v="46.735849056603776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0.69276315789473686"/>
    <n v="30.258620689655171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.7361842105263159"/>
    <n v="733.05555555555554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0.20961538461538462"/>
    <n v="4.8017621145374445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.2757777777777779"/>
    <n v="20.820621468926554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0.19932788374205268"/>
    <n v="498.77272727272725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0.51741935483870971"/>
    <n v="14.581818181818182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.6611538461538462"/>
    <n v="512.51851851851848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0.48095238095238096"/>
    <n v="55.09090909090909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0.89349206349206345"/>
    <n v="57.438775510204081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.4511904761904764"/>
    <n v="51.475000000000001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0.66769503546099296"/>
    <n v="41.657079646017699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0.47307881773399013"/>
    <n v="384.14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.4947058823529416"/>
    <n v="8.8398718975180142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.5939125295508274"/>
    <n v="998.85185185185185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0.66912087912087914"/>
    <n v="9.034124629080118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0.48529600000000001"/>
    <n v="21.727077363896846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.1224279210925645"/>
    <n v="265.11827956989248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0.40992553191489361"/>
    <n v="43.295505617977526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.2807106598984772"/>
    <n v="533.02816901408448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.3204444444444445"/>
    <n v="5.5899738121960345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.1283225108225108"/>
    <n v="639.61349693251532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.1643636363636363"/>
    <n v="8.0432432432432428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0.4819906976744186"/>
    <n v="3454.2666666666669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0.79949999999999999"/>
    <n v="0.72027027027027024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.0522553516819573"/>
    <n v="85.700498132004981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.2889978213507627"/>
    <n v="1170.271317829457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.606111111111111"/>
    <n v="63.960176991150441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.1"/>
    <n v="4.7030775899436499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0.86807920792079207"/>
    <n v="16.179368887248568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.7782071713147412"/>
    <n v="1149.490909090909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.5080645161290323"/>
    <n v="7.1374045801526718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.5030119521912351"/>
    <n v="11789.25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.572857142857143"/>
    <n v="10.2897196261682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.3998765432098765"/>
    <n v="84.619402985074629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.2532258064516131"/>
    <n v="114.60227272727273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0.50777777777777777"/>
    <n v="25.388888888888889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.6906818181818182"/>
    <n v="134.03603603603602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.1292857142857144"/>
    <n v="53.711711711711715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.4394444444444447"/>
    <n v="1.286381197681906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.859390243902439"/>
    <n v="1711.3979591836735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.5881249999999998"/>
    <n v="219.60416666666666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0.4768421052631579"/>
    <n v="49.239130434782609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.1478378378378378"/>
    <n v="28.503355704697988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.7526666666666664"/>
    <n v="2.932538050185109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.86972972972973"/>
    <n v="425.28712871287127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.89625"/>
    <n v="13653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0.02"/>
    <n v="1.3633265167007499E-3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0.91867805186590767"/>
    <n v="1936.5733333333333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0.34152777777777776"/>
    <n v="11.76555023923445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.4040909090909091"/>
    <n v="102.96666666666667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0.89866666666666661"/>
    <n v="41.16030534351145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.7796969696969698"/>
    <n v="71.621951219512198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.436625"/>
    <n v="57.179104477611943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.1527586206896552"/>
    <n v="29.587677725118482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.2711111111111113"/>
    <n v="47.90625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.7507142857142859"/>
    <n v="2.4068749999999999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.4437048832271762"/>
    <n v="60.362627607634266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0.92745983935742971"/>
    <n v="741.96787148594376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.226"/>
    <n v="2890.4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0.11851063829787234"/>
    <n v="14.65789473684210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0.97642857142857142"/>
    <n v="11.584745762711865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.3614754098360655"/>
    <n v="1200.4166666666667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0.45068965517241377"/>
    <n v="0.3215252152521525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.6238567493112948"/>
    <n v="479.23577235772359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.5452631578947367"/>
    <n v="853.4117647058823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0.24063291139240506"/>
    <n v="0.76808080808080803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.2374140625000001"/>
    <n v="2084.0657894736842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.0806666666666667"/>
    <n v="120.07407407407408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.7033333333333331"/>
    <n v="45.704545454545453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.609285714285714"/>
    <n v="108.8588235294117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.2246153846153847"/>
    <n v="28.094117647058823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.5057731958762886"/>
    <n v="8.67339667458432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0.78106590724165992"/>
    <n v="1714.1607142857142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0.46947368421052632"/>
    <n v="13.515151515151516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.008"/>
    <n v="16.152744630071599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0.6959861591695502"/>
    <n v="316.75590551181102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.374545454545455"/>
    <n v="17.060827250608273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.253392857142857"/>
    <n v="210.31666666666666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.973000000000001"/>
    <n v="14.973000000000001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0.37590225563909774"/>
    <n v="106.94117647058823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.3236942675159236"/>
    <n v="585.4084507042254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.3122448979591836"/>
    <n v="31.674876847290641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.6763513513513513"/>
    <n v="8.3704453441295552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0.6198488664987406"/>
    <n v="1088.8495575221239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.6074999999999999"/>
    <n v="130.375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.5258823529411765"/>
    <n v="81.018867924528308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0.7861538461538462"/>
    <n v="9.030927835051546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0.48404406999351912"/>
    <n v="149.97590361445782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.5887500000000001"/>
    <n v="84.877049180327873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0.60548713235294116"/>
    <n v="365.98333333333335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.036896551724138"/>
    <n v="326.18518518518516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.1299999999999999"/>
    <n v="0.43629343629343631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.1737876614060259"/>
    <n v="1340.8230088495575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.2669230769230762"/>
    <n v="9.874590163934426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0.33692229038854804"/>
    <n v="200.92073170731706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.9672368421052631"/>
    <n v="14951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0.01"/>
    <n v="6.0975609756097563E-3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.214444444444444"/>
    <n v="27.360119047619047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.8167567567567566"/>
    <n v="281.67567567567568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0.24610000000000001"/>
    <n v="1.2837767344809599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.4314010067114094"/>
    <n v="1796.0315789473684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.4454411764705883"/>
    <n v="66.863945578231295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.5912820512820511"/>
    <n v="162.86046511627907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.8648571428571428"/>
    <n v="78.638554216867476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.9526666666666666"/>
    <n v="148.81666666666666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0.5921153846153846"/>
    <n v="10.402027027027026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0.14962780898876404"/>
    <n v="31.51923076923077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.1995602605863191"/>
    <n v="204.02493074792244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.6882978723404256"/>
    <n v="96.450381679389309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.7687878787878786"/>
    <n v="98.706349206349202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.2715789473684209"/>
    <n v="4.1815980629539951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0.87211757648470301"/>
    <n v="1991.5342465753424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0.88"/>
    <n v="23.04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.7393877551020409"/>
    <n v="127.20895522388059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.1761111111111111"/>
    <n v="41.240259740259738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.1496"/>
    <n v="6.0314253647586984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.4949667110519307"/>
    <n v="124.33222591362126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.1933995584988963"/>
    <n v="29.335990552111014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0.64367690058479532"/>
    <n v="133.01359516616313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0.18622397298818233"/>
    <n v="352.04255319148939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.6776923076923076"/>
    <n v="53.12222222222222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.5990566037735849"/>
    <n v="10.94961240310077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0.38633185349611543"/>
    <n v="103.59672619047619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0.51421511627906979"/>
    <n v="99.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0.60334277620396604"/>
    <n v="774.4727272727273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29E-2"/>
    <n v="8.9230769230769234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.5546875"/>
    <n v="6.1092918542775276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.0085974499089254"/>
    <n v="1866.4719101123596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.1618181818181819"/>
    <n v="24.11320754716981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.1077777777777778"/>
    <n v="14.877659574468085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0.89736683417085428"/>
    <n v="763.14529914529919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0.71272727272727276"/>
    <n v="94.62068965517241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1E-2"/>
    <n v="54.42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.617777777777778"/>
    <n v="40.973913043478262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0.96"/>
    <n v="28.269938650306749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0.20896851248642778"/>
    <n v="103.47311827956989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.2316363636363636"/>
    <n v="11.46031746031746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.0159097978227061"/>
    <n v="558.31623931623926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.3003999999999998"/>
    <n v="164.31428571428572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.355925925925926"/>
    <n v="54.237037037037034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.2909999999999999"/>
    <n v="15.12890625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.3651200000000001"/>
    <n v="1159.3725490196077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0.17249999999999999"/>
    <n v="7.6281407035175883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.1249397590361445"/>
    <n v="87.261682242990659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.2102150537634409"/>
    <n v="57.717948717948715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.1987096774193549"/>
    <n v="13632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0.01"/>
    <n v="6.8166325835037494E-4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0.64166909620991253"/>
    <n v="26.077310426540283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.2306746987951804"/>
    <n v="30.90529836296426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0.92984160506863778"/>
    <n v="166.30028328611897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0.58756567425569173"/>
    <n v="84.2964824120603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0.65022222222222226"/>
    <n v="239.329815303430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0.73939560439560437"/>
    <n v="897.1333333333333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0.52666666666666662"/>
    <n v="53.95121951219512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.2095238095238097"/>
    <n v="2.5480505216913785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.0001150627615063"/>
    <n v="1165.9878048780488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.6231249999999999"/>
    <n v="173.13333333333333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0.78181818181818186"/>
    <n v="27.388535031847134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.4973770491803278"/>
    <n v="37.130081300813011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.5325714285714285"/>
    <n v="6.3495702005730656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.0016943521594683"/>
    <n v="60.157621707901036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.2199004424778761"/>
    <n v="451.96311475409834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.3713265306122449"/>
    <n v="92.047945205479451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.155384615384615"/>
    <n v="11.313089005235602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0.3130913348946136"/>
    <n v="31.655090765588003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.240815450643777"/>
    <n v="1474.7910447761194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599E-2"/>
    <n v="1105.5999999999999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0.1063265306122449"/>
    <n v="20.03846153846154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0.82874999999999999"/>
    <n v="0.42472773862908392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.6301447776628748"/>
    <n v="3284.0625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.9466666666666672"/>
    <n v="4.750442477876106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0.26191501103752757"/>
    <n v="60.689258312020463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0.74834782608695649"/>
    <n v="31.420226359985396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.1647680412371137"/>
    <n v="769.49047619047622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0.96208333333333329"/>
    <n v="1.9584393553859203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.5771910112359548"/>
    <n v="75.550545799715238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.0845714285714285"/>
    <n v="1270.1176470588234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0.61802325581395345"/>
    <n v="1.6018685955394816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.2232472324723247"/>
    <n v="2276.1627906976746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0.69117647058823528"/>
    <n v="10.367647058823529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.9305555555555554"/>
    <n v="555.26315789473688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0.71799999999999997"/>
    <n v="0.81038374717832962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0.31934684684684683"/>
    <n v="19.665742024965326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.2987375415282392"/>
    <n v="3953.8285714285716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0.3201219512195122"/>
    <n v="5.9523809523809526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0.23525352848928385"/>
    <n v="1875.1666666666667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0.68594594594594593"/>
    <n v="29.51162790697674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0.37952380952380954"/>
    <n v="13.119341563786008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0.19992957746478873"/>
    <n v="131.03076923076924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0.45636363636363636"/>
    <n v="23.904761904761905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.227605633802817"/>
    <n v="16.633587786259543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.61753164556962"/>
    <n v="571.57000000000005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0.63146341463414635"/>
    <n v="2.603318250377074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.9820475319926874"/>
    <n v="970.94047619047615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5E-2"/>
    <n v="464.69230769230768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0.5377777777777778"/>
    <n v="968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0.02"/>
    <n v="1.2738853503184714E-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.8119047619047617"/>
    <n v="174.4512195121951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0.78831325301204824"/>
    <n v="1.4546465095598045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.3440792216817234"/>
    <n v="4835.324999999999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2E-2"/>
    <n v="31.6125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.3184615384615386"/>
    <n v="98.491228070175438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0.38844444444444443"/>
    <n v="81.302325581395351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.2569999999999997"/>
    <n v="2.0735509011203117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.0112239715591671"/>
    <n v="246.42326732673268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0.21188688946015424"/>
    <n v="182.35398230088495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0.67425531914893622"/>
    <n v="3.9003076923076923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0.9492337164750958"/>
    <n v="589.8809523809524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.5185185185185186"/>
    <n v="2.867801352296572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.9516382252559727"/>
    <n v="1039.6909090909091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.231428571428571"/>
    <n v="100.16783216783217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78E-2"/>
    <n v="3.3190082644628101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.5507066557107643"/>
    <n v="202.05674518201286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0.44753477588871715"/>
    <n v="145.87153652392948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.1594736842105262"/>
    <n v="7.998050682261208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.3212709832134291"/>
    <n v="8146.8823529411766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1E-2"/>
    <n v="0.3061037173015144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0.9862551440329218"/>
    <n v="868.33333333333337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.3797916666666667"/>
    <n v="7.1138560687432868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0.93810996563573879"/>
    <n v="22.787145242070117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.0363930885529156"/>
    <n v="31.783163265306122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.6017404129793511"/>
    <n v="1574.9821428571429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.6663333333333332"/>
    <n v="11.663838812301167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.687208538587849"/>
    <n v="41.633306320907614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.1990717911530093"/>
    <n v="64.8185025480203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.936892523364486"/>
    <n v="1641.5643564356435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.2016666666666671"/>
    <n v="150.50746268656715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0.76708333333333334"/>
    <n v="60.032608695652172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.7126470588235294"/>
    <n v="93.91935483870968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.5789473684210527"/>
    <n v="40.26845637583892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.0908"/>
    <n v="88.923913043478265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0.41732558139534881"/>
    <n v="62.964912280701753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0.10944303797468355"/>
    <n v="13.139817629179332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.593763440860215"/>
    <n v="152.8041237113402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.2241666666666671"/>
    <n v="247.26829268292684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0.97718749999999999"/>
    <n v="1.752802690582959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.1878911564625847"/>
    <n v="73.11401425178147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.0191632047477746"/>
    <n v="686.91600000000005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.2772619047619047"/>
    <n v="45.079831932773111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.4521739130434783"/>
    <n v="193.20754716981133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.6971428571428575"/>
    <n v="18.635514018691588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.0934482758620687"/>
    <n v="66.536036036036037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.2553333333333332"/>
    <n v="7.775477707006369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.3261616161616168"/>
    <n v="847.05504587155963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.1133870967741935"/>
    <n v="2.0267594740912607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.7332520325203253"/>
    <n v="168095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0.03"/>
    <n v="2.9702970297029702E-2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0.54084507042253516"/>
    <n v="65.084745762711862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.2629999999999999"/>
    <n v="4.691385767790262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0.8902139917695473"/>
    <n v="1229.1022727272727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.8489130434782608"/>
    <n v="5.0117855038302883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.2016770186335404"/>
    <n v="6449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0.23390243902439026"/>
    <n v="10.423913043478262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.46"/>
    <n v="44.741935483870968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.6848000000000001"/>
    <n v="97.27536231884057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.9749999999999996"/>
    <n v="41.206896551724135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.5769841269841269"/>
    <n v="21.883259911894275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0.31201660735468567"/>
    <n v="245.82242990654206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.1341176470588237"/>
    <n v="26.773869346733669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.7089655172413791"/>
    <n v="1.9513788098693758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.6266447368421053"/>
    <n v="1922.9651162790697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.2308163265306122"/>
    <n v="1.8953488372093024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0.76766756032171579"/>
    <n v="31.033959537572255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.3362012987012988"/>
    <n v="2998.12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.8053333333333332"/>
    <n v="31.126436781609197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.5262857142857142"/>
    <n v="4.678306878306878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0.27176538240368026"/>
    <n v="774.75409836065569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E-2"/>
    <n v="1.0311510031678985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.0400978473581213"/>
    <n v="550.88297872340422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.3723076923076922"/>
    <n v="713.6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0.32208333333333333"/>
    <n v="6.6637931034482758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.4151282051282053"/>
    <n v="70.81954887218044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0.96799999999999997"/>
    <n v="64.144578313253007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.664285714285715"/>
    <n v="82.032967032967036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.2588888888888889"/>
    <n v="16.115384615384617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.7070000000000001"/>
    <n v="34.748091603053432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.8144"/>
    <n v="7.0494665373423864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0.91520972644376897"/>
    <n v="1131.969924812030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.0804761904761904"/>
    <n v="312.96551724137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0.18728395061728395"/>
    <n v="11.492424242424242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0.83193877551020412"/>
    <n v="32.098425196850393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.0633333333333335"/>
    <n v="34.548913043478258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0.17446030330062445"/>
    <n v="111.11931818181819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.0973015873015872"/>
    <n v="96.445255474452551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0.97785714285714287"/>
    <n v="16.249258160237389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.842500000000001"/>
    <n v="14.83920704845815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0.54402135231316728"/>
    <n v="857.21495327102809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.5661111111111108"/>
    <n v="821.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85E-2"/>
    <n v="22.40625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0.16384615384615384"/>
    <n v="5.8196721311475406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.396666666666667"/>
    <n v="4.2083769633507853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0.35650077760497667"/>
    <n v="1809.7105263157894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0.54950819672131146"/>
    <n v="32.230769230769234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0.94236111111111109"/>
    <n v="94.236111111111114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.4391428571428571"/>
    <n v="102.79591836734694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0.51421052631578945"/>
    <n v="1954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0.05"/>
    <n v="1.6949152542372881E-2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.446666666666667"/>
    <n v="49.395918367346937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0.31844940867279897"/>
    <n v="757.3125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0.82617647058823529"/>
    <n v="19.781690140845072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.4614285714285717"/>
    <n v="134.92941176470589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.8621428571428571"/>
    <n v="1144.8571428571429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2E-2"/>
    <n v="0.77996965098634297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.3213677811550153"/>
    <n v="54.138231631382318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0.74077834179357027"/>
    <n v="1167.4666666666667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0.75292682926829269"/>
    <n v="192.9375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0.20333333333333334"/>
    <n v="13.107438016528926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.0336507936507937"/>
    <n v="3.423837520042758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.1022842639593908"/>
    <n v="822.17488789237666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.9531818181818181"/>
    <n v="65.390977443609017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.9471428571428571"/>
    <n v="133.09677419354838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0.33894736842105261"/>
    <n v="29.814814814814813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0.66677083333333331"/>
    <n v="213.36666666666667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0.19227272727272726"/>
    <n v="74.647058823529406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0.15842105263157893"/>
    <n v="14.109375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0.38702380952380955"/>
    <n v="40.637500000000003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3E-2"/>
    <n v="3.2787682333873582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0.94144366197183094"/>
    <n v="31.04140866873065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.6656234096692113"/>
    <n v="7552.9615384615381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0.24134831460674158"/>
    <n v="6.9967426710097724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.6405633802816901"/>
    <n v="159.56164383561645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0.90723076923076929"/>
    <n v="46.07031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0.46194444444444444"/>
    <n v="100.78787878787878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0.38538461538461538"/>
    <n v="0.41048750512085214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.3356231003039514"/>
    <n v="624.76777251184831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0.22896588486140726"/>
    <n v="15.506859205776173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.8495548961424333"/>
    <n v="328.05263157894734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.4372727272727275"/>
    <n v="31.155319148936169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.999806763285024"/>
    <n v="163.62055335968378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.2395833333333333"/>
    <n v="10.691823899371069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.8661329305135952"/>
    <n v="54.112133158125275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.1428538550057536"/>
    <n v="185.28731343283582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0.97032531824611035"/>
    <n v="62.650228310502285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.2281904761904763"/>
    <n v="68.676923076923075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.7914326647564469"/>
    <n v="96.408635312259065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0.79951577402787966"/>
    <n v="277.2875318066157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0.94242587601078165"/>
    <n v="27.815433571996817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0.84669291338582675"/>
    <n v="295.0518292682926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0.66521920668058454"/>
    <n v="216.76190476190476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0.53922222222222227"/>
    <n v="5.846987951807229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0.41983299595141699"/>
    <n v="250.63141993957703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0.14694796954314721"/>
    <n v="926.36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0.34475"/>
    <n v="14.439790575916231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.007777777777777"/>
    <n v="3.6195808211312088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0.71770351758793971"/>
    <n v="154.73781148429035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0.53074115044247783"/>
    <n v="95958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0.05"/>
    <n v="2.4838549428713363E-3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.2770715249662619"/>
    <n v="2867.6060606060605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0.34892857142857142"/>
    <n v="0.5736934820904287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.105982142857143"/>
    <n v="1724.5125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.2373770491803278"/>
    <n v="87.767441860465112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0.58973684210526311"/>
    <n v="56.024999999999999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0.36892473118279567"/>
    <n v="83.682926829268297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.8491304347826087"/>
    <n v="184.9130434782608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0.11814432989690722"/>
    <n v="6.1283422459893044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.9870000000000001"/>
    <n v="4.1558260869565213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.2635175879396985"/>
    <n v="1535.590909090909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.7356363636363636"/>
    <n v="49.97905759162304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.7175675675675675"/>
    <n v="98.956834532374103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.601923076923077"/>
    <n v="44.784946236559136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.163333333333334"/>
    <n v="129.88392857142858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.3343749999999996"/>
    <n v="116.18811881188118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.9211111111111112"/>
    <n v="142.10666666666665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0.18888888888888888"/>
    <n v="9.0776699029126213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.7680769230769231"/>
    <n v="93.46753246753246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.730185185185185"/>
    <n v="2.4711699631243715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.593633125556545"/>
    <n v="82.244944852941174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0.67869978858350954"/>
    <n v="759.82248520710061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.915555555555555"/>
    <n v="6.8015194681861351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.3018222222222224"/>
    <n v="372.54195011337868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0.13185782556750297"/>
    <n v="882.92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0.54777777777777781"/>
    <n v="11.290076335877863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.6102941176470589"/>
    <n v="96.653543307086608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0.10257545271629778"/>
    <n v="14.36056338028169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0.13962962962962963"/>
    <n v="565.5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0.40444444444444444"/>
    <n v="34.666666666666664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.6032"/>
    <n v="25.858064516129033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.8394339622641509"/>
    <n v="145.50746268656715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0.63769230769230767"/>
    <n v="30.703703703703702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.2538095238095237"/>
    <n v="2.9587414044592624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.7200961538461539"/>
    <n v="173.06860158311346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.4616709511568124"/>
    <n v="53.238764044943821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0.76423616236162362"/>
    <n v="244.23113207547169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0.39261467889908258"/>
    <n v="295.13793103448273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0.11270034843205574"/>
    <n v="11.230902777777779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.2211084337349398"/>
    <n v="2027.04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.8654166666666667"/>
    <n v="29.649006622516556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E-2"/>
    <n v="2.7319651741293534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0.65642371234207963"/>
    <n v="22.081072245831972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.2896178343949045"/>
    <n v="4229.0588235294117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.6937499999999996"/>
    <n v="17.068181818181817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.3011267605633803"/>
    <n v="5.7593516209476308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.6705422993492407"/>
    <n v="169.62995594713655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.738641975308642"/>
    <n v="114.4959349593496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.1776470588235295"/>
    <n v="12.967056323060573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0.63850976361767731"/>
    <n v="62127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0.02"/>
    <n v="6.688963210702341E-3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.302222222222222"/>
    <n v="344.3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0.40356164383561643"/>
    <n v="0.97711442786069647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0.86220633299284988"/>
    <n v="75.467143495753234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.1558486707566464"/>
    <n v="354.76091954022991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0.89618243243243245"/>
    <n v="41.12713178294573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.8214503816793892"/>
    <n v="147.8987603305785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.5588235294117645"/>
    <n v="78.571428571428569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.3183695652173912"/>
    <n v="16.987394957983192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0.46315634218289087"/>
    <n v="56.529252925292532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0.36132726089785294"/>
    <n v="677.26829268292681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.0462820512820512"/>
    <n v="60.902985074626862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.6885714285714286"/>
    <n v="12.898071625344352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0.62072823218997364"/>
    <n v="21.39858104420593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0.84699787460148779"/>
    <n v="381.35167464114835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0.11059030837004405"/>
    <n v="8.7227241139680327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0.43838781575037145"/>
    <n v="3933.8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0.55470588235294116"/>
    <n v="0.47173586793396699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0.57399511301160655"/>
    <n v="18.059388814145684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.2343497363796134"/>
    <n v="1494.3510638297873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.2846"/>
    <n v="54.432203389830505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0.63989361702127656"/>
    <n v="29.341463414634145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.2729885057471264"/>
    <n v="68.364197530864203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0.10638024357239513"/>
    <n v="189.43373493975903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0.40470588235294119"/>
    <n v="22.43478260869565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.8766666666666665"/>
    <n v="35.46575342465753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.7294444444444448"/>
    <n v="4.0827395091053047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.1290429799426933"/>
    <n v="263.74564926372153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0.46387573964497042"/>
    <n v="22.000467726847521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0.90675916230366493"/>
    <n v="2061.797619047619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0.67740740740740746"/>
    <n v="58.372340425531917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.9249019607843136"/>
    <n v="107.87912087912088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0.82714285714285718"/>
    <n v="8.0416666666666661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0.54163920922570019"/>
    <n v="6575.5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0.16722222222222222"/>
    <n v="0.5271453590192644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.168766404199475"/>
    <n v="715.34136546184743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.521538461538462"/>
    <n v="71.23958333333332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.2307407407407407"/>
    <n v="40.360323886639677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.7863855421686747"/>
    <n v="6.4662014827736591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.5528169014084505"/>
    <n v="32.226125838390288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.6190634146341463"/>
    <n v="5186.0625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0.24914285714285714"/>
    <n v="12.19580419580419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.9872222222222222"/>
    <n v="119.23333333333333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0.34752688172043011"/>
    <n v="10.918918918918919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.7641935483870967"/>
    <n v="64.341176470588238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.1138095238095236"/>
    <n v="57.736559139784944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0.82044117647058823"/>
    <n v="12.70842824601366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0.24326030927835052"/>
    <n v="62.403305785123969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0.50482758620689661"/>
    <n v="527.72093023255809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.67"/>
    <n v="8703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0.04"/>
    <n v="6.3633471205854278E-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.2284501347708894"/>
    <n v="5880.7096774193551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0.63437500000000002"/>
    <n v="2.5783234546994072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0.56331688596491225"/>
    <n v="2634.5897435897436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0.44074999999999998"/>
    <n v="0.47303461228870403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.1837253218884121"/>
    <n v="85.921495327102804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.041243169398907"/>
    <n v="3313.869565217391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0.26640000000000003"/>
    <n v="0.6283018867924528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.5120118343195266"/>
    <n v="1130.5333333333333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0.90063492063492068"/>
    <n v="113.4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.7162500000000001"/>
    <n v="1.9802884615384615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.4104655870445344"/>
    <n v="260.47476635514016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0.30579449152542371"/>
    <n v="27.427078384798101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.0816455696202532"/>
    <n v="59.632594417077179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.3345505617977529"/>
    <n v="1187.75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.8785106382978722"/>
    <n v="210.21428571428572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.32"/>
    <n v="28.661870503597122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.7521428571428572"/>
    <n v="503.3125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0.40500000000000003"/>
    <n v="10.188679245283019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.8442857142857143"/>
    <n v="27.107611548556431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.8580555555555556"/>
    <n v="53.0360824742268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.19"/>
    <n v="17.198260869565217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0.39234070221066319"/>
    <n v="569.2641509433962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.7814000000000001"/>
    <n v="62.725352112676056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.6515"/>
    <n v="69.222748815165872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.1394594594594594"/>
    <n v="7.5285714285714285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0.29828720626631855"/>
    <n v="505.50442477876106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0.54270588235294115"/>
    <n v="1.6738026124818577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.3634156976744185"/>
    <n v="939.90173410404623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.1291666666666664"/>
    <n v="141.49425287356323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.0065116279069768"/>
    <n v="5.6280884265279587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0.81348423194303154"/>
    <n v="17770.111111111109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0.16404761904761905"/>
    <n v="1.243682310469314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0.52774617067833696"/>
    <n v="30.684478371501271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.6020608108108108"/>
    <n v="118.85956790123457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0.30732891832229581"/>
    <n v="1325.9047619047619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0.13500000000000001"/>
    <n v="0.2992327365728900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.7862556663644606"/>
    <n v="1713.2521739130434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.2005660377358489"/>
    <n v="137.21176470588236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.015108695652174"/>
    <n v="64.854166666666671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.915"/>
    <n v="1.8812934916086779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.0534683098591549"/>
    <n v="291.49075630252099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0.23995287958115183"/>
    <n v="716.109375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.2377777777777776"/>
    <n v="24.305970149253731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.4736000000000002"/>
    <n v="70.174358974358981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.1449999999999996"/>
    <n v="245.6296296296296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9.0696409140369975E-3"/>
    <n v="13.89166666666666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0.34173469387755101"/>
    <n v="5.7841105354058726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0.239488107549121"/>
    <n v="22.353764478764479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0.48072649572649573"/>
    <e v="#DIV/0!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n v="0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0.70145182291666663"/>
    <n v="579.26344086021504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.2992307692307694"/>
    <n v="14.976086956521739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.8032549019607844"/>
    <n v="741.66129032258061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0.92320000000000002"/>
    <n v="19.953890489913544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0.13901001112347053"/>
    <n v="4.9434335443037973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.2707777777777771"/>
    <n v="8782.8421052631584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0.39857142857142858"/>
    <n v="0.22887612797374898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.1222929936305732"/>
    <n v="154.06995230524643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0.70925816023738875"/>
    <n v="912.29007633587787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.1908974358974358"/>
    <n v="25.660220994475139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0.24017591339648173"/>
    <n v="148.52719665271965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.3931868131868133"/>
    <n v="362.22857142857146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0.39277108433734942"/>
    <n v="6.17424242424242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0.22439077144917088"/>
    <n v="234.00751879699249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0.55779069767441858"/>
    <n v="5.6702127659574471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0.42523125996810207"/>
    <n v="683.64102564102564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.1200000000000001"/>
    <n v="660.8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79E-2"/>
    <n v="0.35081782289904118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.0174563871693867"/>
    <n v="5650.062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.2575000000000003"/>
    <n v="9.2303523035230359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.4553947368421052"/>
    <n v="57.910994764397905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0.32453465346534655"/>
    <n v="184.14606741573033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.003333333333333"/>
    <n v="3.184941889843355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0.83904860392967939"/>
    <n v="1287.8730158730159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0.84190476190476193"/>
    <n v="12.027210884353741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.5595180722891566"/>
    <n v="2.128947368421052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0.99619450317124736"/>
    <n v="2356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0.80300000000000005"/>
    <n v="803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0.11254901960784314"/>
    <n v="0.3217488789237668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0.91740952380952379"/>
    <n v="26.463736263736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0.95521156936261387"/>
    <n v="1415.3809523809523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.0287499999999996"/>
    <n v="3.6275924256086562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.5924394463667819"/>
    <n v="757.55555555555554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0.15022446689113356"/>
    <n v="66.262376237623769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.820384615384615"/>
    <n v="89.52142857142857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.4996938775510205"/>
    <n v="13.970532319391635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.1722156398104266"/>
    <n v="76.338734567901241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0.37695968274950431"/>
    <n v="740.7012987012987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0.72653061224489801"/>
    <n v="28.825910931174089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.6598113207547169"/>
    <n v="35.688607594936705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0.24205617977528091"/>
    <n v="879.30612244897964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4E-2"/>
    <n v="10.722222222222221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0.1632979976442874"/>
    <n v="165.04761904761904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.7650000000000001"/>
    <n v="2.8780669144981412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0.88803571428571426"/>
    <n v="1864.875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.6357142857142857"/>
    <n v="44.03846153846154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.69"/>
    <n v="4.2201005025125626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.7091376701966716"/>
    <n v="235.00524934383202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.8421355932203389"/>
    <n v="83843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0.04"/>
    <n v="1.4393666786613889E-3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0.58632981676846196"/>
    <n v="1147.804347826087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0.98511111111111116"/>
    <n v="8.6245136186770424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0.43975381008206332"/>
    <n v="135.4187725631769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.5166315789473683"/>
    <n v="106.72592592592592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.2363492063492063"/>
    <n v="115.48360655737704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.3975"/>
    <n v="56.411764705882355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.9933333333333334"/>
    <n v="94.920634920634924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.373448275862069"/>
    <n v="7.794520547945205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.009696106362773"/>
    <n v="33.465848284545167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.9416000000000002"/>
    <n v="802.18181818181813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.6970000000000001"/>
    <n v="426.57692307692309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0.12818181818181817"/>
    <n v="14.929411764705883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.3802702702702703"/>
    <n v="2.8530726256983239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0.83813278008298753"/>
    <n v="39.319521690767516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.0460063224446787"/>
    <n v="5247.72972972973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0.44344086021505374"/>
    <n v="16.901639344262296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.1860294117647059"/>
    <n v="2.8696911196911197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.8603314917127072"/>
    <n v="228.67232597623089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.3733830845771142"/>
    <n v="17.506422018348623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.0565384615384614"/>
    <n v="2724.6857142857143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0.94142857142857139"/>
    <n v="35.053191489361701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0.54400000000000004"/>
    <n v="16.3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.1188059701492536"/>
    <n v="52.055555555555557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.6914814814814814"/>
    <n v="17.86200716845878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0.62930372148859548"/>
    <n v="819.078125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0.6492783505154639"/>
    <n v="170.21621621621622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0.18853658536585366"/>
    <n v="6.310204081632653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0.1675440414507772"/>
    <n v="185.83908045977012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.0111290322580646"/>
    <n v="2.0118741976893455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.4150228310502282"/>
    <n v="2106.7323943661972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0.64016666666666666"/>
    <n v="91.452380952380949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0.5208045977011494"/>
    <n v="4.9845984598459845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.2240211640211642"/>
    <n v="37.776813391196526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.1950810185185186"/>
    <n v="759.22794117647061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.4679775280898877"/>
    <n v="100.5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.5057142857142853"/>
    <n v="42.653846153846153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0.72893617021276591"/>
    <n v="5.0087719298245617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0.7900824873096447"/>
    <n v="1220.7549019607843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0.64721518987341775"/>
    <n v="59.453488372093027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0.82028169014084507"/>
    <n v="57.098039215686278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.376666666666667"/>
    <n v="24.608695652173914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0.12910076530612244"/>
    <n v="5.0531702446330504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.5484210526315789"/>
    <n v="1199.286624203821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4E-2"/>
    <n v="6.8551258440761202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.0852773826458035"/>
    <n v="801.06557377049182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0.99683544303797467"/>
    <n v="3.5991773308957953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.0159756097560977"/>
    <n v="61.759651307596513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.6209032258064515"/>
    <n v="2144.731707317073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E-2"/>
    <n v="5112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0.05"/>
    <n v="2.5773195876288658E-2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.0663492063492064"/>
    <n v="11.419298245614035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.2823628691983122"/>
    <n v="893.882352941176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.1966037735849056"/>
    <n v="2.2198109905495276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.7073055242390078"/>
    <n v="1415.3084112149534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.8721212121212121"/>
    <n v="38.612499999999997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.8838235294117647"/>
    <n v="2.8721973094170403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.3129869186046512"/>
    <n v="571.73101265822788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.8397435897435899"/>
    <n v="94.65811965811965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.2041999999999999"/>
    <n v="1.8798001873243835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.1905607476635511"/>
    <n v="11957.066666666668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0.13853658536585367"/>
    <n v="5.916666666666667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.3943548387096774"/>
    <n v="332.5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.74"/>
    <n v="2.647302904564315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.5549056603773586"/>
    <n v="242.38235294117646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.7044705882352942"/>
    <n v="60.87394957983193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.8951562500000001"/>
    <n v="220.52727272727273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.4971428571428573"/>
    <n v="2.9181969949916526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0.48860523665659616"/>
    <n v="149.74845679012347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0.28461970393057684"/>
    <n v="435.6015625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.6802325581395348"/>
    <n v="5.3754664179104479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.1980078125000002"/>
    <n v="2479.203125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3E-2"/>
    <n v="2.1968065354623096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.5992152704135738"/>
    <n v="349.08796296296299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.793921568627451"/>
    <n v="229.8225806451612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0.77373333333333338"/>
    <n v="30.703703703703702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.0632812500000002"/>
    <n v="85.74675324675324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.9424999999999999"/>
    <n v="115.70833333333333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.5178947368421052"/>
    <n v="3.8453333333333335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0.64582072176949945"/>
    <n v="637.6551724137931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0.62873684210526315"/>
    <n v="1.9500489715964739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.1039864864864866"/>
    <n v="660.99280575539569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0.42859916782246882"/>
    <n v="294.3047619047619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0.83119402985074631"/>
    <n v="3.3588661037394449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0.78531302876480547"/>
    <n v="40.963812886142982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.1409352517985611"/>
    <n v="60.902457757296467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0.64537683358624176"/>
    <n v="1962.9384615384615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0.79411764705882348"/>
    <n v="71.808510638297875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0.11419117647058824"/>
    <n v="207.06666666666666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0.56186046511627907"/>
    <n v="18.801556420233464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0.16501669449081802"/>
    <n v="101.9020618556701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.1996808510638297"/>
    <n v="87.41860465116279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.4545652173913044"/>
    <n v="35.685333333333332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.2138255033557046"/>
    <n v="11.265710382513662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0.48396694214876035"/>
    <n v="17.454545454545453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0.92911504424778757"/>
    <n v="61.229159519725556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0.88599797365754818"/>
    <n v="4858.2222222222226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0.41399999999999998"/>
    <n v="2.5767634854771786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0.63056795131845844"/>
    <n v="103.27906976744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0.48482333607230893"/>
    <n v="59003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0.02"/>
    <n v="5.1706308169596695E-4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0.88479410269445857"/>
    <n v="425.52322738386306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.2684"/>
    <n v="54.205128205128204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.388333333333332"/>
    <n v="4.6528514588859418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.0838857142857146"/>
    <n v="674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.9147826086956521"/>
    <n v="26.214285714285715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0.42127533783783783"/>
    <n v="3562.7857142857142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00000000000001E-2"/>
    <n v="2.1128205128205129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0.60064638783269964"/>
    <n v="42.12533333333333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0.47232808616404309"/>
    <n v="740.38961038961043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0.81736263736263737"/>
    <n v="9.8909574468085104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0.54187265917603"/>
    <n v="441.7709923664122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0.97868131868131869"/>
    <n v="102.36781609195403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0.77239999999999998"/>
    <n v="7.26622765757290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0.33464735516372796"/>
    <n v="97.6875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.3958823529411766"/>
    <n v="488.76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0.64032258064516134"/>
    <n v="4.7374701670644388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.7615942028985507"/>
    <n v="159.93421052631578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0.20338181818181819"/>
    <n v="3.4503392967304132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.5864754098360656"/>
    <n v="158.96457765667574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.6885802469135802"/>
    <n v="70.787511649580608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.220563524590164"/>
    <n v="26.903116531165313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0.55931783729156137"/>
    <n v="1908.4310344827586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0.43660714285714286"/>
    <n v="2.0073891625615765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0.33538371411833628"/>
    <n v="172.9607250755287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.2297938144329896"/>
    <n v="10.195726495726495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.8974959871589085"/>
    <n v="1064.9909909909909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0.83622641509433959"/>
    <n v="20.613953488372093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0.17968844221105529"/>
    <n v="49.253443526170798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.365"/>
    <n v="4.9106598984771574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0.97405219780219776"/>
    <n v="85.589619794809892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0.86386203150461705"/>
    <n v="1544.0485436893205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.5016666666666667"/>
    <n v="55.163265306122447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.5843478260869563"/>
    <n v="74.945454545454552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.4285714285714288"/>
    <n v="8.207343412526997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0.67500714285714281"/>
    <n v="705.23134328358208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.9174666666666667"/>
    <n v="53.460966542750931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.32"/>
    <n v="79.885714285714286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.2927586206896553"/>
    <n v="180.42028985507247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.0065753424657535"/>
    <n v="38.673684210526318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.266111111111111"/>
    <n v="34.42194092827004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.4238"/>
    <n v="92.454545454545453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0.90633333333333332"/>
    <n v="3.110983981693364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0.63966740576496672"/>
    <n v="1460.7088607594937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0.84131868131868137"/>
    <n v="39.061224489795919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.3393478260869565"/>
    <n v="13.860517435320585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0.59042047531992692"/>
    <n v="13.281425633995887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.5280062063615205"/>
    <n v="68.081576218458352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.466912114014252"/>
    <n v="3358.1607142857142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0.8439189189189189"/>
    <n v="6245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0.03"/>
    <n v="3.6585365853658539E-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.7502692307692307"/>
    <n v="1096.5542168674699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0.54137931034482756"/>
    <n v="2.311089303238469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.1187381703470032"/>
    <n v="1704.5517241379309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.2278160919540231"/>
    <n v="5.2750617283950616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0.99026517383618151"/>
    <n v="124.94275092936803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.278468634686347"/>
    <n v="824.91666666666663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.5861643835616439"/>
    <n v="84.518248175182478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.0705882352941174"/>
    <n v="64.623655913978496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.4238775510204082"/>
    <n v="111.6320000000000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.4786046511627906"/>
    <n v="454.1428571428571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0.20322580645161289"/>
    <n v="6.2376237623762378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.40625"/>
    <n v="142.96116504854368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.6194202898550725"/>
    <n v="6.2599439775910364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.7282077922077921"/>
    <n v="277.4939024390244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0.24466101694915254"/>
    <n v="183.88535031847132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.1764999999999999"/>
    <n v="18.654054054054054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.4764285714285714"/>
    <n v="46.693602693602692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.0020481927710843"/>
    <n v="67.617886178861795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.53"/>
    <n v="277.81578947368422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0.37091954022988505"/>
    <n v="53.783333333333331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28E-2"/>
    <n v="1.7882081686429512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.5650721649484536"/>
    <n v="527.125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.704081632653061"/>
    <n v="109.50413223140495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.3405952380952382"/>
    <n v="7.0557644110275692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0.50398033126293995"/>
    <n v="185.81870229007635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0.88815837937384901"/>
    <n v="266.44751381215468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.65"/>
    <n v="1468.5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0.17499999999999999"/>
    <n v="6.0245901639344259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.8566071428571429"/>
    <n v="9.7077497665732952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.1266319444444441"/>
    <n v="542.68036529680364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0.90249999999999997"/>
    <n v="6.4406779661016946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0.91984615384615387"/>
    <n v="109.81836734693877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.2700632911392402"/>
    <n v="155.34888059701493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.1914285714285713"/>
    <n v="6.7322953289804115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.5418867924528303"/>
    <n v="4531.1724137931033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0.32896103896103895"/>
    <n v="14.072222222222223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.358918918918919"/>
    <n v="335.2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4E-2"/>
    <n v="8.151832460732984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0.61"/>
    <n v="381.25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0.30037735849056602"/>
    <n v="12.24615384615384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.791666666666666"/>
    <n v="115.9836065573770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.260833333333334"/>
    <n v="794.88235294117646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0.12923076923076923"/>
    <n v="3.6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.12"/>
    <n v="418.8235294117647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0.30304347826086958"/>
    <n v="0.61717827626918531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.1250896057347672"/>
    <n v="423.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.2885714285714287"/>
    <n v="18.263843648208468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0.34959979476654696"/>
    <n v="186.1666666666666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.5729069767441861"/>
    <n v="13527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0.01"/>
    <n v="3.7037037037037038E-3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.3230555555555554"/>
    <n v="73.359649122807014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0.92448275862068963"/>
    <n v="39.138686131386862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.5670212765957445"/>
    <n v="3.7644305772230888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.6847017045454546"/>
    <n v="411.81597222222223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.6657777777777778"/>
    <n v="50.648648648648646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.7207692307692311"/>
    <n v="88.043859649122808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.0685714285714285"/>
    <n v="3.7523056653491436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.6420608108108112"/>
    <n v="131.08712715855572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0.6842686567164179"/>
    <n v="545.78571428571433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0.34351966873706002"/>
    <n v="99.951807228915669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.5545454545454547"/>
    <n v="144.1999999999999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.7725714285714285"/>
    <n v="26.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.1317857142857144"/>
    <n v="42.824324324324323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.2818181818181822"/>
    <n v="40.454545454545453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.0833333333333335"/>
    <n v="32.762096774193552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0.31171232876712329"/>
    <n v="26.614035087719298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0.56967078189300413"/>
    <n v="369.14666666666665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.31"/>
    <n v="3.2516129032258063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0.86867834394904464"/>
    <n v="505.12037037037038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.7074418604651163"/>
    <n v="447.76923076923077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0.49446428571428569"/>
    <n v="0.53882078225335672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.1335962566844919"/>
    <n v="72.072248193795161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.9055555555555554"/>
    <n v="1297.2435897435898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.355"/>
    <n v="677.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0.10297872340425532"/>
    <n v="0.43980009086778737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0.65544223826714798"/>
    <n v="107.43047337278107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0.49026652452025588"/>
    <n v="264.2931034482758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.8792307692307695"/>
    <n v="12.32611311672683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0.80306347746090156"/>
    <n v="532.2743902439024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.0629411764705883"/>
    <n v="96.803571428571431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0.50735632183908042"/>
    <n v="27.41614906832298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.153137254901961"/>
    <n v="79.572463768115938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.4122972972972974"/>
    <n v="3.1593107617896008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.1533745781777278"/>
    <n v="807.36220472440948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.9311940298507462"/>
    <n v="62.507246376811594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.2973333333333334"/>
    <n v="12.742724097788125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0.99663398692810456"/>
    <n v="1967.5483870967741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0.88166666666666671"/>
    <n v="70.533333333333331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0.37233333333333335"/>
    <n v="3.0107816711590298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0.30540075309306081"/>
    <n v="9462.3333333333339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0.25714285714285712"/>
    <n v="77.142857142857139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0.34"/>
    <n v="3.7569060773480665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.859090909090909"/>
    <n v="118.59090909090909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.2539393939393939"/>
    <n v="266.96774193548384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0.14394366197183098"/>
    <n v="13.10256410256410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0.54807692307692313"/>
    <n v="23.108108108108109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.0963157894736841"/>
    <n v="68.859504132231407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.8847058823529412"/>
    <n v="5.231020408163265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0.87008284023668636"/>
    <n v="73522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0.01"/>
    <n v="9.433962264150943E-3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.0291304347826089"/>
    <n v="32.866197183098592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.9703225806451612"/>
    <n v="52.429184549356222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.07"/>
    <n v="29.94036697247706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.6873076923076922"/>
    <n v="104.28358208955224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0.50845360824742269"/>
    <n v="64.89473684210526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.802857142857142"/>
    <n v="192.13953488372093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.64"/>
    <n v="97.263157894736835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0.30442307692307691"/>
    <n v="0.75094876660341559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0.62880681818181816"/>
    <n v="400.61538461538464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.9312499999999999"/>
    <n v="18.20324005891016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0.77102702702702708"/>
    <n v="25.42602495543672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.2552763819095478"/>
    <n v="1980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.3940625"/>
    <n v="212.80555555555554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0.921875"/>
    <n v="16.120218579234972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.3023333333333333"/>
    <n v="88.127819548872182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.1521739130434785"/>
    <n v="5.6850140618722378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.687953216374269"/>
    <n v="2741.913043478261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.948571428571428"/>
    <n v="163.06382978723406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0.50662921348314605"/>
    <n v="16.161290322580644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.0060000000000002"/>
    <n v="57.185714285714283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.9128571428571428"/>
    <n v="6.7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.4996666666666667"/>
    <n v="749.92857142857144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.5707317073170732"/>
    <n v="11.437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.2648941176470587"/>
    <n v="684.81528662420385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.875"/>
    <n v="71.907216494845358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.5703571428571426"/>
    <n v="156.0609756097561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.6669565217391304"/>
    <n v="87.628571428571433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0.69"/>
    <n v="31.811688311688311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0.51343749999999999"/>
    <n v="224.04545454545453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E-2"/>
    <n v="0.33640444129459013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.089773429454171"/>
    <n v="81.58596761757903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.1517592592592591"/>
    <n v="825.18787878787884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.5769117647058823"/>
    <n v="90.109243697478988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.5380821917808218"/>
    <n v="6.3868031854379979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0.89738979118329465"/>
    <n v="822.9255319148936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0.75135802469135804"/>
    <n v="3.3867557039510294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.5288135593220336"/>
    <n v="578.39080459770116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.3890625000000001"/>
    <n v="56.624203821656053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.9018181818181819"/>
    <n v="4.1449193320124538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.0024333619948409"/>
    <n v="752.14838709677417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.4275824175824177"/>
    <n v="98.41666666666667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.6313333333333331"/>
    <n v="255.96969696969697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0.30715909090909088"/>
    <n v="28.7553191489361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0.99397727272727276"/>
    <n v="6.460118168389955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.9754935622317598"/>
    <n v="2876.8125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.085"/>
    <n v="46.227272727272727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.3774468085106384"/>
    <n v="64.965116279069761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.3846875000000001"/>
    <n v="35.280130293159608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.3308955223880596"/>
    <n v="8917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0.01"/>
    <n v="6.2500000000000003E-3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.0779999999999998"/>
    <n v="402.1935483870967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0.51122448979591839"/>
    <n v="1.707566462167689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.5205847953216374"/>
    <n v="41.88655146506386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.1363099415204678"/>
    <n v="429.88716814159289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.0237606837606839"/>
    <n v="151.62025316455697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.5658333333333334"/>
    <n v="38.035555555555554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.3986792452830188"/>
    <n v="211.8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0.69450000000000001"/>
    <n v="44.095238095238095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0.35534246575342465"/>
    <n v="39.90769230769230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.5165000000000002"/>
    <n v="30.877300613496931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.0587500000000001"/>
    <n v="109.61176470588235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.8742857142857143"/>
    <n v="30.23041474654377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.8678571428571429"/>
    <n v="36.1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.4707142857142856"/>
    <n v="4.4550733496332517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.8582098765432098"/>
    <n v="167.61135857461025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0.43241247264770238"/>
    <n v="263.48333333333335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.6243749999999999"/>
    <n v="61.88095238095238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.8484285714285715"/>
    <n v="24.598859315589355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0.23703520691785052"/>
    <n v="317.15702479338842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0.89870129870129867"/>
    <n v="2.9827586206896552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.7260419580419581"/>
    <n v="2406.320987654321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.7004255319148935"/>
    <n v="4.2352941176470589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.8828503562945369"/>
    <n v="18.18907755851308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.4693532338308457"/>
    <n v="2081.6119402985073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0.6917721518987342"/>
    <n v="95.877192982456137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0.25433734939759034"/>
    <n v="1.7176566314076485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0.77400977995110021"/>
    <n v="10552.333333333334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0.37481481481481482"/>
    <n v="19.09433962264151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.4379999999999997"/>
    <n v="2.2526926263463132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.2852189349112426"/>
    <n v="427.2146017699115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0.38948339483394834"/>
    <n v="395.8125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.7"/>
    <n v="15.336787564766839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.3791176470588233"/>
    <n v="4.2889713679745496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0.64036299765807958"/>
    <n v="2103.3461538461538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.1827777777777777"/>
    <n v="1.1665753424657535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0.84824037184594958"/>
    <n v="4120.8064516129034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0.29346153846153844"/>
    <n v="7.8931034482758617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.0989655172413793"/>
    <n v="99.786885245901644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.697857142857143"/>
    <n v="6.4680272108843537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.1595907738095239"/>
    <n v="944.5393939393939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.5859999999999999"/>
    <n v="42.626373626373628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.3058333333333332"/>
    <n v="69.52261306532663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.2821428571428573"/>
    <n v="192.32142857142858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.8870588235294117"/>
    <n v="29.981308411214954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11E-2"/>
    <n v="7.6082191780821917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.7443434343434348"/>
    <n v="5679.1851851851852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0.27693181818181817"/>
    <n v="1.9959049959049959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0.52479620323841425"/>
    <n v="764.15447154471542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.0709677419354842"/>
    <n v="12620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0.02"/>
    <n v="1.2578616352201259E-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.5617857142857143"/>
    <n v="79.509090909090915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.5242857142857145"/>
    <n v="252.42857142857142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E-2"/>
    <n v="44.3125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0.12230769230769231"/>
    <n v="3.3686440677966103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.6398734177215191"/>
    <n v="67.82722513089005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.6298181818181818"/>
    <n v="218.63414634146341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0.20252747252747252"/>
    <n v="0.4684799186578546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.1924083769633507"/>
    <n v="1524.375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.7894444444444444"/>
    <n v="29.1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0.19556634304207121"/>
    <n v="65.400432900432904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.9894827586206896"/>
    <n v="64.46368715083798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.95"/>
    <n v="27.361376673040152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0.50621082621082625"/>
    <n v="252.02836879432624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0.57437499999999997"/>
    <n v="1.969989281886388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.5562827640984909"/>
    <n v="3768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0.36297297297297298"/>
    <n v="49.74074074074074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0.58250000000000002"/>
    <n v="13.442307692307692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.3739473684210526"/>
    <n v="40.093333333333334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0.58750000000000002"/>
    <n v="82.019607843137251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.8256603773584905"/>
    <n v="254.63157894736841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7.5436408977556111E-3"/>
    <n v="0.5351614329942503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.7595330739299611"/>
    <n v="2261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.3788235294117648"/>
    <n v="1.766710353866317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.8805076142131982"/>
    <n v="2958.3384615384616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.2406666666666668"/>
    <n v="448.13333333333333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0.18126436781609195"/>
    <n v="42.621621621621621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0.45847222222222223"/>
    <n v="0.87397405348159918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.1731541218637993"/>
    <n v="1067.3152173913043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.173090909090909"/>
    <n v="140.61176470588236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.1228571428571428"/>
    <n v="35.089285714285715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0.72518987341772156"/>
    <n v="39.784722222222221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.1230434782608696"/>
    <n v="2.567297581493165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.3974657534246577"/>
    <n v="1666.8095238095239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.8193548387096774"/>
    <n v="85.45454545454545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.6413114754098361"/>
    <n v="476.76190476190476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3E-2"/>
    <n v="1.7315573770491803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0.49643859649122807"/>
    <n v="884.28125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.0970652173913042"/>
    <n v="150.64179104477611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0.49217948717948717"/>
    <n v="58.166666666666664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0.62232323232323228"/>
    <n v="78.987179487179489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0.1305813953488372"/>
    <n v="83.805970149253724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0.64635416666666667"/>
    <n v="54.429824561403507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.5958666666666668"/>
    <n v="45.50950570342205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0.81420000000000003"/>
    <n v="4.8149024246008283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0.32444767441860467"/>
    <n v="308.3149171270718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E-2"/>
    <n v="1172.1538461538462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0.26694444444444443"/>
    <n v="6.0062499999999996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0.62957446808510642"/>
    <n v="29.152709359605911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.6135593220338984"/>
    <n v="9520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0.05"/>
    <n v="3.207184092366902E-3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.969379310344827"/>
    <n v="70.192409532215351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0.70094158075601376"/>
    <n v="4856.5238095238092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0.6"/>
    <n v="1.2790697674418605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.6709859154929578"/>
    <n v="1954.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.09"/>
    <n v="9.3530120481927703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0.19028784648187633"/>
    <n v="272.50381679389312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.2687755102040816"/>
    <n v="111.01785714285714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.3463636363636367"/>
    <n v="62.161538461538463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2E-2"/>
    <n v="120.56363636363636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0.85054545454545449"/>
    <n v="30.180645161290322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.1929824561403508"/>
    <n v="25.563909774436091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.9602777777777778"/>
    <n v="93.482456140350877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0.84694915254237291"/>
    <n v="32.238709677419358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.5578378378378379"/>
    <n v="63.594202898550726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.8640909090909092"/>
    <n v="34.697959183673468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.9223529411764702"/>
    <n v="8.561983471074381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.3703393665158372"/>
    <n v="1062.6140350877192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.3820833333333336"/>
    <n v="87.27956989247312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.0822784810126582"/>
    <n v="14.39393939393939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0.60757639620653314"/>
    <n v="2402.4583333333335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0.27725490196078434"/>
    <n v="0.8411659726353361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.283934426229508"/>
    <n v="387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0.21615194054500414"/>
    <n v="818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.73875"/>
    <n v="22.15555555555555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.5492592592592593"/>
    <n v="59.75714285714286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.2214999999999998"/>
    <n v="192.32835820895522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0.73957142857142855"/>
    <n v="56.271739130434781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.641"/>
    <n v="8.5133004926108367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.432624584717608"/>
    <n v="116.231805929919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0.40281762295081969"/>
    <n v="243.43653250773994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.7822388059701493"/>
    <n v="159.21333333333334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0.84930555555555554"/>
    <n v="2.6289767841788478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.4593648334624323"/>
    <n v="494.498687664042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.5246153846153847"/>
    <n v="2.249716231555051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0.67129542790152408"/>
    <n v="1244.8152173913043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0.40307692307692305"/>
    <n v="6.55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.1679032258064517"/>
    <n v="210.01562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0.52117021276595743"/>
    <n v="21.676991150442479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.9958333333333336"/>
    <n v="187.34375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0.87679487179487181"/>
    <n v="28.377593360995849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.131734693877551"/>
    <n v="84.022727272727266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.2654838709677421"/>
    <n v="176.30666666666667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0.77632653061224488"/>
    <n v="9.035629453681711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0.52496810772501767"/>
    <n v="36.25697503671072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.5746762589928058"/>
    <n v="136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0.72939393939393937"/>
    <n v="34.633093525179859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0.60565789473684206"/>
    <n v="12.307486631016042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0.5679129129129129"/>
    <n v="33.710338680926917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0.56542754275427543"/>
    <e v="#DIV/0!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BEF9BE-E6F1-44CD-BF6D-F5DCAF554009}" name="PivotTable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0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AF41F1-6035-4202-B294-C31A64DB872C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7" hier="-1"/>
  </pageFields>
  <dataFields count="1">
    <dataField name="Count of Sub-Category" fld="17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5C9F53-7FDC-4D9B-8903-DC38A2D48DF7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0" showAll="0"/>
    <pivotField showAll="0"/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Parent Category" fld="16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F63B-EDED-42B9-A86B-306A0A9D3D7B}">
  <dimension ref="A1:H566"/>
  <sheetViews>
    <sheetView tabSelected="1" topLeftCell="B1" workbookViewId="0">
      <selection activeCell="G13" sqref="G13"/>
    </sheetView>
  </sheetViews>
  <sheetFormatPr defaultRowHeight="15.7" x14ac:dyDescent="0.55000000000000004"/>
  <cols>
    <col min="1" max="1" width="11.6640625" customWidth="1"/>
    <col min="2" max="2" width="13.77734375" customWidth="1"/>
    <col min="4" max="4" width="15.1640625" customWidth="1"/>
    <col min="5" max="5" width="15.88671875" customWidth="1"/>
    <col min="7" max="7" width="25.109375" customWidth="1"/>
    <col min="8" max="9" width="9.71875" bestFit="1" customWidth="1"/>
  </cols>
  <sheetData>
    <row r="1" spans="1:8" x14ac:dyDescent="0.55000000000000004">
      <c r="A1" s="1" t="s">
        <v>4</v>
      </c>
      <c r="B1" s="1" t="s">
        <v>5</v>
      </c>
      <c r="D1" s="1" t="s">
        <v>4</v>
      </c>
      <c r="E1" s="1" t="s">
        <v>5</v>
      </c>
    </row>
    <row r="2" spans="1:8" x14ac:dyDescent="0.55000000000000004">
      <c r="A2" t="s">
        <v>20</v>
      </c>
      <c r="B2">
        <v>158</v>
      </c>
      <c r="D2" t="s">
        <v>14</v>
      </c>
      <c r="E2">
        <v>0</v>
      </c>
    </row>
    <row r="3" spans="1:8" x14ac:dyDescent="0.55000000000000004">
      <c r="A3" t="s">
        <v>20</v>
      </c>
      <c r="B3">
        <v>1425</v>
      </c>
      <c r="D3" t="s">
        <v>14</v>
      </c>
      <c r="E3">
        <v>24</v>
      </c>
      <c r="G3" s="14" t="s">
        <v>2108</v>
      </c>
    </row>
    <row r="4" spans="1:8" x14ac:dyDescent="0.55000000000000004">
      <c r="A4" t="s">
        <v>20</v>
      </c>
      <c r="B4">
        <v>174</v>
      </c>
      <c r="D4" t="s">
        <v>14</v>
      </c>
      <c r="E4">
        <v>53</v>
      </c>
      <c r="G4" t="s">
        <v>2109</v>
      </c>
      <c r="H4">
        <f>AVERAGE(B2:B566)</f>
        <v>851.14690265486729</v>
      </c>
    </row>
    <row r="5" spans="1:8" x14ac:dyDescent="0.55000000000000004">
      <c r="A5" t="s">
        <v>20</v>
      </c>
      <c r="B5">
        <v>227</v>
      </c>
      <c r="D5" t="s">
        <v>14</v>
      </c>
      <c r="E5">
        <v>18</v>
      </c>
      <c r="G5" t="s">
        <v>2110</v>
      </c>
      <c r="H5">
        <f>MEDIAN($B$2:$B$566)</f>
        <v>201</v>
      </c>
    </row>
    <row r="6" spans="1:8" x14ac:dyDescent="0.55000000000000004">
      <c r="A6" t="s">
        <v>20</v>
      </c>
      <c r="B6">
        <v>220</v>
      </c>
      <c r="D6" t="s">
        <v>14</v>
      </c>
      <c r="E6">
        <v>44</v>
      </c>
      <c r="G6" t="s">
        <v>2111</v>
      </c>
      <c r="H6">
        <f>MIN($B$2:$B$566)</f>
        <v>16</v>
      </c>
    </row>
    <row r="7" spans="1:8" x14ac:dyDescent="0.55000000000000004">
      <c r="A7" t="s">
        <v>20</v>
      </c>
      <c r="B7">
        <v>98</v>
      </c>
      <c r="D7" t="s">
        <v>14</v>
      </c>
      <c r="E7">
        <v>27</v>
      </c>
      <c r="G7" t="s">
        <v>2112</v>
      </c>
      <c r="H7">
        <f>MAX($B$2:$B$566)</f>
        <v>7295</v>
      </c>
    </row>
    <row r="8" spans="1:8" x14ac:dyDescent="0.55000000000000004">
      <c r="A8" t="s">
        <v>20</v>
      </c>
      <c r="B8">
        <v>100</v>
      </c>
      <c r="D8" t="s">
        <v>14</v>
      </c>
      <c r="E8">
        <v>55</v>
      </c>
      <c r="G8" t="s">
        <v>2113</v>
      </c>
      <c r="H8">
        <f>_xlfn.VAR.P($B$2:$B$566)</f>
        <v>1603373.7324019109</v>
      </c>
    </row>
    <row r="9" spans="1:8" x14ac:dyDescent="0.55000000000000004">
      <c r="A9" t="s">
        <v>20</v>
      </c>
      <c r="B9">
        <v>1249</v>
      </c>
      <c r="D9" t="s">
        <v>14</v>
      </c>
      <c r="E9">
        <v>200</v>
      </c>
      <c r="G9" t="s">
        <v>2114</v>
      </c>
      <c r="H9">
        <f>_xlfn.STDEV.P($B$2:$B$566)</f>
        <v>1266.2439466397898</v>
      </c>
    </row>
    <row r="10" spans="1:8" x14ac:dyDescent="0.55000000000000004">
      <c r="A10" t="s">
        <v>20</v>
      </c>
      <c r="B10">
        <v>1396</v>
      </c>
      <c r="D10" t="s">
        <v>14</v>
      </c>
      <c r="E10">
        <v>452</v>
      </c>
    </row>
    <row r="11" spans="1:8" x14ac:dyDescent="0.55000000000000004">
      <c r="A11" t="s">
        <v>20</v>
      </c>
      <c r="B11">
        <v>890</v>
      </c>
      <c r="D11" t="s">
        <v>14</v>
      </c>
      <c r="E11">
        <v>674</v>
      </c>
      <c r="G11" s="14" t="s">
        <v>2115</v>
      </c>
    </row>
    <row r="12" spans="1:8" x14ac:dyDescent="0.55000000000000004">
      <c r="A12" t="s">
        <v>20</v>
      </c>
      <c r="B12">
        <v>142</v>
      </c>
      <c r="D12" t="s">
        <v>14</v>
      </c>
      <c r="E12">
        <v>558</v>
      </c>
      <c r="G12" t="s">
        <v>2109</v>
      </c>
      <c r="H12">
        <f>AVERAGE($E$2:$E$365)</f>
        <v>585.61538461538464</v>
      </c>
    </row>
    <row r="13" spans="1:8" x14ac:dyDescent="0.55000000000000004">
      <c r="A13" t="s">
        <v>20</v>
      </c>
      <c r="B13">
        <v>2673</v>
      </c>
      <c r="D13" t="s">
        <v>14</v>
      </c>
      <c r="E13">
        <v>15</v>
      </c>
      <c r="G13" t="s">
        <v>2110</v>
      </c>
      <c r="H13">
        <f>MEDIAN($E$2:$E$365)</f>
        <v>114.5</v>
      </c>
    </row>
    <row r="14" spans="1:8" x14ac:dyDescent="0.55000000000000004">
      <c r="A14" t="s">
        <v>20</v>
      </c>
      <c r="B14">
        <v>163</v>
      </c>
      <c r="D14" t="s">
        <v>14</v>
      </c>
      <c r="E14">
        <v>2307</v>
      </c>
      <c r="G14" t="s">
        <v>2111</v>
      </c>
      <c r="H14">
        <f>MIN($E$2:$E$365)</f>
        <v>0</v>
      </c>
    </row>
    <row r="15" spans="1:8" x14ac:dyDescent="0.55000000000000004">
      <c r="A15" t="s">
        <v>20</v>
      </c>
      <c r="B15">
        <v>2220</v>
      </c>
      <c r="D15" t="s">
        <v>14</v>
      </c>
      <c r="E15">
        <v>88</v>
      </c>
      <c r="G15" t="s">
        <v>2112</v>
      </c>
      <c r="H15">
        <f>MAX($E$2:$E$365)</f>
        <v>6080</v>
      </c>
    </row>
    <row r="16" spans="1:8" x14ac:dyDescent="0.55000000000000004">
      <c r="A16" t="s">
        <v>20</v>
      </c>
      <c r="B16">
        <v>1606</v>
      </c>
      <c r="D16" t="s">
        <v>14</v>
      </c>
      <c r="E16">
        <v>48</v>
      </c>
      <c r="G16" t="s">
        <v>2113</v>
      </c>
      <c r="H16">
        <f>_xlfn.VAR.P($E$2:$E$365)</f>
        <v>921574.68174133555</v>
      </c>
    </row>
    <row r="17" spans="1:8" x14ac:dyDescent="0.55000000000000004">
      <c r="A17" t="s">
        <v>20</v>
      </c>
      <c r="B17">
        <v>129</v>
      </c>
      <c r="D17" t="s">
        <v>14</v>
      </c>
      <c r="E17">
        <v>1</v>
      </c>
      <c r="G17" t="s">
        <v>2114</v>
      </c>
      <c r="H17">
        <f>_xlfn.STDEV.P($E$2:$E$365)</f>
        <v>959.98681331637863</v>
      </c>
    </row>
    <row r="18" spans="1:8" x14ac:dyDescent="0.55000000000000004">
      <c r="A18" t="s">
        <v>20</v>
      </c>
      <c r="B18">
        <v>226</v>
      </c>
      <c r="D18" t="s">
        <v>14</v>
      </c>
      <c r="E18">
        <v>1467</v>
      </c>
    </row>
    <row r="19" spans="1:8" x14ac:dyDescent="0.55000000000000004">
      <c r="A19" t="s">
        <v>20</v>
      </c>
      <c r="B19">
        <v>5419</v>
      </c>
      <c r="D19" t="s">
        <v>14</v>
      </c>
      <c r="E19">
        <v>75</v>
      </c>
    </row>
    <row r="20" spans="1:8" x14ac:dyDescent="0.55000000000000004">
      <c r="A20" t="s">
        <v>20</v>
      </c>
      <c r="B20">
        <v>165</v>
      </c>
      <c r="D20" t="s">
        <v>14</v>
      </c>
      <c r="E20">
        <v>120</v>
      </c>
    </row>
    <row r="21" spans="1:8" x14ac:dyDescent="0.55000000000000004">
      <c r="A21" t="s">
        <v>20</v>
      </c>
      <c r="B21">
        <v>1965</v>
      </c>
      <c r="D21" t="s">
        <v>14</v>
      </c>
      <c r="E21">
        <v>2253</v>
      </c>
    </row>
    <row r="22" spans="1:8" x14ac:dyDescent="0.55000000000000004">
      <c r="A22" t="s">
        <v>20</v>
      </c>
      <c r="B22">
        <v>16</v>
      </c>
      <c r="D22" t="s">
        <v>14</v>
      </c>
      <c r="E22">
        <v>5</v>
      </c>
    </row>
    <row r="23" spans="1:8" x14ac:dyDescent="0.55000000000000004">
      <c r="A23" t="s">
        <v>20</v>
      </c>
      <c r="B23">
        <v>107</v>
      </c>
      <c r="D23" t="s">
        <v>14</v>
      </c>
      <c r="E23">
        <v>38</v>
      </c>
    </row>
    <row r="24" spans="1:8" x14ac:dyDescent="0.55000000000000004">
      <c r="A24" t="s">
        <v>20</v>
      </c>
      <c r="B24">
        <v>134</v>
      </c>
      <c r="D24" t="s">
        <v>14</v>
      </c>
      <c r="E24">
        <v>12</v>
      </c>
    </row>
    <row r="25" spans="1:8" x14ac:dyDescent="0.55000000000000004">
      <c r="A25" t="s">
        <v>20</v>
      </c>
      <c r="B25">
        <v>198</v>
      </c>
      <c r="D25" t="s">
        <v>14</v>
      </c>
      <c r="E25">
        <v>1684</v>
      </c>
    </row>
    <row r="26" spans="1:8" x14ac:dyDescent="0.55000000000000004">
      <c r="A26" t="s">
        <v>20</v>
      </c>
      <c r="B26">
        <v>111</v>
      </c>
      <c r="D26" t="s">
        <v>14</v>
      </c>
      <c r="E26">
        <v>56</v>
      </c>
    </row>
    <row r="27" spans="1:8" x14ac:dyDescent="0.55000000000000004">
      <c r="A27" t="s">
        <v>20</v>
      </c>
      <c r="B27">
        <v>222</v>
      </c>
      <c r="D27" t="s">
        <v>14</v>
      </c>
      <c r="E27">
        <v>838</v>
      </c>
    </row>
    <row r="28" spans="1:8" x14ac:dyDescent="0.55000000000000004">
      <c r="A28" t="s">
        <v>20</v>
      </c>
      <c r="B28">
        <v>6212</v>
      </c>
      <c r="D28" t="s">
        <v>14</v>
      </c>
      <c r="E28">
        <v>1000</v>
      </c>
    </row>
    <row r="29" spans="1:8" x14ac:dyDescent="0.55000000000000004">
      <c r="A29" t="s">
        <v>20</v>
      </c>
      <c r="B29">
        <v>98</v>
      </c>
      <c r="D29" t="s">
        <v>14</v>
      </c>
      <c r="E29">
        <v>1482</v>
      </c>
    </row>
    <row r="30" spans="1:8" x14ac:dyDescent="0.55000000000000004">
      <c r="A30" t="s">
        <v>20</v>
      </c>
      <c r="B30">
        <v>92</v>
      </c>
      <c r="D30" t="s">
        <v>14</v>
      </c>
      <c r="E30">
        <v>106</v>
      </c>
    </row>
    <row r="31" spans="1:8" x14ac:dyDescent="0.55000000000000004">
      <c r="A31" t="s">
        <v>20</v>
      </c>
      <c r="B31">
        <v>149</v>
      </c>
      <c r="D31" t="s">
        <v>14</v>
      </c>
      <c r="E31">
        <v>679</v>
      </c>
    </row>
    <row r="32" spans="1:8" x14ac:dyDescent="0.55000000000000004">
      <c r="A32" t="s">
        <v>20</v>
      </c>
      <c r="B32">
        <v>2431</v>
      </c>
      <c r="D32" t="s">
        <v>14</v>
      </c>
      <c r="E32">
        <v>1220</v>
      </c>
    </row>
    <row r="33" spans="1:5" x14ac:dyDescent="0.55000000000000004">
      <c r="A33" t="s">
        <v>20</v>
      </c>
      <c r="B33">
        <v>303</v>
      </c>
      <c r="D33" t="s">
        <v>14</v>
      </c>
      <c r="E33">
        <v>1</v>
      </c>
    </row>
    <row r="34" spans="1:5" x14ac:dyDescent="0.55000000000000004">
      <c r="A34" t="s">
        <v>20</v>
      </c>
      <c r="B34">
        <v>209</v>
      </c>
      <c r="D34" t="s">
        <v>14</v>
      </c>
      <c r="E34">
        <v>37</v>
      </c>
    </row>
    <row r="35" spans="1:5" x14ac:dyDescent="0.55000000000000004">
      <c r="A35" t="s">
        <v>20</v>
      </c>
      <c r="B35">
        <v>131</v>
      </c>
      <c r="D35" t="s">
        <v>14</v>
      </c>
      <c r="E35">
        <v>60</v>
      </c>
    </row>
    <row r="36" spans="1:5" x14ac:dyDescent="0.55000000000000004">
      <c r="A36" t="s">
        <v>20</v>
      </c>
      <c r="B36">
        <v>164</v>
      </c>
      <c r="D36" t="s">
        <v>14</v>
      </c>
      <c r="E36">
        <v>296</v>
      </c>
    </row>
    <row r="37" spans="1:5" x14ac:dyDescent="0.55000000000000004">
      <c r="A37" t="s">
        <v>20</v>
      </c>
      <c r="B37">
        <v>201</v>
      </c>
      <c r="D37" t="s">
        <v>14</v>
      </c>
      <c r="E37">
        <v>3304</v>
      </c>
    </row>
    <row r="38" spans="1:5" x14ac:dyDescent="0.55000000000000004">
      <c r="A38" t="s">
        <v>20</v>
      </c>
      <c r="B38">
        <v>211</v>
      </c>
      <c r="D38" t="s">
        <v>14</v>
      </c>
      <c r="E38">
        <v>73</v>
      </c>
    </row>
    <row r="39" spans="1:5" x14ac:dyDescent="0.55000000000000004">
      <c r="A39" t="s">
        <v>20</v>
      </c>
      <c r="B39">
        <v>128</v>
      </c>
      <c r="D39" t="s">
        <v>14</v>
      </c>
      <c r="E39">
        <v>3387</v>
      </c>
    </row>
    <row r="40" spans="1:5" x14ac:dyDescent="0.55000000000000004">
      <c r="A40" t="s">
        <v>20</v>
      </c>
      <c r="B40">
        <v>1600</v>
      </c>
      <c r="D40" t="s">
        <v>14</v>
      </c>
      <c r="E40">
        <v>662</v>
      </c>
    </row>
    <row r="41" spans="1:5" x14ac:dyDescent="0.55000000000000004">
      <c r="A41" t="s">
        <v>20</v>
      </c>
      <c r="B41">
        <v>249</v>
      </c>
      <c r="D41" t="s">
        <v>14</v>
      </c>
      <c r="E41">
        <v>774</v>
      </c>
    </row>
    <row r="42" spans="1:5" x14ac:dyDescent="0.55000000000000004">
      <c r="A42" t="s">
        <v>20</v>
      </c>
      <c r="B42">
        <v>236</v>
      </c>
      <c r="D42" t="s">
        <v>14</v>
      </c>
      <c r="E42">
        <v>672</v>
      </c>
    </row>
    <row r="43" spans="1:5" x14ac:dyDescent="0.55000000000000004">
      <c r="A43" t="s">
        <v>20</v>
      </c>
      <c r="B43">
        <v>4065</v>
      </c>
      <c r="D43" t="s">
        <v>14</v>
      </c>
      <c r="E43">
        <v>940</v>
      </c>
    </row>
    <row r="44" spans="1:5" x14ac:dyDescent="0.55000000000000004">
      <c r="A44" t="s">
        <v>20</v>
      </c>
      <c r="B44">
        <v>246</v>
      </c>
      <c r="D44" t="s">
        <v>14</v>
      </c>
      <c r="E44">
        <v>117</v>
      </c>
    </row>
    <row r="45" spans="1:5" x14ac:dyDescent="0.55000000000000004">
      <c r="A45" t="s">
        <v>20</v>
      </c>
      <c r="B45">
        <v>2475</v>
      </c>
      <c r="D45" t="s">
        <v>14</v>
      </c>
      <c r="E45">
        <v>115</v>
      </c>
    </row>
    <row r="46" spans="1:5" x14ac:dyDescent="0.55000000000000004">
      <c r="A46" t="s">
        <v>20</v>
      </c>
      <c r="B46">
        <v>76</v>
      </c>
      <c r="D46" t="s">
        <v>14</v>
      </c>
      <c r="E46">
        <v>326</v>
      </c>
    </row>
    <row r="47" spans="1:5" x14ac:dyDescent="0.55000000000000004">
      <c r="A47" t="s">
        <v>20</v>
      </c>
      <c r="B47">
        <v>54</v>
      </c>
      <c r="D47" t="s">
        <v>14</v>
      </c>
      <c r="E47">
        <v>1</v>
      </c>
    </row>
    <row r="48" spans="1:5" x14ac:dyDescent="0.55000000000000004">
      <c r="A48" t="s">
        <v>20</v>
      </c>
      <c r="B48">
        <v>88</v>
      </c>
      <c r="D48" t="s">
        <v>14</v>
      </c>
      <c r="E48">
        <v>1467</v>
      </c>
    </row>
    <row r="49" spans="1:5" x14ac:dyDescent="0.55000000000000004">
      <c r="A49" t="s">
        <v>20</v>
      </c>
      <c r="B49">
        <v>85</v>
      </c>
      <c r="D49" t="s">
        <v>14</v>
      </c>
      <c r="E49">
        <v>5681</v>
      </c>
    </row>
    <row r="50" spans="1:5" x14ac:dyDescent="0.55000000000000004">
      <c r="A50" t="s">
        <v>20</v>
      </c>
      <c r="B50">
        <v>170</v>
      </c>
      <c r="D50" t="s">
        <v>14</v>
      </c>
      <c r="E50">
        <v>1059</v>
      </c>
    </row>
    <row r="51" spans="1:5" x14ac:dyDescent="0.55000000000000004">
      <c r="A51" t="s">
        <v>20</v>
      </c>
      <c r="B51">
        <v>330</v>
      </c>
      <c r="D51" t="s">
        <v>14</v>
      </c>
      <c r="E51">
        <v>1194</v>
      </c>
    </row>
    <row r="52" spans="1:5" x14ac:dyDescent="0.55000000000000004">
      <c r="A52" t="s">
        <v>20</v>
      </c>
      <c r="B52">
        <v>127</v>
      </c>
      <c r="D52" t="s">
        <v>14</v>
      </c>
      <c r="E52">
        <v>30</v>
      </c>
    </row>
    <row r="53" spans="1:5" x14ac:dyDescent="0.55000000000000004">
      <c r="A53" t="s">
        <v>20</v>
      </c>
      <c r="B53">
        <v>411</v>
      </c>
      <c r="D53" t="s">
        <v>14</v>
      </c>
      <c r="E53">
        <v>75</v>
      </c>
    </row>
    <row r="54" spans="1:5" x14ac:dyDescent="0.55000000000000004">
      <c r="A54" t="s">
        <v>20</v>
      </c>
      <c r="B54">
        <v>180</v>
      </c>
      <c r="D54" t="s">
        <v>14</v>
      </c>
      <c r="E54">
        <v>955</v>
      </c>
    </row>
    <row r="55" spans="1:5" x14ac:dyDescent="0.55000000000000004">
      <c r="A55" t="s">
        <v>20</v>
      </c>
      <c r="B55">
        <v>374</v>
      </c>
      <c r="D55" t="s">
        <v>14</v>
      </c>
      <c r="E55">
        <v>67</v>
      </c>
    </row>
    <row r="56" spans="1:5" x14ac:dyDescent="0.55000000000000004">
      <c r="A56" t="s">
        <v>20</v>
      </c>
      <c r="B56">
        <v>71</v>
      </c>
      <c r="D56" t="s">
        <v>14</v>
      </c>
      <c r="E56">
        <v>5</v>
      </c>
    </row>
    <row r="57" spans="1:5" x14ac:dyDescent="0.55000000000000004">
      <c r="A57" t="s">
        <v>20</v>
      </c>
      <c r="B57">
        <v>203</v>
      </c>
      <c r="D57" t="s">
        <v>14</v>
      </c>
      <c r="E57">
        <v>26</v>
      </c>
    </row>
    <row r="58" spans="1:5" x14ac:dyDescent="0.55000000000000004">
      <c r="A58" t="s">
        <v>20</v>
      </c>
      <c r="B58">
        <v>113</v>
      </c>
      <c r="D58" t="s">
        <v>14</v>
      </c>
      <c r="E58">
        <v>1130</v>
      </c>
    </row>
    <row r="59" spans="1:5" x14ac:dyDescent="0.55000000000000004">
      <c r="A59" t="s">
        <v>20</v>
      </c>
      <c r="B59">
        <v>96</v>
      </c>
      <c r="D59" t="s">
        <v>14</v>
      </c>
      <c r="E59">
        <v>782</v>
      </c>
    </row>
    <row r="60" spans="1:5" x14ac:dyDescent="0.55000000000000004">
      <c r="A60" t="s">
        <v>20</v>
      </c>
      <c r="B60">
        <v>498</v>
      </c>
      <c r="D60" t="s">
        <v>14</v>
      </c>
      <c r="E60">
        <v>210</v>
      </c>
    </row>
    <row r="61" spans="1:5" x14ac:dyDescent="0.55000000000000004">
      <c r="A61" t="s">
        <v>20</v>
      </c>
      <c r="B61">
        <v>180</v>
      </c>
      <c r="D61" t="s">
        <v>14</v>
      </c>
      <c r="E61">
        <v>136</v>
      </c>
    </row>
    <row r="62" spans="1:5" x14ac:dyDescent="0.55000000000000004">
      <c r="A62" t="s">
        <v>20</v>
      </c>
      <c r="B62">
        <v>27</v>
      </c>
      <c r="D62" t="s">
        <v>14</v>
      </c>
      <c r="E62">
        <v>86</v>
      </c>
    </row>
    <row r="63" spans="1:5" x14ac:dyDescent="0.55000000000000004">
      <c r="A63" t="s">
        <v>20</v>
      </c>
      <c r="B63">
        <v>2331</v>
      </c>
      <c r="D63" t="s">
        <v>14</v>
      </c>
      <c r="E63">
        <v>19</v>
      </c>
    </row>
    <row r="64" spans="1:5" x14ac:dyDescent="0.55000000000000004">
      <c r="A64" t="s">
        <v>20</v>
      </c>
      <c r="B64">
        <v>113</v>
      </c>
      <c r="D64" t="s">
        <v>14</v>
      </c>
      <c r="E64">
        <v>886</v>
      </c>
    </row>
    <row r="65" spans="1:5" x14ac:dyDescent="0.55000000000000004">
      <c r="A65" t="s">
        <v>20</v>
      </c>
      <c r="B65">
        <v>164</v>
      </c>
      <c r="D65" t="s">
        <v>14</v>
      </c>
      <c r="E65">
        <v>35</v>
      </c>
    </row>
    <row r="66" spans="1:5" x14ac:dyDescent="0.55000000000000004">
      <c r="A66" t="s">
        <v>20</v>
      </c>
      <c r="B66">
        <v>164</v>
      </c>
      <c r="D66" t="s">
        <v>14</v>
      </c>
      <c r="E66">
        <v>24</v>
      </c>
    </row>
    <row r="67" spans="1:5" x14ac:dyDescent="0.55000000000000004">
      <c r="A67" t="s">
        <v>20</v>
      </c>
      <c r="B67">
        <v>336</v>
      </c>
      <c r="D67" t="s">
        <v>14</v>
      </c>
      <c r="E67">
        <v>86</v>
      </c>
    </row>
    <row r="68" spans="1:5" x14ac:dyDescent="0.55000000000000004">
      <c r="A68" t="s">
        <v>20</v>
      </c>
      <c r="B68">
        <v>1917</v>
      </c>
      <c r="D68" t="s">
        <v>14</v>
      </c>
      <c r="E68">
        <v>243</v>
      </c>
    </row>
    <row r="69" spans="1:5" x14ac:dyDescent="0.55000000000000004">
      <c r="A69" t="s">
        <v>20</v>
      </c>
      <c r="B69">
        <v>95</v>
      </c>
      <c r="D69" t="s">
        <v>14</v>
      </c>
      <c r="E69">
        <v>65</v>
      </c>
    </row>
    <row r="70" spans="1:5" x14ac:dyDescent="0.55000000000000004">
      <c r="A70" t="s">
        <v>20</v>
      </c>
      <c r="B70">
        <v>147</v>
      </c>
      <c r="D70" t="s">
        <v>14</v>
      </c>
      <c r="E70">
        <v>100</v>
      </c>
    </row>
    <row r="71" spans="1:5" x14ac:dyDescent="0.55000000000000004">
      <c r="A71" t="s">
        <v>20</v>
      </c>
      <c r="B71">
        <v>86</v>
      </c>
      <c r="D71" t="s">
        <v>14</v>
      </c>
      <c r="E71">
        <v>168</v>
      </c>
    </row>
    <row r="72" spans="1:5" x14ac:dyDescent="0.55000000000000004">
      <c r="A72" t="s">
        <v>20</v>
      </c>
      <c r="B72">
        <v>83</v>
      </c>
      <c r="D72" t="s">
        <v>14</v>
      </c>
      <c r="E72">
        <v>13</v>
      </c>
    </row>
    <row r="73" spans="1:5" x14ac:dyDescent="0.55000000000000004">
      <c r="A73" t="s">
        <v>20</v>
      </c>
      <c r="B73">
        <v>676</v>
      </c>
      <c r="D73" t="s">
        <v>14</v>
      </c>
      <c r="E73">
        <v>1</v>
      </c>
    </row>
    <row r="74" spans="1:5" x14ac:dyDescent="0.55000000000000004">
      <c r="A74" t="s">
        <v>20</v>
      </c>
      <c r="B74">
        <v>361</v>
      </c>
      <c r="D74" t="s">
        <v>14</v>
      </c>
      <c r="E74">
        <v>40</v>
      </c>
    </row>
    <row r="75" spans="1:5" x14ac:dyDescent="0.55000000000000004">
      <c r="A75" t="s">
        <v>20</v>
      </c>
      <c r="B75">
        <v>131</v>
      </c>
      <c r="D75" t="s">
        <v>14</v>
      </c>
      <c r="E75">
        <v>226</v>
      </c>
    </row>
    <row r="76" spans="1:5" x14ac:dyDescent="0.55000000000000004">
      <c r="A76" t="s">
        <v>20</v>
      </c>
      <c r="B76">
        <v>126</v>
      </c>
      <c r="D76" t="s">
        <v>14</v>
      </c>
      <c r="E76">
        <v>1625</v>
      </c>
    </row>
    <row r="77" spans="1:5" x14ac:dyDescent="0.55000000000000004">
      <c r="A77" t="s">
        <v>20</v>
      </c>
      <c r="B77">
        <v>275</v>
      </c>
      <c r="D77" t="s">
        <v>14</v>
      </c>
      <c r="E77">
        <v>143</v>
      </c>
    </row>
    <row r="78" spans="1:5" x14ac:dyDescent="0.55000000000000004">
      <c r="A78" t="s">
        <v>20</v>
      </c>
      <c r="B78">
        <v>67</v>
      </c>
      <c r="D78" t="s">
        <v>14</v>
      </c>
      <c r="E78">
        <v>934</v>
      </c>
    </row>
    <row r="79" spans="1:5" x14ac:dyDescent="0.55000000000000004">
      <c r="A79" t="s">
        <v>20</v>
      </c>
      <c r="B79">
        <v>154</v>
      </c>
      <c r="D79" t="s">
        <v>14</v>
      </c>
      <c r="E79">
        <v>17</v>
      </c>
    </row>
    <row r="80" spans="1:5" x14ac:dyDescent="0.55000000000000004">
      <c r="A80" t="s">
        <v>20</v>
      </c>
      <c r="B80">
        <v>1782</v>
      </c>
      <c r="D80" t="s">
        <v>14</v>
      </c>
      <c r="E80">
        <v>2179</v>
      </c>
    </row>
    <row r="81" spans="1:5" x14ac:dyDescent="0.55000000000000004">
      <c r="A81" t="s">
        <v>20</v>
      </c>
      <c r="B81">
        <v>903</v>
      </c>
      <c r="D81" t="s">
        <v>14</v>
      </c>
      <c r="E81">
        <v>931</v>
      </c>
    </row>
    <row r="82" spans="1:5" x14ac:dyDescent="0.55000000000000004">
      <c r="A82" t="s">
        <v>20</v>
      </c>
      <c r="B82">
        <v>94</v>
      </c>
      <c r="D82" t="s">
        <v>14</v>
      </c>
      <c r="E82">
        <v>92</v>
      </c>
    </row>
    <row r="83" spans="1:5" x14ac:dyDescent="0.55000000000000004">
      <c r="A83" t="s">
        <v>20</v>
      </c>
      <c r="B83">
        <v>180</v>
      </c>
      <c r="D83" t="s">
        <v>14</v>
      </c>
      <c r="E83">
        <v>57</v>
      </c>
    </row>
    <row r="84" spans="1:5" x14ac:dyDescent="0.55000000000000004">
      <c r="A84" t="s">
        <v>20</v>
      </c>
      <c r="B84">
        <v>533</v>
      </c>
      <c r="D84" t="s">
        <v>14</v>
      </c>
      <c r="E84">
        <v>41</v>
      </c>
    </row>
    <row r="85" spans="1:5" x14ac:dyDescent="0.55000000000000004">
      <c r="A85" t="s">
        <v>20</v>
      </c>
      <c r="B85">
        <v>2443</v>
      </c>
      <c r="D85" t="s">
        <v>14</v>
      </c>
      <c r="E85">
        <v>1</v>
      </c>
    </row>
    <row r="86" spans="1:5" x14ac:dyDescent="0.55000000000000004">
      <c r="A86" t="s">
        <v>20</v>
      </c>
      <c r="B86">
        <v>89</v>
      </c>
      <c r="D86" t="s">
        <v>14</v>
      </c>
      <c r="E86">
        <v>101</v>
      </c>
    </row>
    <row r="87" spans="1:5" x14ac:dyDescent="0.55000000000000004">
      <c r="A87" t="s">
        <v>20</v>
      </c>
      <c r="B87">
        <v>159</v>
      </c>
      <c r="D87" t="s">
        <v>14</v>
      </c>
      <c r="E87">
        <v>1335</v>
      </c>
    </row>
    <row r="88" spans="1:5" x14ac:dyDescent="0.55000000000000004">
      <c r="A88" t="s">
        <v>20</v>
      </c>
      <c r="B88">
        <v>50</v>
      </c>
      <c r="D88" t="s">
        <v>14</v>
      </c>
      <c r="E88">
        <v>15</v>
      </c>
    </row>
    <row r="89" spans="1:5" x14ac:dyDescent="0.55000000000000004">
      <c r="A89" t="s">
        <v>20</v>
      </c>
      <c r="B89">
        <v>186</v>
      </c>
      <c r="D89" t="s">
        <v>14</v>
      </c>
      <c r="E89">
        <v>454</v>
      </c>
    </row>
    <row r="90" spans="1:5" x14ac:dyDescent="0.55000000000000004">
      <c r="A90" t="s">
        <v>20</v>
      </c>
      <c r="B90">
        <v>1071</v>
      </c>
      <c r="D90" t="s">
        <v>14</v>
      </c>
      <c r="E90">
        <v>3182</v>
      </c>
    </row>
    <row r="91" spans="1:5" x14ac:dyDescent="0.55000000000000004">
      <c r="A91" t="s">
        <v>20</v>
      </c>
      <c r="B91">
        <v>117</v>
      </c>
      <c r="D91" t="s">
        <v>14</v>
      </c>
      <c r="E91">
        <v>15</v>
      </c>
    </row>
    <row r="92" spans="1:5" x14ac:dyDescent="0.55000000000000004">
      <c r="A92" t="s">
        <v>20</v>
      </c>
      <c r="B92">
        <v>70</v>
      </c>
      <c r="D92" t="s">
        <v>14</v>
      </c>
      <c r="E92">
        <v>133</v>
      </c>
    </row>
    <row r="93" spans="1:5" x14ac:dyDescent="0.55000000000000004">
      <c r="A93" t="s">
        <v>20</v>
      </c>
      <c r="B93">
        <v>135</v>
      </c>
      <c r="D93" t="s">
        <v>14</v>
      </c>
      <c r="E93">
        <v>2062</v>
      </c>
    </row>
    <row r="94" spans="1:5" x14ac:dyDescent="0.55000000000000004">
      <c r="A94" t="s">
        <v>20</v>
      </c>
      <c r="B94">
        <v>768</v>
      </c>
      <c r="D94" t="s">
        <v>14</v>
      </c>
      <c r="E94">
        <v>29</v>
      </c>
    </row>
    <row r="95" spans="1:5" x14ac:dyDescent="0.55000000000000004">
      <c r="A95" t="s">
        <v>20</v>
      </c>
      <c r="B95">
        <v>199</v>
      </c>
      <c r="D95" t="s">
        <v>14</v>
      </c>
      <c r="E95">
        <v>132</v>
      </c>
    </row>
    <row r="96" spans="1:5" x14ac:dyDescent="0.55000000000000004">
      <c r="A96" t="s">
        <v>20</v>
      </c>
      <c r="B96">
        <v>107</v>
      </c>
      <c r="D96" t="s">
        <v>14</v>
      </c>
      <c r="E96">
        <v>137</v>
      </c>
    </row>
    <row r="97" spans="1:5" x14ac:dyDescent="0.55000000000000004">
      <c r="A97" t="s">
        <v>20</v>
      </c>
      <c r="B97">
        <v>195</v>
      </c>
      <c r="D97" t="s">
        <v>14</v>
      </c>
      <c r="E97">
        <v>908</v>
      </c>
    </row>
    <row r="98" spans="1:5" x14ac:dyDescent="0.55000000000000004">
      <c r="A98" t="s">
        <v>20</v>
      </c>
      <c r="B98">
        <v>3376</v>
      </c>
      <c r="D98" t="s">
        <v>14</v>
      </c>
      <c r="E98">
        <v>10</v>
      </c>
    </row>
    <row r="99" spans="1:5" x14ac:dyDescent="0.55000000000000004">
      <c r="A99" t="s">
        <v>20</v>
      </c>
      <c r="B99">
        <v>41</v>
      </c>
      <c r="D99" t="s">
        <v>14</v>
      </c>
      <c r="E99">
        <v>1910</v>
      </c>
    </row>
    <row r="100" spans="1:5" x14ac:dyDescent="0.55000000000000004">
      <c r="A100" t="s">
        <v>20</v>
      </c>
      <c r="B100">
        <v>1821</v>
      </c>
      <c r="D100" t="s">
        <v>14</v>
      </c>
      <c r="E100">
        <v>38</v>
      </c>
    </row>
    <row r="101" spans="1:5" x14ac:dyDescent="0.55000000000000004">
      <c r="A101" t="s">
        <v>20</v>
      </c>
      <c r="B101">
        <v>164</v>
      </c>
      <c r="D101" t="s">
        <v>14</v>
      </c>
      <c r="E101">
        <v>104</v>
      </c>
    </row>
    <row r="102" spans="1:5" x14ac:dyDescent="0.55000000000000004">
      <c r="A102" t="s">
        <v>20</v>
      </c>
      <c r="B102">
        <v>157</v>
      </c>
      <c r="D102" t="s">
        <v>14</v>
      </c>
      <c r="E102">
        <v>49</v>
      </c>
    </row>
    <row r="103" spans="1:5" x14ac:dyDescent="0.55000000000000004">
      <c r="A103" t="s">
        <v>20</v>
      </c>
      <c r="B103">
        <v>246</v>
      </c>
      <c r="D103" t="s">
        <v>14</v>
      </c>
      <c r="E103">
        <v>1</v>
      </c>
    </row>
    <row r="104" spans="1:5" x14ac:dyDescent="0.55000000000000004">
      <c r="A104" t="s">
        <v>20</v>
      </c>
      <c r="B104">
        <v>1396</v>
      </c>
      <c r="D104" t="s">
        <v>14</v>
      </c>
      <c r="E104">
        <v>245</v>
      </c>
    </row>
    <row r="105" spans="1:5" x14ac:dyDescent="0.55000000000000004">
      <c r="A105" t="s">
        <v>20</v>
      </c>
      <c r="B105">
        <v>2506</v>
      </c>
      <c r="D105" t="s">
        <v>14</v>
      </c>
      <c r="E105">
        <v>32</v>
      </c>
    </row>
    <row r="106" spans="1:5" x14ac:dyDescent="0.55000000000000004">
      <c r="A106" t="s">
        <v>20</v>
      </c>
      <c r="B106">
        <v>244</v>
      </c>
      <c r="D106" t="s">
        <v>14</v>
      </c>
      <c r="E106">
        <v>7</v>
      </c>
    </row>
    <row r="107" spans="1:5" x14ac:dyDescent="0.55000000000000004">
      <c r="A107" t="s">
        <v>20</v>
      </c>
      <c r="B107">
        <v>146</v>
      </c>
      <c r="D107" t="s">
        <v>14</v>
      </c>
      <c r="E107">
        <v>803</v>
      </c>
    </row>
    <row r="108" spans="1:5" x14ac:dyDescent="0.55000000000000004">
      <c r="A108" t="s">
        <v>20</v>
      </c>
      <c r="B108">
        <v>1267</v>
      </c>
      <c r="D108" t="s">
        <v>14</v>
      </c>
      <c r="E108">
        <v>16</v>
      </c>
    </row>
    <row r="109" spans="1:5" x14ac:dyDescent="0.55000000000000004">
      <c r="A109" t="s">
        <v>20</v>
      </c>
      <c r="B109">
        <v>1561</v>
      </c>
      <c r="D109" t="s">
        <v>14</v>
      </c>
      <c r="E109">
        <v>31</v>
      </c>
    </row>
    <row r="110" spans="1:5" x14ac:dyDescent="0.55000000000000004">
      <c r="A110" t="s">
        <v>20</v>
      </c>
      <c r="B110">
        <v>48</v>
      </c>
      <c r="D110" t="s">
        <v>14</v>
      </c>
      <c r="E110">
        <v>108</v>
      </c>
    </row>
    <row r="111" spans="1:5" x14ac:dyDescent="0.55000000000000004">
      <c r="A111" t="s">
        <v>20</v>
      </c>
      <c r="B111">
        <v>2739</v>
      </c>
      <c r="D111" t="s">
        <v>14</v>
      </c>
      <c r="E111">
        <v>30</v>
      </c>
    </row>
    <row r="112" spans="1:5" x14ac:dyDescent="0.55000000000000004">
      <c r="A112" t="s">
        <v>20</v>
      </c>
      <c r="B112">
        <v>3537</v>
      </c>
      <c r="D112" t="s">
        <v>14</v>
      </c>
      <c r="E112">
        <v>17</v>
      </c>
    </row>
    <row r="113" spans="1:5" x14ac:dyDescent="0.55000000000000004">
      <c r="A113" t="s">
        <v>20</v>
      </c>
      <c r="B113">
        <v>2107</v>
      </c>
      <c r="D113" t="s">
        <v>14</v>
      </c>
      <c r="E113">
        <v>80</v>
      </c>
    </row>
    <row r="114" spans="1:5" x14ac:dyDescent="0.55000000000000004">
      <c r="A114" t="s">
        <v>20</v>
      </c>
      <c r="B114">
        <v>3318</v>
      </c>
      <c r="D114" t="s">
        <v>14</v>
      </c>
      <c r="E114">
        <v>2468</v>
      </c>
    </row>
    <row r="115" spans="1:5" x14ac:dyDescent="0.55000000000000004">
      <c r="A115" t="s">
        <v>20</v>
      </c>
      <c r="B115">
        <v>340</v>
      </c>
      <c r="D115" t="s">
        <v>14</v>
      </c>
      <c r="E115">
        <v>26</v>
      </c>
    </row>
    <row r="116" spans="1:5" x14ac:dyDescent="0.55000000000000004">
      <c r="A116" t="s">
        <v>20</v>
      </c>
      <c r="B116">
        <v>1442</v>
      </c>
      <c r="D116" t="s">
        <v>14</v>
      </c>
      <c r="E116">
        <v>73</v>
      </c>
    </row>
    <row r="117" spans="1:5" x14ac:dyDescent="0.55000000000000004">
      <c r="A117" t="s">
        <v>20</v>
      </c>
      <c r="B117">
        <v>126</v>
      </c>
      <c r="D117" t="s">
        <v>14</v>
      </c>
      <c r="E117">
        <v>128</v>
      </c>
    </row>
    <row r="118" spans="1:5" x14ac:dyDescent="0.55000000000000004">
      <c r="A118" t="s">
        <v>20</v>
      </c>
      <c r="B118">
        <v>524</v>
      </c>
      <c r="D118" t="s">
        <v>14</v>
      </c>
      <c r="E118">
        <v>33</v>
      </c>
    </row>
    <row r="119" spans="1:5" x14ac:dyDescent="0.55000000000000004">
      <c r="A119" t="s">
        <v>20</v>
      </c>
      <c r="B119">
        <v>1989</v>
      </c>
      <c r="D119" t="s">
        <v>14</v>
      </c>
      <c r="E119">
        <v>1072</v>
      </c>
    </row>
    <row r="120" spans="1:5" x14ac:dyDescent="0.55000000000000004">
      <c r="A120" t="s">
        <v>20</v>
      </c>
      <c r="B120">
        <v>157</v>
      </c>
      <c r="D120" t="s">
        <v>14</v>
      </c>
      <c r="E120">
        <v>393</v>
      </c>
    </row>
    <row r="121" spans="1:5" x14ac:dyDescent="0.55000000000000004">
      <c r="A121" t="s">
        <v>20</v>
      </c>
      <c r="B121">
        <v>4498</v>
      </c>
      <c r="D121" t="s">
        <v>14</v>
      </c>
      <c r="E121">
        <v>1257</v>
      </c>
    </row>
    <row r="122" spans="1:5" x14ac:dyDescent="0.55000000000000004">
      <c r="A122" t="s">
        <v>20</v>
      </c>
      <c r="B122">
        <v>80</v>
      </c>
      <c r="D122" t="s">
        <v>14</v>
      </c>
      <c r="E122">
        <v>328</v>
      </c>
    </row>
    <row r="123" spans="1:5" x14ac:dyDescent="0.55000000000000004">
      <c r="A123" t="s">
        <v>20</v>
      </c>
      <c r="B123">
        <v>43</v>
      </c>
      <c r="D123" t="s">
        <v>14</v>
      </c>
      <c r="E123">
        <v>147</v>
      </c>
    </row>
    <row r="124" spans="1:5" x14ac:dyDescent="0.55000000000000004">
      <c r="A124" t="s">
        <v>20</v>
      </c>
      <c r="B124">
        <v>2053</v>
      </c>
      <c r="D124" t="s">
        <v>14</v>
      </c>
      <c r="E124">
        <v>830</v>
      </c>
    </row>
    <row r="125" spans="1:5" x14ac:dyDescent="0.55000000000000004">
      <c r="A125" t="s">
        <v>20</v>
      </c>
      <c r="B125">
        <v>168</v>
      </c>
      <c r="D125" t="s">
        <v>14</v>
      </c>
      <c r="E125">
        <v>331</v>
      </c>
    </row>
    <row r="126" spans="1:5" x14ac:dyDescent="0.55000000000000004">
      <c r="A126" t="s">
        <v>20</v>
      </c>
      <c r="B126">
        <v>4289</v>
      </c>
      <c r="D126" t="s">
        <v>14</v>
      </c>
      <c r="E126">
        <v>25</v>
      </c>
    </row>
    <row r="127" spans="1:5" x14ac:dyDescent="0.55000000000000004">
      <c r="A127" t="s">
        <v>20</v>
      </c>
      <c r="B127">
        <v>165</v>
      </c>
      <c r="D127" t="s">
        <v>14</v>
      </c>
      <c r="E127">
        <v>3483</v>
      </c>
    </row>
    <row r="128" spans="1:5" x14ac:dyDescent="0.55000000000000004">
      <c r="A128" t="s">
        <v>20</v>
      </c>
      <c r="B128">
        <v>1815</v>
      </c>
      <c r="D128" t="s">
        <v>14</v>
      </c>
      <c r="E128">
        <v>923</v>
      </c>
    </row>
    <row r="129" spans="1:5" x14ac:dyDescent="0.55000000000000004">
      <c r="A129" t="s">
        <v>20</v>
      </c>
      <c r="B129">
        <v>397</v>
      </c>
      <c r="D129" t="s">
        <v>14</v>
      </c>
      <c r="E129">
        <v>1</v>
      </c>
    </row>
    <row r="130" spans="1:5" x14ac:dyDescent="0.55000000000000004">
      <c r="A130" t="s">
        <v>20</v>
      </c>
      <c r="B130">
        <v>1539</v>
      </c>
      <c r="D130" t="s">
        <v>14</v>
      </c>
      <c r="E130">
        <v>33</v>
      </c>
    </row>
    <row r="131" spans="1:5" x14ac:dyDescent="0.55000000000000004">
      <c r="A131" t="s">
        <v>20</v>
      </c>
      <c r="B131">
        <v>138</v>
      </c>
      <c r="D131" t="s">
        <v>14</v>
      </c>
      <c r="E131">
        <v>40</v>
      </c>
    </row>
    <row r="132" spans="1:5" x14ac:dyDescent="0.55000000000000004">
      <c r="A132" t="s">
        <v>20</v>
      </c>
      <c r="B132">
        <v>3594</v>
      </c>
      <c r="D132" t="s">
        <v>14</v>
      </c>
      <c r="E132">
        <v>23</v>
      </c>
    </row>
    <row r="133" spans="1:5" x14ac:dyDescent="0.55000000000000004">
      <c r="A133" t="s">
        <v>20</v>
      </c>
      <c r="B133">
        <v>5880</v>
      </c>
      <c r="D133" t="s">
        <v>14</v>
      </c>
      <c r="E133">
        <v>75</v>
      </c>
    </row>
    <row r="134" spans="1:5" x14ac:dyDescent="0.55000000000000004">
      <c r="A134" t="s">
        <v>20</v>
      </c>
      <c r="B134">
        <v>112</v>
      </c>
      <c r="D134" t="s">
        <v>14</v>
      </c>
      <c r="E134">
        <v>2176</v>
      </c>
    </row>
    <row r="135" spans="1:5" x14ac:dyDescent="0.55000000000000004">
      <c r="A135" t="s">
        <v>20</v>
      </c>
      <c r="B135">
        <v>943</v>
      </c>
      <c r="D135" t="s">
        <v>14</v>
      </c>
      <c r="E135">
        <v>441</v>
      </c>
    </row>
    <row r="136" spans="1:5" x14ac:dyDescent="0.55000000000000004">
      <c r="A136" t="s">
        <v>20</v>
      </c>
      <c r="B136">
        <v>2468</v>
      </c>
      <c r="D136" t="s">
        <v>14</v>
      </c>
      <c r="E136">
        <v>25</v>
      </c>
    </row>
    <row r="137" spans="1:5" x14ac:dyDescent="0.55000000000000004">
      <c r="A137" t="s">
        <v>20</v>
      </c>
      <c r="B137">
        <v>2551</v>
      </c>
      <c r="D137" t="s">
        <v>14</v>
      </c>
      <c r="E137">
        <v>127</v>
      </c>
    </row>
    <row r="138" spans="1:5" x14ac:dyDescent="0.55000000000000004">
      <c r="A138" t="s">
        <v>20</v>
      </c>
      <c r="B138">
        <v>101</v>
      </c>
      <c r="D138" t="s">
        <v>14</v>
      </c>
      <c r="E138">
        <v>355</v>
      </c>
    </row>
    <row r="139" spans="1:5" x14ac:dyDescent="0.55000000000000004">
      <c r="A139" t="s">
        <v>20</v>
      </c>
      <c r="B139">
        <v>92</v>
      </c>
      <c r="D139" t="s">
        <v>14</v>
      </c>
      <c r="E139">
        <v>44</v>
      </c>
    </row>
    <row r="140" spans="1:5" x14ac:dyDescent="0.55000000000000004">
      <c r="A140" t="s">
        <v>20</v>
      </c>
      <c r="B140">
        <v>62</v>
      </c>
      <c r="D140" t="s">
        <v>14</v>
      </c>
      <c r="E140">
        <v>67</v>
      </c>
    </row>
    <row r="141" spans="1:5" x14ac:dyDescent="0.55000000000000004">
      <c r="A141" t="s">
        <v>20</v>
      </c>
      <c r="B141">
        <v>149</v>
      </c>
      <c r="D141" t="s">
        <v>14</v>
      </c>
      <c r="E141">
        <v>1068</v>
      </c>
    </row>
    <row r="142" spans="1:5" x14ac:dyDescent="0.55000000000000004">
      <c r="A142" t="s">
        <v>20</v>
      </c>
      <c r="B142">
        <v>329</v>
      </c>
      <c r="D142" t="s">
        <v>14</v>
      </c>
      <c r="E142">
        <v>424</v>
      </c>
    </row>
    <row r="143" spans="1:5" x14ac:dyDescent="0.55000000000000004">
      <c r="A143" t="s">
        <v>20</v>
      </c>
      <c r="B143">
        <v>97</v>
      </c>
      <c r="D143" t="s">
        <v>14</v>
      </c>
      <c r="E143">
        <v>151</v>
      </c>
    </row>
    <row r="144" spans="1:5" x14ac:dyDescent="0.55000000000000004">
      <c r="A144" t="s">
        <v>20</v>
      </c>
      <c r="B144">
        <v>1784</v>
      </c>
      <c r="D144" t="s">
        <v>14</v>
      </c>
      <c r="E144">
        <v>1608</v>
      </c>
    </row>
    <row r="145" spans="1:5" x14ac:dyDescent="0.55000000000000004">
      <c r="A145" t="s">
        <v>20</v>
      </c>
      <c r="B145">
        <v>1684</v>
      </c>
      <c r="D145" t="s">
        <v>14</v>
      </c>
      <c r="E145">
        <v>941</v>
      </c>
    </row>
    <row r="146" spans="1:5" x14ac:dyDescent="0.55000000000000004">
      <c r="A146" t="s">
        <v>20</v>
      </c>
      <c r="B146">
        <v>250</v>
      </c>
      <c r="D146" t="s">
        <v>14</v>
      </c>
      <c r="E146">
        <v>1</v>
      </c>
    </row>
    <row r="147" spans="1:5" x14ac:dyDescent="0.55000000000000004">
      <c r="A147" t="s">
        <v>20</v>
      </c>
      <c r="B147">
        <v>238</v>
      </c>
      <c r="D147" t="s">
        <v>14</v>
      </c>
      <c r="E147">
        <v>40</v>
      </c>
    </row>
    <row r="148" spans="1:5" x14ac:dyDescent="0.55000000000000004">
      <c r="A148" t="s">
        <v>20</v>
      </c>
      <c r="B148">
        <v>53</v>
      </c>
      <c r="D148" t="s">
        <v>14</v>
      </c>
      <c r="E148">
        <v>3015</v>
      </c>
    </row>
    <row r="149" spans="1:5" x14ac:dyDescent="0.55000000000000004">
      <c r="A149" t="s">
        <v>20</v>
      </c>
      <c r="B149">
        <v>214</v>
      </c>
      <c r="D149" t="s">
        <v>14</v>
      </c>
      <c r="E149">
        <v>435</v>
      </c>
    </row>
    <row r="150" spans="1:5" x14ac:dyDescent="0.55000000000000004">
      <c r="A150" t="s">
        <v>20</v>
      </c>
      <c r="B150">
        <v>222</v>
      </c>
      <c r="D150" t="s">
        <v>14</v>
      </c>
      <c r="E150">
        <v>714</v>
      </c>
    </row>
    <row r="151" spans="1:5" x14ac:dyDescent="0.55000000000000004">
      <c r="A151" t="s">
        <v>20</v>
      </c>
      <c r="B151">
        <v>1884</v>
      </c>
      <c r="D151" t="s">
        <v>14</v>
      </c>
      <c r="E151">
        <v>5497</v>
      </c>
    </row>
    <row r="152" spans="1:5" x14ac:dyDescent="0.55000000000000004">
      <c r="A152" t="s">
        <v>20</v>
      </c>
      <c r="B152">
        <v>218</v>
      </c>
      <c r="D152" t="s">
        <v>14</v>
      </c>
      <c r="E152">
        <v>418</v>
      </c>
    </row>
    <row r="153" spans="1:5" x14ac:dyDescent="0.55000000000000004">
      <c r="A153" t="s">
        <v>20</v>
      </c>
      <c r="B153">
        <v>6465</v>
      </c>
      <c r="D153" t="s">
        <v>14</v>
      </c>
      <c r="E153">
        <v>1439</v>
      </c>
    </row>
    <row r="154" spans="1:5" x14ac:dyDescent="0.55000000000000004">
      <c r="A154" t="s">
        <v>20</v>
      </c>
      <c r="B154">
        <v>59</v>
      </c>
      <c r="D154" t="s">
        <v>14</v>
      </c>
      <c r="E154">
        <v>15</v>
      </c>
    </row>
    <row r="155" spans="1:5" x14ac:dyDescent="0.55000000000000004">
      <c r="A155" t="s">
        <v>20</v>
      </c>
      <c r="B155">
        <v>88</v>
      </c>
      <c r="D155" t="s">
        <v>14</v>
      </c>
      <c r="E155">
        <v>1999</v>
      </c>
    </row>
    <row r="156" spans="1:5" x14ac:dyDescent="0.55000000000000004">
      <c r="A156" t="s">
        <v>20</v>
      </c>
      <c r="B156">
        <v>1697</v>
      </c>
      <c r="D156" t="s">
        <v>14</v>
      </c>
      <c r="E156">
        <v>118</v>
      </c>
    </row>
    <row r="157" spans="1:5" x14ac:dyDescent="0.55000000000000004">
      <c r="A157" t="s">
        <v>20</v>
      </c>
      <c r="B157">
        <v>92</v>
      </c>
      <c r="D157" t="s">
        <v>14</v>
      </c>
      <c r="E157">
        <v>162</v>
      </c>
    </row>
    <row r="158" spans="1:5" x14ac:dyDescent="0.55000000000000004">
      <c r="A158" t="s">
        <v>20</v>
      </c>
      <c r="B158">
        <v>186</v>
      </c>
      <c r="D158" t="s">
        <v>14</v>
      </c>
      <c r="E158">
        <v>83</v>
      </c>
    </row>
    <row r="159" spans="1:5" x14ac:dyDescent="0.55000000000000004">
      <c r="A159" t="s">
        <v>20</v>
      </c>
      <c r="B159">
        <v>138</v>
      </c>
      <c r="D159" t="s">
        <v>14</v>
      </c>
      <c r="E159">
        <v>747</v>
      </c>
    </row>
    <row r="160" spans="1:5" x14ac:dyDescent="0.55000000000000004">
      <c r="A160" t="s">
        <v>20</v>
      </c>
      <c r="B160">
        <v>261</v>
      </c>
      <c r="D160" t="s">
        <v>14</v>
      </c>
      <c r="E160">
        <v>84</v>
      </c>
    </row>
    <row r="161" spans="1:5" x14ac:dyDescent="0.55000000000000004">
      <c r="A161" t="s">
        <v>20</v>
      </c>
      <c r="B161">
        <v>107</v>
      </c>
      <c r="D161" t="s">
        <v>14</v>
      </c>
      <c r="E161">
        <v>91</v>
      </c>
    </row>
    <row r="162" spans="1:5" x14ac:dyDescent="0.55000000000000004">
      <c r="A162" t="s">
        <v>20</v>
      </c>
      <c r="B162">
        <v>199</v>
      </c>
      <c r="D162" t="s">
        <v>14</v>
      </c>
      <c r="E162">
        <v>792</v>
      </c>
    </row>
    <row r="163" spans="1:5" x14ac:dyDescent="0.55000000000000004">
      <c r="A163" t="s">
        <v>20</v>
      </c>
      <c r="B163">
        <v>5512</v>
      </c>
      <c r="D163" t="s">
        <v>14</v>
      </c>
      <c r="E163">
        <v>32</v>
      </c>
    </row>
    <row r="164" spans="1:5" x14ac:dyDescent="0.55000000000000004">
      <c r="A164" t="s">
        <v>20</v>
      </c>
      <c r="B164">
        <v>86</v>
      </c>
      <c r="D164" t="s">
        <v>14</v>
      </c>
      <c r="E164">
        <v>186</v>
      </c>
    </row>
    <row r="165" spans="1:5" x14ac:dyDescent="0.55000000000000004">
      <c r="A165" t="s">
        <v>20</v>
      </c>
      <c r="B165">
        <v>2768</v>
      </c>
      <c r="D165" t="s">
        <v>14</v>
      </c>
      <c r="E165">
        <v>605</v>
      </c>
    </row>
    <row r="166" spans="1:5" x14ac:dyDescent="0.55000000000000004">
      <c r="A166" t="s">
        <v>20</v>
      </c>
      <c r="B166">
        <v>48</v>
      </c>
      <c r="D166" t="s">
        <v>14</v>
      </c>
      <c r="E166">
        <v>1</v>
      </c>
    </row>
    <row r="167" spans="1:5" x14ac:dyDescent="0.55000000000000004">
      <c r="A167" t="s">
        <v>20</v>
      </c>
      <c r="B167">
        <v>87</v>
      </c>
      <c r="D167" t="s">
        <v>14</v>
      </c>
      <c r="E167">
        <v>31</v>
      </c>
    </row>
    <row r="168" spans="1:5" x14ac:dyDescent="0.55000000000000004">
      <c r="A168" t="s">
        <v>20</v>
      </c>
      <c r="B168">
        <v>1894</v>
      </c>
      <c r="D168" t="s">
        <v>14</v>
      </c>
      <c r="E168">
        <v>1181</v>
      </c>
    </row>
    <row r="169" spans="1:5" x14ac:dyDescent="0.55000000000000004">
      <c r="A169" t="s">
        <v>20</v>
      </c>
      <c r="B169">
        <v>282</v>
      </c>
      <c r="D169" t="s">
        <v>14</v>
      </c>
      <c r="E169">
        <v>39</v>
      </c>
    </row>
    <row r="170" spans="1:5" x14ac:dyDescent="0.55000000000000004">
      <c r="A170" t="s">
        <v>20</v>
      </c>
      <c r="B170">
        <v>116</v>
      </c>
      <c r="D170" t="s">
        <v>14</v>
      </c>
      <c r="E170">
        <v>46</v>
      </c>
    </row>
    <row r="171" spans="1:5" x14ac:dyDescent="0.55000000000000004">
      <c r="A171" t="s">
        <v>20</v>
      </c>
      <c r="B171">
        <v>83</v>
      </c>
      <c r="D171" t="s">
        <v>14</v>
      </c>
      <c r="E171">
        <v>105</v>
      </c>
    </row>
    <row r="172" spans="1:5" x14ac:dyDescent="0.55000000000000004">
      <c r="A172" t="s">
        <v>20</v>
      </c>
      <c r="B172">
        <v>91</v>
      </c>
      <c r="D172" t="s">
        <v>14</v>
      </c>
      <c r="E172">
        <v>535</v>
      </c>
    </row>
    <row r="173" spans="1:5" x14ac:dyDescent="0.55000000000000004">
      <c r="A173" t="s">
        <v>20</v>
      </c>
      <c r="B173">
        <v>546</v>
      </c>
      <c r="D173" t="s">
        <v>14</v>
      </c>
      <c r="E173">
        <v>16</v>
      </c>
    </row>
    <row r="174" spans="1:5" x14ac:dyDescent="0.55000000000000004">
      <c r="A174" t="s">
        <v>20</v>
      </c>
      <c r="B174">
        <v>393</v>
      </c>
      <c r="D174" t="s">
        <v>14</v>
      </c>
      <c r="E174">
        <v>575</v>
      </c>
    </row>
    <row r="175" spans="1:5" x14ac:dyDescent="0.55000000000000004">
      <c r="A175" t="s">
        <v>20</v>
      </c>
      <c r="B175">
        <v>133</v>
      </c>
      <c r="D175" t="s">
        <v>14</v>
      </c>
      <c r="E175">
        <v>1120</v>
      </c>
    </row>
    <row r="176" spans="1:5" x14ac:dyDescent="0.55000000000000004">
      <c r="A176" t="s">
        <v>20</v>
      </c>
      <c r="B176">
        <v>254</v>
      </c>
      <c r="D176" t="s">
        <v>14</v>
      </c>
      <c r="E176">
        <v>113</v>
      </c>
    </row>
    <row r="177" spans="1:5" x14ac:dyDescent="0.55000000000000004">
      <c r="A177" t="s">
        <v>20</v>
      </c>
      <c r="B177">
        <v>176</v>
      </c>
      <c r="D177" t="s">
        <v>14</v>
      </c>
      <c r="E177">
        <v>1538</v>
      </c>
    </row>
    <row r="178" spans="1:5" x14ac:dyDescent="0.55000000000000004">
      <c r="A178" t="s">
        <v>20</v>
      </c>
      <c r="B178">
        <v>337</v>
      </c>
      <c r="D178" t="s">
        <v>14</v>
      </c>
      <c r="E178">
        <v>9</v>
      </c>
    </row>
    <row r="179" spans="1:5" x14ac:dyDescent="0.55000000000000004">
      <c r="A179" t="s">
        <v>20</v>
      </c>
      <c r="B179">
        <v>107</v>
      </c>
      <c r="D179" t="s">
        <v>14</v>
      </c>
      <c r="E179">
        <v>554</v>
      </c>
    </row>
    <row r="180" spans="1:5" x14ac:dyDescent="0.55000000000000004">
      <c r="A180" t="s">
        <v>20</v>
      </c>
      <c r="B180">
        <v>183</v>
      </c>
      <c r="D180" t="s">
        <v>14</v>
      </c>
      <c r="E180">
        <v>648</v>
      </c>
    </row>
    <row r="181" spans="1:5" x14ac:dyDescent="0.55000000000000004">
      <c r="A181" t="s">
        <v>20</v>
      </c>
      <c r="B181">
        <v>72</v>
      </c>
      <c r="D181" t="s">
        <v>14</v>
      </c>
      <c r="E181">
        <v>21</v>
      </c>
    </row>
    <row r="182" spans="1:5" x14ac:dyDescent="0.55000000000000004">
      <c r="A182" t="s">
        <v>20</v>
      </c>
      <c r="B182">
        <v>295</v>
      </c>
      <c r="D182" t="s">
        <v>14</v>
      </c>
      <c r="E182">
        <v>54</v>
      </c>
    </row>
    <row r="183" spans="1:5" x14ac:dyDescent="0.55000000000000004">
      <c r="A183" t="s">
        <v>20</v>
      </c>
      <c r="B183">
        <v>142</v>
      </c>
      <c r="D183" t="s">
        <v>14</v>
      </c>
      <c r="E183">
        <v>120</v>
      </c>
    </row>
    <row r="184" spans="1:5" x14ac:dyDescent="0.55000000000000004">
      <c r="A184" t="s">
        <v>20</v>
      </c>
      <c r="B184">
        <v>85</v>
      </c>
      <c r="D184" t="s">
        <v>14</v>
      </c>
      <c r="E184">
        <v>579</v>
      </c>
    </row>
    <row r="185" spans="1:5" x14ac:dyDescent="0.55000000000000004">
      <c r="A185" t="s">
        <v>20</v>
      </c>
      <c r="B185">
        <v>659</v>
      </c>
      <c r="D185" t="s">
        <v>14</v>
      </c>
      <c r="E185">
        <v>2072</v>
      </c>
    </row>
    <row r="186" spans="1:5" x14ac:dyDescent="0.55000000000000004">
      <c r="A186" t="s">
        <v>20</v>
      </c>
      <c r="B186">
        <v>121</v>
      </c>
      <c r="D186" t="s">
        <v>14</v>
      </c>
      <c r="E186">
        <v>0</v>
      </c>
    </row>
    <row r="187" spans="1:5" x14ac:dyDescent="0.55000000000000004">
      <c r="A187" t="s">
        <v>20</v>
      </c>
      <c r="B187">
        <v>3742</v>
      </c>
      <c r="D187" t="s">
        <v>14</v>
      </c>
      <c r="E187">
        <v>1796</v>
      </c>
    </row>
    <row r="188" spans="1:5" x14ac:dyDescent="0.55000000000000004">
      <c r="A188" t="s">
        <v>20</v>
      </c>
      <c r="B188">
        <v>223</v>
      </c>
      <c r="D188" t="s">
        <v>14</v>
      </c>
      <c r="E188">
        <v>62</v>
      </c>
    </row>
    <row r="189" spans="1:5" x14ac:dyDescent="0.55000000000000004">
      <c r="A189" t="s">
        <v>20</v>
      </c>
      <c r="B189">
        <v>133</v>
      </c>
      <c r="D189" t="s">
        <v>14</v>
      </c>
      <c r="E189">
        <v>347</v>
      </c>
    </row>
    <row r="190" spans="1:5" x14ac:dyDescent="0.55000000000000004">
      <c r="A190" t="s">
        <v>20</v>
      </c>
      <c r="B190">
        <v>5168</v>
      </c>
      <c r="D190" t="s">
        <v>14</v>
      </c>
      <c r="E190">
        <v>19</v>
      </c>
    </row>
    <row r="191" spans="1:5" x14ac:dyDescent="0.55000000000000004">
      <c r="A191" t="s">
        <v>20</v>
      </c>
      <c r="B191">
        <v>307</v>
      </c>
      <c r="D191" t="s">
        <v>14</v>
      </c>
      <c r="E191">
        <v>1258</v>
      </c>
    </row>
    <row r="192" spans="1:5" x14ac:dyDescent="0.55000000000000004">
      <c r="A192" t="s">
        <v>20</v>
      </c>
      <c r="B192">
        <v>2441</v>
      </c>
      <c r="D192" t="s">
        <v>14</v>
      </c>
      <c r="E192">
        <v>362</v>
      </c>
    </row>
    <row r="193" spans="1:5" x14ac:dyDescent="0.55000000000000004">
      <c r="A193" t="s">
        <v>20</v>
      </c>
      <c r="B193">
        <v>1385</v>
      </c>
      <c r="D193" t="s">
        <v>14</v>
      </c>
      <c r="E193">
        <v>133</v>
      </c>
    </row>
    <row r="194" spans="1:5" x14ac:dyDescent="0.55000000000000004">
      <c r="A194" t="s">
        <v>20</v>
      </c>
      <c r="B194">
        <v>190</v>
      </c>
      <c r="D194" t="s">
        <v>14</v>
      </c>
      <c r="E194">
        <v>846</v>
      </c>
    </row>
    <row r="195" spans="1:5" x14ac:dyDescent="0.55000000000000004">
      <c r="A195" t="s">
        <v>20</v>
      </c>
      <c r="B195">
        <v>470</v>
      </c>
      <c r="D195" t="s">
        <v>14</v>
      </c>
      <c r="E195">
        <v>10</v>
      </c>
    </row>
    <row r="196" spans="1:5" x14ac:dyDescent="0.55000000000000004">
      <c r="A196" t="s">
        <v>20</v>
      </c>
      <c r="B196">
        <v>253</v>
      </c>
      <c r="D196" t="s">
        <v>14</v>
      </c>
      <c r="E196">
        <v>191</v>
      </c>
    </row>
    <row r="197" spans="1:5" x14ac:dyDescent="0.55000000000000004">
      <c r="A197" t="s">
        <v>20</v>
      </c>
      <c r="B197">
        <v>1113</v>
      </c>
      <c r="D197" t="s">
        <v>14</v>
      </c>
      <c r="E197">
        <v>1979</v>
      </c>
    </row>
    <row r="198" spans="1:5" x14ac:dyDescent="0.55000000000000004">
      <c r="A198" t="s">
        <v>20</v>
      </c>
      <c r="B198">
        <v>2283</v>
      </c>
      <c r="D198" t="s">
        <v>14</v>
      </c>
      <c r="E198">
        <v>63</v>
      </c>
    </row>
    <row r="199" spans="1:5" x14ac:dyDescent="0.55000000000000004">
      <c r="A199" t="s">
        <v>20</v>
      </c>
      <c r="B199">
        <v>1095</v>
      </c>
      <c r="D199" t="s">
        <v>14</v>
      </c>
      <c r="E199">
        <v>6080</v>
      </c>
    </row>
    <row r="200" spans="1:5" x14ac:dyDescent="0.55000000000000004">
      <c r="A200" t="s">
        <v>20</v>
      </c>
      <c r="B200">
        <v>1690</v>
      </c>
      <c r="D200" t="s">
        <v>14</v>
      </c>
      <c r="E200">
        <v>80</v>
      </c>
    </row>
    <row r="201" spans="1:5" x14ac:dyDescent="0.55000000000000004">
      <c r="A201" t="s">
        <v>20</v>
      </c>
      <c r="B201">
        <v>191</v>
      </c>
      <c r="D201" t="s">
        <v>14</v>
      </c>
      <c r="E201">
        <v>9</v>
      </c>
    </row>
    <row r="202" spans="1:5" x14ac:dyDescent="0.55000000000000004">
      <c r="A202" t="s">
        <v>20</v>
      </c>
      <c r="B202">
        <v>2013</v>
      </c>
      <c r="D202" t="s">
        <v>14</v>
      </c>
      <c r="E202">
        <v>1784</v>
      </c>
    </row>
    <row r="203" spans="1:5" x14ac:dyDescent="0.55000000000000004">
      <c r="A203" t="s">
        <v>20</v>
      </c>
      <c r="B203">
        <v>1703</v>
      </c>
      <c r="D203" t="s">
        <v>14</v>
      </c>
      <c r="E203">
        <v>243</v>
      </c>
    </row>
    <row r="204" spans="1:5" x14ac:dyDescent="0.55000000000000004">
      <c r="A204" t="s">
        <v>20</v>
      </c>
      <c r="B204">
        <v>80</v>
      </c>
      <c r="D204" t="s">
        <v>14</v>
      </c>
      <c r="E204">
        <v>1296</v>
      </c>
    </row>
    <row r="205" spans="1:5" x14ac:dyDescent="0.55000000000000004">
      <c r="A205" t="s">
        <v>20</v>
      </c>
      <c r="B205">
        <v>41</v>
      </c>
      <c r="D205" t="s">
        <v>14</v>
      </c>
      <c r="E205">
        <v>77</v>
      </c>
    </row>
    <row r="206" spans="1:5" x14ac:dyDescent="0.55000000000000004">
      <c r="A206" t="s">
        <v>20</v>
      </c>
      <c r="B206">
        <v>187</v>
      </c>
      <c r="D206" t="s">
        <v>14</v>
      </c>
      <c r="E206">
        <v>395</v>
      </c>
    </row>
    <row r="207" spans="1:5" x14ac:dyDescent="0.55000000000000004">
      <c r="A207" t="s">
        <v>20</v>
      </c>
      <c r="B207">
        <v>2875</v>
      </c>
      <c r="D207" t="s">
        <v>14</v>
      </c>
      <c r="E207">
        <v>49</v>
      </c>
    </row>
    <row r="208" spans="1:5" x14ac:dyDescent="0.55000000000000004">
      <c r="A208" t="s">
        <v>20</v>
      </c>
      <c r="B208">
        <v>88</v>
      </c>
      <c r="D208" t="s">
        <v>14</v>
      </c>
      <c r="E208">
        <v>180</v>
      </c>
    </row>
    <row r="209" spans="1:5" x14ac:dyDescent="0.55000000000000004">
      <c r="A209" t="s">
        <v>20</v>
      </c>
      <c r="B209">
        <v>191</v>
      </c>
      <c r="D209" t="s">
        <v>14</v>
      </c>
      <c r="E209">
        <v>2690</v>
      </c>
    </row>
    <row r="210" spans="1:5" x14ac:dyDescent="0.55000000000000004">
      <c r="A210" t="s">
        <v>20</v>
      </c>
      <c r="B210">
        <v>139</v>
      </c>
      <c r="D210" t="s">
        <v>14</v>
      </c>
      <c r="E210">
        <v>2779</v>
      </c>
    </row>
    <row r="211" spans="1:5" x14ac:dyDescent="0.55000000000000004">
      <c r="A211" t="s">
        <v>20</v>
      </c>
      <c r="B211">
        <v>186</v>
      </c>
      <c r="D211" t="s">
        <v>14</v>
      </c>
      <c r="E211">
        <v>92</v>
      </c>
    </row>
    <row r="212" spans="1:5" x14ac:dyDescent="0.55000000000000004">
      <c r="A212" t="s">
        <v>20</v>
      </c>
      <c r="B212">
        <v>112</v>
      </c>
      <c r="D212" t="s">
        <v>14</v>
      </c>
      <c r="E212">
        <v>1028</v>
      </c>
    </row>
    <row r="213" spans="1:5" x14ac:dyDescent="0.55000000000000004">
      <c r="A213" t="s">
        <v>20</v>
      </c>
      <c r="B213">
        <v>101</v>
      </c>
      <c r="D213" t="s">
        <v>14</v>
      </c>
      <c r="E213">
        <v>26</v>
      </c>
    </row>
    <row r="214" spans="1:5" x14ac:dyDescent="0.55000000000000004">
      <c r="A214" t="s">
        <v>20</v>
      </c>
      <c r="B214">
        <v>206</v>
      </c>
      <c r="D214" t="s">
        <v>14</v>
      </c>
      <c r="E214">
        <v>1790</v>
      </c>
    </row>
    <row r="215" spans="1:5" x14ac:dyDescent="0.55000000000000004">
      <c r="A215" t="s">
        <v>20</v>
      </c>
      <c r="B215">
        <v>154</v>
      </c>
      <c r="D215" t="s">
        <v>14</v>
      </c>
      <c r="E215">
        <v>37</v>
      </c>
    </row>
    <row r="216" spans="1:5" x14ac:dyDescent="0.55000000000000004">
      <c r="A216" t="s">
        <v>20</v>
      </c>
      <c r="B216">
        <v>5966</v>
      </c>
      <c r="D216" t="s">
        <v>14</v>
      </c>
      <c r="E216">
        <v>35</v>
      </c>
    </row>
    <row r="217" spans="1:5" x14ac:dyDescent="0.55000000000000004">
      <c r="A217" t="s">
        <v>20</v>
      </c>
      <c r="B217">
        <v>169</v>
      </c>
      <c r="D217" t="s">
        <v>14</v>
      </c>
      <c r="E217">
        <v>558</v>
      </c>
    </row>
    <row r="218" spans="1:5" x14ac:dyDescent="0.55000000000000004">
      <c r="A218" t="s">
        <v>20</v>
      </c>
      <c r="B218">
        <v>2106</v>
      </c>
      <c r="D218" t="s">
        <v>14</v>
      </c>
      <c r="E218">
        <v>64</v>
      </c>
    </row>
    <row r="219" spans="1:5" x14ac:dyDescent="0.55000000000000004">
      <c r="A219" t="s">
        <v>20</v>
      </c>
      <c r="B219">
        <v>131</v>
      </c>
      <c r="D219" t="s">
        <v>14</v>
      </c>
      <c r="E219">
        <v>245</v>
      </c>
    </row>
    <row r="220" spans="1:5" x14ac:dyDescent="0.55000000000000004">
      <c r="A220" t="s">
        <v>20</v>
      </c>
      <c r="B220">
        <v>84</v>
      </c>
      <c r="D220" t="s">
        <v>14</v>
      </c>
      <c r="E220">
        <v>71</v>
      </c>
    </row>
    <row r="221" spans="1:5" x14ac:dyDescent="0.55000000000000004">
      <c r="A221" t="s">
        <v>20</v>
      </c>
      <c r="B221">
        <v>155</v>
      </c>
      <c r="D221" t="s">
        <v>14</v>
      </c>
      <c r="E221">
        <v>42</v>
      </c>
    </row>
    <row r="222" spans="1:5" x14ac:dyDescent="0.55000000000000004">
      <c r="A222" t="s">
        <v>20</v>
      </c>
      <c r="B222">
        <v>189</v>
      </c>
      <c r="D222" t="s">
        <v>14</v>
      </c>
      <c r="E222">
        <v>156</v>
      </c>
    </row>
    <row r="223" spans="1:5" x14ac:dyDescent="0.55000000000000004">
      <c r="A223" t="s">
        <v>20</v>
      </c>
      <c r="B223">
        <v>4799</v>
      </c>
      <c r="D223" t="s">
        <v>14</v>
      </c>
      <c r="E223">
        <v>1368</v>
      </c>
    </row>
    <row r="224" spans="1:5" x14ac:dyDescent="0.55000000000000004">
      <c r="A224" t="s">
        <v>20</v>
      </c>
      <c r="B224">
        <v>1137</v>
      </c>
      <c r="D224" t="s">
        <v>14</v>
      </c>
      <c r="E224">
        <v>102</v>
      </c>
    </row>
    <row r="225" spans="1:5" x14ac:dyDescent="0.55000000000000004">
      <c r="A225" t="s">
        <v>20</v>
      </c>
      <c r="B225">
        <v>1152</v>
      </c>
      <c r="D225" t="s">
        <v>14</v>
      </c>
      <c r="E225">
        <v>86</v>
      </c>
    </row>
    <row r="226" spans="1:5" x14ac:dyDescent="0.55000000000000004">
      <c r="A226" t="s">
        <v>20</v>
      </c>
      <c r="B226">
        <v>50</v>
      </c>
      <c r="D226" t="s">
        <v>14</v>
      </c>
      <c r="E226">
        <v>253</v>
      </c>
    </row>
    <row r="227" spans="1:5" x14ac:dyDescent="0.55000000000000004">
      <c r="A227" t="s">
        <v>20</v>
      </c>
      <c r="B227">
        <v>3059</v>
      </c>
      <c r="D227" t="s">
        <v>14</v>
      </c>
      <c r="E227">
        <v>157</v>
      </c>
    </row>
    <row r="228" spans="1:5" x14ac:dyDescent="0.55000000000000004">
      <c r="A228" t="s">
        <v>20</v>
      </c>
      <c r="B228">
        <v>34</v>
      </c>
      <c r="D228" t="s">
        <v>14</v>
      </c>
      <c r="E228">
        <v>183</v>
      </c>
    </row>
    <row r="229" spans="1:5" x14ac:dyDescent="0.55000000000000004">
      <c r="A229" t="s">
        <v>20</v>
      </c>
      <c r="B229">
        <v>220</v>
      </c>
      <c r="D229" t="s">
        <v>14</v>
      </c>
      <c r="E229">
        <v>82</v>
      </c>
    </row>
    <row r="230" spans="1:5" x14ac:dyDescent="0.55000000000000004">
      <c r="A230" t="s">
        <v>20</v>
      </c>
      <c r="B230">
        <v>1604</v>
      </c>
      <c r="D230" t="s">
        <v>14</v>
      </c>
      <c r="E230">
        <v>1</v>
      </c>
    </row>
    <row r="231" spans="1:5" x14ac:dyDescent="0.55000000000000004">
      <c r="A231" t="s">
        <v>20</v>
      </c>
      <c r="B231">
        <v>454</v>
      </c>
      <c r="D231" t="s">
        <v>14</v>
      </c>
      <c r="E231">
        <v>1198</v>
      </c>
    </row>
    <row r="232" spans="1:5" x14ac:dyDescent="0.55000000000000004">
      <c r="A232" t="s">
        <v>20</v>
      </c>
      <c r="B232">
        <v>123</v>
      </c>
      <c r="D232" t="s">
        <v>14</v>
      </c>
      <c r="E232">
        <v>648</v>
      </c>
    </row>
    <row r="233" spans="1:5" x14ac:dyDescent="0.55000000000000004">
      <c r="A233" t="s">
        <v>20</v>
      </c>
      <c r="B233">
        <v>299</v>
      </c>
      <c r="D233" t="s">
        <v>14</v>
      </c>
      <c r="E233">
        <v>64</v>
      </c>
    </row>
    <row r="234" spans="1:5" x14ac:dyDescent="0.55000000000000004">
      <c r="A234" t="s">
        <v>20</v>
      </c>
      <c r="B234">
        <v>2237</v>
      </c>
      <c r="D234" t="s">
        <v>14</v>
      </c>
      <c r="E234">
        <v>62</v>
      </c>
    </row>
    <row r="235" spans="1:5" x14ac:dyDescent="0.55000000000000004">
      <c r="A235" t="s">
        <v>20</v>
      </c>
      <c r="B235">
        <v>645</v>
      </c>
      <c r="D235" t="s">
        <v>14</v>
      </c>
      <c r="E235">
        <v>750</v>
      </c>
    </row>
    <row r="236" spans="1:5" x14ac:dyDescent="0.55000000000000004">
      <c r="A236" t="s">
        <v>20</v>
      </c>
      <c r="B236">
        <v>484</v>
      </c>
      <c r="D236" t="s">
        <v>14</v>
      </c>
      <c r="E236">
        <v>105</v>
      </c>
    </row>
    <row r="237" spans="1:5" x14ac:dyDescent="0.55000000000000004">
      <c r="A237" t="s">
        <v>20</v>
      </c>
      <c r="B237">
        <v>154</v>
      </c>
      <c r="D237" t="s">
        <v>14</v>
      </c>
      <c r="E237">
        <v>2604</v>
      </c>
    </row>
    <row r="238" spans="1:5" x14ac:dyDescent="0.55000000000000004">
      <c r="A238" t="s">
        <v>20</v>
      </c>
      <c r="B238">
        <v>82</v>
      </c>
      <c r="D238" t="s">
        <v>14</v>
      </c>
      <c r="E238">
        <v>65</v>
      </c>
    </row>
    <row r="239" spans="1:5" x14ac:dyDescent="0.55000000000000004">
      <c r="A239" t="s">
        <v>20</v>
      </c>
      <c r="B239">
        <v>134</v>
      </c>
      <c r="D239" t="s">
        <v>14</v>
      </c>
      <c r="E239">
        <v>94</v>
      </c>
    </row>
    <row r="240" spans="1:5" x14ac:dyDescent="0.55000000000000004">
      <c r="A240" t="s">
        <v>20</v>
      </c>
      <c r="B240">
        <v>5203</v>
      </c>
      <c r="D240" t="s">
        <v>14</v>
      </c>
      <c r="E240">
        <v>257</v>
      </c>
    </row>
    <row r="241" spans="1:5" x14ac:dyDescent="0.55000000000000004">
      <c r="A241" t="s">
        <v>20</v>
      </c>
      <c r="B241">
        <v>94</v>
      </c>
      <c r="D241" t="s">
        <v>14</v>
      </c>
      <c r="E241">
        <v>2928</v>
      </c>
    </row>
    <row r="242" spans="1:5" x14ac:dyDescent="0.55000000000000004">
      <c r="A242" t="s">
        <v>20</v>
      </c>
      <c r="B242">
        <v>205</v>
      </c>
      <c r="D242" t="s">
        <v>14</v>
      </c>
      <c r="E242">
        <v>4697</v>
      </c>
    </row>
    <row r="243" spans="1:5" x14ac:dyDescent="0.55000000000000004">
      <c r="A243" t="s">
        <v>20</v>
      </c>
      <c r="B243">
        <v>92</v>
      </c>
      <c r="D243" t="s">
        <v>14</v>
      </c>
      <c r="E243">
        <v>2915</v>
      </c>
    </row>
    <row r="244" spans="1:5" x14ac:dyDescent="0.55000000000000004">
      <c r="A244" t="s">
        <v>20</v>
      </c>
      <c r="B244">
        <v>219</v>
      </c>
      <c r="D244" t="s">
        <v>14</v>
      </c>
      <c r="E244">
        <v>18</v>
      </c>
    </row>
    <row r="245" spans="1:5" x14ac:dyDescent="0.55000000000000004">
      <c r="A245" t="s">
        <v>20</v>
      </c>
      <c r="B245">
        <v>2526</v>
      </c>
      <c r="D245" t="s">
        <v>14</v>
      </c>
      <c r="E245">
        <v>602</v>
      </c>
    </row>
    <row r="246" spans="1:5" x14ac:dyDescent="0.55000000000000004">
      <c r="A246" t="s">
        <v>20</v>
      </c>
      <c r="B246">
        <v>94</v>
      </c>
      <c r="D246" t="s">
        <v>14</v>
      </c>
      <c r="E246">
        <v>1</v>
      </c>
    </row>
    <row r="247" spans="1:5" x14ac:dyDescent="0.55000000000000004">
      <c r="A247" t="s">
        <v>20</v>
      </c>
      <c r="B247">
        <v>1713</v>
      </c>
      <c r="D247" t="s">
        <v>14</v>
      </c>
      <c r="E247">
        <v>3868</v>
      </c>
    </row>
    <row r="248" spans="1:5" x14ac:dyDescent="0.55000000000000004">
      <c r="A248" t="s">
        <v>20</v>
      </c>
      <c r="B248">
        <v>249</v>
      </c>
      <c r="D248" t="s">
        <v>14</v>
      </c>
      <c r="E248">
        <v>504</v>
      </c>
    </row>
    <row r="249" spans="1:5" x14ac:dyDescent="0.55000000000000004">
      <c r="A249" t="s">
        <v>20</v>
      </c>
      <c r="B249">
        <v>192</v>
      </c>
      <c r="D249" t="s">
        <v>14</v>
      </c>
      <c r="E249">
        <v>14</v>
      </c>
    </row>
    <row r="250" spans="1:5" x14ac:dyDescent="0.55000000000000004">
      <c r="A250" t="s">
        <v>20</v>
      </c>
      <c r="B250">
        <v>247</v>
      </c>
      <c r="D250" t="s">
        <v>14</v>
      </c>
      <c r="E250">
        <v>750</v>
      </c>
    </row>
    <row r="251" spans="1:5" x14ac:dyDescent="0.55000000000000004">
      <c r="A251" t="s">
        <v>20</v>
      </c>
      <c r="B251">
        <v>2293</v>
      </c>
      <c r="D251" t="s">
        <v>14</v>
      </c>
      <c r="E251">
        <v>77</v>
      </c>
    </row>
    <row r="252" spans="1:5" x14ac:dyDescent="0.55000000000000004">
      <c r="A252" t="s">
        <v>20</v>
      </c>
      <c r="B252">
        <v>3131</v>
      </c>
      <c r="D252" t="s">
        <v>14</v>
      </c>
      <c r="E252">
        <v>752</v>
      </c>
    </row>
    <row r="253" spans="1:5" x14ac:dyDescent="0.55000000000000004">
      <c r="A253" t="s">
        <v>20</v>
      </c>
      <c r="B253">
        <v>143</v>
      </c>
      <c r="D253" t="s">
        <v>14</v>
      </c>
      <c r="E253">
        <v>131</v>
      </c>
    </row>
    <row r="254" spans="1:5" x14ac:dyDescent="0.55000000000000004">
      <c r="A254" t="s">
        <v>20</v>
      </c>
      <c r="B254">
        <v>296</v>
      </c>
      <c r="D254" t="s">
        <v>14</v>
      </c>
      <c r="E254">
        <v>87</v>
      </c>
    </row>
    <row r="255" spans="1:5" x14ac:dyDescent="0.55000000000000004">
      <c r="A255" t="s">
        <v>20</v>
      </c>
      <c r="B255">
        <v>170</v>
      </c>
      <c r="D255" t="s">
        <v>14</v>
      </c>
      <c r="E255">
        <v>1063</v>
      </c>
    </row>
    <row r="256" spans="1:5" x14ac:dyDescent="0.55000000000000004">
      <c r="A256" t="s">
        <v>20</v>
      </c>
      <c r="B256">
        <v>86</v>
      </c>
      <c r="D256" t="s">
        <v>14</v>
      </c>
      <c r="E256">
        <v>76</v>
      </c>
    </row>
    <row r="257" spans="1:5" x14ac:dyDescent="0.55000000000000004">
      <c r="A257" t="s">
        <v>20</v>
      </c>
      <c r="B257">
        <v>6286</v>
      </c>
      <c r="D257" t="s">
        <v>14</v>
      </c>
      <c r="E257">
        <v>4428</v>
      </c>
    </row>
    <row r="258" spans="1:5" x14ac:dyDescent="0.55000000000000004">
      <c r="A258" t="s">
        <v>20</v>
      </c>
      <c r="B258">
        <v>3727</v>
      </c>
      <c r="D258" t="s">
        <v>14</v>
      </c>
      <c r="E258">
        <v>58</v>
      </c>
    </row>
    <row r="259" spans="1:5" x14ac:dyDescent="0.55000000000000004">
      <c r="A259" t="s">
        <v>20</v>
      </c>
      <c r="B259">
        <v>1605</v>
      </c>
      <c r="D259" t="s">
        <v>14</v>
      </c>
      <c r="E259">
        <v>111</v>
      </c>
    </row>
    <row r="260" spans="1:5" x14ac:dyDescent="0.55000000000000004">
      <c r="A260" t="s">
        <v>20</v>
      </c>
      <c r="B260">
        <v>2120</v>
      </c>
      <c r="D260" t="s">
        <v>14</v>
      </c>
      <c r="E260">
        <v>2955</v>
      </c>
    </row>
    <row r="261" spans="1:5" x14ac:dyDescent="0.55000000000000004">
      <c r="A261" t="s">
        <v>20</v>
      </c>
      <c r="B261">
        <v>50</v>
      </c>
      <c r="D261" t="s">
        <v>14</v>
      </c>
      <c r="E261">
        <v>1657</v>
      </c>
    </row>
    <row r="262" spans="1:5" x14ac:dyDescent="0.55000000000000004">
      <c r="A262" t="s">
        <v>20</v>
      </c>
      <c r="B262">
        <v>2080</v>
      </c>
      <c r="D262" t="s">
        <v>14</v>
      </c>
      <c r="E262">
        <v>926</v>
      </c>
    </row>
    <row r="263" spans="1:5" x14ac:dyDescent="0.55000000000000004">
      <c r="A263" t="s">
        <v>20</v>
      </c>
      <c r="B263">
        <v>2105</v>
      </c>
      <c r="D263" t="s">
        <v>14</v>
      </c>
      <c r="E263">
        <v>77</v>
      </c>
    </row>
    <row r="264" spans="1:5" x14ac:dyDescent="0.55000000000000004">
      <c r="A264" t="s">
        <v>20</v>
      </c>
      <c r="B264">
        <v>2436</v>
      </c>
      <c r="D264" t="s">
        <v>14</v>
      </c>
      <c r="E264">
        <v>1748</v>
      </c>
    </row>
    <row r="265" spans="1:5" x14ac:dyDescent="0.55000000000000004">
      <c r="A265" t="s">
        <v>20</v>
      </c>
      <c r="B265">
        <v>80</v>
      </c>
      <c r="D265" t="s">
        <v>14</v>
      </c>
      <c r="E265">
        <v>79</v>
      </c>
    </row>
    <row r="266" spans="1:5" x14ac:dyDescent="0.55000000000000004">
      <c r="A266" t="s">
        <v>20</v>
      </c>
      <c r="B266">
        <v>42</v>
      </c>
      <c r="D266" t="s">
        <v>14</v>
      </c>
      <c r="E266">
        <v>889</v>
      </c>
    </row>
    <row r="267" spans="1:5" x14ac:dyDescent="0.55000000000000004">
      <c r="A267" t="s">
        <v>20</v>
      </c>
      <c r="B267">
        <v>139</v>
      </c>
      <c r="D267" t="s">
        <v>14</v>
      </c>
      <c r="E267">
        <v>56</v>
      </c>
    </row>
    <row r="268" spans="1:5" x14ac:dyDescent="0.55000000000000004">
      <c r="A268" t="s">
        <v>20</v>
      </c>
      <c r="B268">
        <v>159</v>
      </c>
      <c r="D268" t="s">
        <v>14</v>
      </c>
      <c r="E268">
        <v>1</v>
      </c>
    </row>
    <row r="269" spans="1:5" x14ac:dyDescent="0.55000000000000004">
      <c r="A269" t="s">
        <v>20</v>
      </c>
      <c r="B269">
        <v>381</v>
      </c>
      <c r="D269" t="s">
        <v>14</v>
      </c>
      <c r="E269">
        <v>83</v>
      </c>
    </row>
    <row r="270" spans="1:5" x14ac:dyDescent="0.55000000000000004">
      <c r="A270" t="s">
        <v>20</v>
      </c>
      <c r="B270">
        <v>194</v>
      </c>
      <c r="D270" t="s">
        <v>14</v>
      </c>
      <c r="E270">
        <v>2025</v>
      </c>
    </row>
    <row r="271" spans="1:5" x14ac:dyDescent="0.55000000000000004">
      <c r="A271" t="s">
        <v>20</v>
      </c>
      <c r="B271">
        <v>106</v>
      </c>
      <c r="D271" t="s">
        <v>14</v>
      </c>
      <c r="E271">
        <v>14</v>
      </c>
    </row>
    <row r="272" spans="1:5" x14ac:dyDescent="0.55000000000000004">
      <c r="A272" t="s">
        <v>20</v>
      </c>
      <c r="B272">
        <v>142</v>
      </c>
      <c r="D272" t="s">
        <v>14</v>
      </c>
      <c r="E272">
        <v>656</v>
      </c>
    </row>
    <row r="273" spans="1:5" x14ac:dyDescent="0.55000000000000004">
      <c r="A273" t="s">
        <v>20</v>
      </c>
      <c r="B273">
        <v>211</v>
      </c>
      <c r="D273" t="s">
        <v>14</v>
      </c>
      <c r="E273">
        <v>1596</v>
      </c>
    </row>
    <row r="274" spans="1:5" x14ac:dyDescent="0.55000000000000004">
      <c r="A274" t="s">
        <v>20</v>
      </c>
      <c r="B274">
        <v>2756</v>
      </c>
      <c r="D274" t="s">
        <v>14</v>
      </c>
      <c r="E274">
        <v>10</v>
      </c>
    </row>
    <row r="275" spans="1:5" x14ac:dyDescent="0.55000000000000004">
      <c r="A275" t="s">
        <v>20</v>
      </c>
      <c r="B275">
        <v>173</v>
      </c>
      <c r="D275" t="s">
        <v>14</v>
      </c>
      <c r="E275">
        <v>1121</v>
      </c>
    </row>
    <row r="276" spans="1:5" x14ac:dyDescent="0.55000000000000004">
      <c r="A276" t="s">
        <v>20</v>
      </c>
      <c r="B276">
        <v>87</v>
      </c>
      <c r="D276" t="s">
        <v>14</v>
      </c>
      <c r="E276">
        <v>15</v>
      </c>
    </row>
    <row r="277" spans="1:5" x14ac:dyDescent="0.55000000000000004">
      <c r="A277" t="s">
        <v>20</v>
      </c>
      <c r="B277">
        <v>1572</v>
      </c>
      <c r="D277" t="s">
        <v>14</v>
      </c>
      <c r="E277">
        <v>191</v>
      </c>
    </row>
    <row r="278" spans="1:5" x14ac:dyDescent="0.55000000000000004">
      <c r="A278" t="s">
        <v>20</v>
      </c>
      <c r="B278">
        <v>2346</v>
      </c>
      <c r="D278" t="s">
        <v>14</v>
      </c>
      <c r="E278">
        <v>16</v>
      </c>
    </row>
    <row r="279" spans="1:5" x14ac:dyDescent="0.55000000000000004">
      <c r="A279" t="s">
        <v>20</v>
      </c>
      <c r="B279">
        <v>115</v>
      </c>
      <c r="D279" t="s">
        <v>14</v>
      </c>
      <c r="E279">
        <v>17</v>
      </c>
    </row>
    <row r="280" spans="1:5" x14ac:dyDescent="0.55000000000000004">
      <c r="A280" t="s">
        <v>20</v>
      </c>
      <c r="B280">
        <v>85</v>
      </c>
      <c r="D280" t="s">
        <v>14</v>
      </c>
      <c r="E280">
        <v>34</v>
      </c>
    </row>
    <row r="281" spans="1:5" x14ac:dyDescent="0.55000000000000004">
      <c r="A281" t="s">
        <v>20</v>
      </c>
      <c r="B281">
        <v>144</v>
      </c>
      <c r="D281" t="s">
        <v>14</v>
      </c>
      <c r="E281">
        <v>1</v>
      </c>
    </row>
    <row r="282" spans="1:5" x14ac:dyDescent="0.55000000000000004">
      <c r="A282" t="s">
        <v>20</v>
      </c>
      <c r="B282">
        <v>2443</v>
      </c>
      <c r="D282" t="s">
        <v>14</v>
      </c>
      <c r="E282">
        <v>1274</v>
      </c>
    </row>
    <row r="283" spans="1:5" x14ac:dyDescent="0.55000000000000004">
      <c r="A283" t="s">
        <v>20</v>
      </c>
      <c r="B283">
        <v>64</v>
      </c>
      <c r="D283" t="s">
        <v>14</v>
      </c>
      <c r="E283">
        <v>210</v>
      </c>
    </row>
    <row r="284" spans="1:5" x14ac:dyDescent="0.55000000000000004">
      <c r="A284" t="s">
        <v>20</v>
      </c>
      <c r="B284">
        <v>268</v>
      </c>
      <c r="D284" t="s">
        <v>14</v>
      </c>
      <c r="E284">
        <v>248</v>
      </c>
    </row>
    <row r="285" spans="1:5" x14ac:dyDescent="0.55000000000000004">
      <c r="A285" t="s">
        <v>20</v>
      </c>
      <c r="B285">
        <v>195</v>
      </c>
      <c r="D285" t="s">
        <v>14</v>
      </c>
      <c r="E285">
        <v>513</v>
      </c>
    </row>
    <row r="286" spans="1:5" x14ac:dyDescent="0.55000000000000004">
      <c r="A286" t="s">
        <v>20</v>
      </c>
      <c r="B286">
        <v>186</v>
      </c>
      <c r="D286" t="s">
        <v>14</v>
      </c>
      <c r="E286">
        <v>3410</v>
      </c>
    </row>
    <row r="287" spans="1:5" x14ac:dyDescent="0.55000000000000004">
      <c r="A287" t="s">
        <v>20</v>
      </c>
      <c r="B287">
        <v>460</v>
      </c>
      <c r="D287" t="s">
        <v>14</v>
      </c>
      <c r="E287">
        <v>10</v>
      </c>
    </row>
    <row r="288" spans="1:5" x14ac:dyDescent="0.55000000000000004">
      <c r="A288" t="s">
        <v>20</v>
      </c>
      <c r="B288">
        <v>2528</v>
      </c>
      <c r="D288" t="s">
        <v>14</v>
      </c>
      <c r="E288">
        <v>2201</v>
      </c>
    </row>
    <row r="289" spans="1:5" x14ac:dyDescent="0.55000000000000004">
      <c r="A289" t="s">
        <v>20</v>
      </c>
      <c r="B289">
        <v>3657</v>
      </c>
      <c r="D289" t="s">
        <v>14</v>
      </c>
      <c r="E289">
        <v>676</v>
      </c>
    </row>
    <row r="290" spans="1:5" x14ac:dyDescent="0.55000000000000004">
      <c r="A290" t="s">
        <v>20</v>
      </c>
      <c r="B290">
        <v>131</v>
      </c>
      <c r="D290" t="s">
        <v>14</v>
      </c>
      <c r="E290">
        <v>831</v>
      </c>
    </row>
    <row r="291" spans="1:5" x14ac:dyDescent="0.55000000000000004">
      <c r="A291" t="s">
        <v>20</v>
      </c>
      <c r="B291">
        <v>239</v>
      </c>
      <c r="D291" t="s">
        <v>14</v>
      </c>
      <c r="E291">
        <v>859</v>
      </c>
    </row>
    <row r="292" spans="1:5" x14ac:dyDescent="0.55000000000000004">
      <c r="A292" t="s">
        <v>20</v>
      </c>
      <c r="B292">
        <v>78</v>
      </c>
      <c r="D292" t="s">
        <v>14</v>
      </c>
      <c r="E292">
        <v>45</v>
      </c>
    </row>
    <row r="293" spans="1:5" x14ac:dyDescent="0.55000000000000004">
      <c r="A293" t="s">
        <v>20</v>
      </c>
      <c r="B293">
        <v>1773</v>
      </c>
      <c r="D293" t="s">
        <v>14</v>
      </c>
      <c r="E293">
        <v>6</v>
      </c>
    </row>
    <row r="294" spans="1:5" x14ac:dyDescent="0.55000000000000004">
      <c r="A294" t="s">
        <v>20</v>
      </c>
      <c r="B294">
        <v>32</v>
      </c>
      <c r="D294" t="s">
        <v>14</v>
      </c>
      <c r="E294">
        <v>7</v>
      </c>
    </row>
    <row r="295" spans="1:5" x14ac:dyDescent="0.55000000000000004">
      <c r="A295" t="s">
        <v>20</v>
      </c>
      <c r="B295">
        <v>369</v>
      </c>
      <c r="D295" t="s">
        <v>14</v>
      </c>
      <c r="E295">
        <v>31</v>
      </c>
    </row>
    <row r="296" spans="1:5" x14ac:dyDescent="0.55000000000000004">
      <c r="A296" t="s">
        <v>20</v>
      </c>
      <c r="B296">
        <v>89</v>
      </c>
      <c r="D296" t="s">
        <v>14</v>
      </c>
      <c r="E296">
        <v>78</v>
      </c>
    </row>
    <row r="297" spans="1:5" x14ac:dyDescent="0.55000000000000004">
      <c r="A297" t="s">
        <v>20</v>
      </c>
      <c r="B297">
        <v>147</v>
      </c>
      <c r="D297" t="s">
        <v>14</v>
      </c>
      <c r="E297">
        <v>1225</v>
      </c>
    </row>
    <row r="298" spans="1:5" x14ac:dyDescent="0.55000000000000004">
      <c r="A298" t="s">
        <v>20</v>
      </c>
      <c r="B298">
        <v>126</v>
      </c>
      <c r="D298" t="s">
        <v>14</v>
      </c>
      <c r="E298">
        <v>1</v>
      </c>
    </row>
    <row r="299" spans="1:5" x14ac:dyDescent="0.55000000000000004">
      <c r="A299" t="s">
        <v>20</v>
      </c>
      <c r="B299">
        <v>2218</v>
      </c>
      <c r="D299" t="s">
        <v>14</v>
      </c>
      <c r="E299">
        <v>67</v>
      </c>
    </row>
    <row r="300" spans="1:5" x14ac:dyDescent="0.55000000000000004">
      <c r="A300" t="s">
        <v>20</v>
      </c>
      <c r="B300">
        <v>202</v>
      </c>
      <c r="D300" t="s">
        <v>14</v>
      </c>
      <c r="E300">
        <v>19</v>
      </c>
    </row>
    <row r="301" spans="1:5" x14ac:dyDescent="0.55000000000000004">
      <c r="A301" t="s">
        <v>20</v>
      </c>
      <c r="B301">
        <v>140</v>
      </c>
      <c r="D301" t="s">
        <v>14</v>
      </c>
      <c r="E301">
        <v>2108</v>
      </c>
    </row>
    <row r="302" spans="1:5" x14ac:dyDescent="0.55000000000000004">
      <c r="A302" t="s">
        <v>20</v>
      </c>
      <c r="B302">
        <v>1052</v>
      </c>
      <c r="D302" t="s">
        <v>14</v>
      </c>
      <c r="E302">
        <v>679</v>
      </c>
    </row>
    <row r="303" spans="1:5" x14ac:dyDescent="0.55000000000000004">
      <c r="A303" t="s">
        <v>20</v>
      </c>
      <c r="B303">
        <v>247</v>
      </c>
      <c r="D303" t="s">
        <v>14</v>
      </c>
      <c r="E303">
        <v>36</v>
      </c>
    </row>
    <row r="304" spans="1:5" x14ac:dyDescent="0.55000000000000004">
      <c r="A304" t="s">
        <v>20</v>
      </c>
      <c r="B304">
        <v>84</v>
      </c>
      <c r="D304" t="s">
        <v>14</v>
      </c>
      <c r="E304">
        <v>47</v>
      </c>
    </row>
    <row r="305" spans="1:5" x14ac:dyDescent="0.55000000000000004">
      <c r="A305" t="s">
        <v>20</v>
      </c>
      <c r="B305">
        <v>88</v>
      </c>
      <c r="D305" t="s">
        <v>14</v>
      </c>
      <c r="E305">
        <v>70</v>
      </c>
    </row>
    <row r="306" spans="1:5" x14ac:dyDescent="0.55000000000000004">
      <c r="A306" t="s">
        <v>20</v>
      </c>
      <c r="B306">
        <v>156</v>
      </c>
      <c r="D306" t="s">
        <v>14</v>
      </c>
      <c r="E306">
        <v>154</v>
      </c>
    </row>
    <row r="307" spans="1:5" x14ac:dyDescent="0.55000000000000004">
      <c r="A307" t="s">
        <v>20</v>
      </c>
      <c r="B307">
        <v>2985</v>
      </c>
      <c r="D307" t="s">
        <v>14</v>
      </c>
      <c r="E307">
        <v>22</v>
      </c>
    </row>
    <row r="308" spans="1:5" x14ac:dyDescent="0.55000000000000004">
      <c r="A308" t="s">
        <v>20</v>
      </c>
      <c r="B308">
        <v>762</v>
      </c>
      <c r="D308" t="s">
        <v>14</v>
      </c>
      <c r="E308">
        <v>1758</v>
      </c>
    </row>
    <row r="309" spans="1:5" x14ac:dyDescent="0.55000000000000004">
      <c r="A309" t="s">
        <v>20</v>
      </c>
      <c r="B309">
        <v>554</v>
      </c>
      <c r="D309" t="s">
        <v>14</v>
      </c>
      <c r="E309">
        <v>94</v>
      </c>
    </row>
    <row r="310" spans="1:5" x14ac:dyDescent="0.55000000000000004">
      <c r="A310" t="s">
        <v>20</v>
      </c>
      <c r="B310">
        <v>135</v>
      </c>
      <c r="D310" t="s">
        <v>14</v>
      </c>
      <c r="E310">
        <v>33</v>
      </c>
    </row>
    <row r="311" spans="1:5" x14ac:dyDescent="0.55000000000000004">
      <c r="A311" t="s">
        <v>20</v>
      </c>
      <c r="B311">
        <v>122</v>
      </c>
      <c r="D311" t="s">
        <v>14</v>
      </c>
      <c r="E311">
        <v>1</v>
      </c>
    </row>
    <row r="312" spans="1:5" x14ac:dyDescent="0.55000000000000004">
      <c r="A312" t="s">
        <v>20</v>
      </c>
      <c r="B312">
        <v>221</v>
      </c>
      <c r="D312" t="s">
        <v>14</v>
      </c>
      <c r="E312">
        <v>31</v>
      </c>
    </row>
    <row r="313" spans="1:5" x14ac:dyDescent="0.55000000000000004">
      <c r="A313" t="s">
        <v>20</v>
      </c>
      <c r="B313">
        <v>126</v>
      </c>
      <c r="D313" t="s">
        <v>14</v>
      </c>
      <c r="E313">
        <v>35</v>
      </c>
    </row>
    <row r="314" spans="1:5" x14ac:dyDescent="0.55000000000000004">
      <c r="A314" t="s">
        <v>20</v>
      </c>
      <c r="B314">
        <v>1022</v>
      </c>
      <c r="D314" t="s">
        <v>14</v>
      </c>
      <c r="E314">
        <v>63</v>
      </c>
    </row>
    <row r="315" spans="1:5" x14ac:dyDescent="0.55000000000000004">
      <c r="A315" t="s">
        <v>20</v>
      </c>
      <c r="B315">
        <v>3177</v>
      </c>
      <c r="D315" t="s">
        <v>14</v>
      </c>
      <c r="E315">
        <v>526</v>
      </c>
    </row>
    <row r="316" spans="1:5" x14ac:dyDescent="0.55000000000000004">
      <c r="A316" t="s">
        <v>20</v>
      </c>
      <c r="B316">
        <v>198</v>
      </c>
      <c r="D316" t="s">
        <v>14</v>
      </c>
      <c r="E316">
        <v>121</v>
      </c>
    </row>
    <row r="317" spans="1:5" x14ac:dyDescent="0.55000000000000004">
      <c r="A317" t="s">
        <v>20</v>
      </c>
      <c r="B317">
        <v>85</v>
      </c>
      <c r="D317" t="s">
        <v>14</v>
      </c>
      <c r="E317">
        <v>67</v>
      </c>
    </row>
    <row r="318" spans="1:5" x14ac:dyDescent="0.55000000000000004">
      <c r="A318" t="s">
        <v>20</v>
      </c>
      <c r="B318">
        <v>3596</v>
      </c>
      <c r="D318" t="s">
        <v>14</v>
      </c>
      <c r="E318">
        <v>57</v>
      </c>
    </row>
    <row r="319" spans="1:5" x14ac:dyDescent="0.55000000000000004">
      <c r="A319" t="s">
        <v>20</v>
      </c>
      <c r="B319">
        <v>244</v>
      </c>
      <c r="D319" t="s">
        <v>14</v>
      </c>
      <c r="E319">
        <v>1229</v>
      </c>
    </row>
    <row r="320" spans="1:5" x14ac:dyDescent="0.55000000000000004">
      <c r="A320" t="s">
        <v>20</v>
      </c>
      <c r="B320">
        <v>5180</v>
      </c>
      <c r="D320" t="s">
        <v>14</v>
      </c>
      <c r="E320">
        <v>12</v>
      </c>
    </row>
    <row r="321" spans="1:5" x14ac:dyDescent="0.55000000000000004">
      <c r="A321" t="s">
        <v>20</v>
      </c>
      <c r="B321">
        <v>589</v>
      </c>
      <c r="D321" t="s">
        <v>14</v>
      </c>
      <c r="E321">
        <v>452</v>
      </c>
    </row>
    <row r="322" spans="1:5" x14ac:dyDescent="0.55000000000000004">
      <c r="A322" t="s">
        <v>20</v>
      </c>
      <c r="B322">
        <v>2725</v>
      </c>
      <c r="D322" t="s">
        <v>14</v>
      </c>
      <c r="E322">
        <v>1886</v>
      </c>
    </row>
    <row r="323" spans="1:5" x14ac:dyDescent="0.55000000000000004">
      <c r="A323" t="s">
        <v>20</v>
      </c>
      <c r="B323">
        <v>300</v>
      </c>
      <c r="D323" t="s">
        <v>14</v>
      </c>
      <c r="E323">
        <v>1825</v>
      </c>
    </row>
    <row r="324" spans="1:5" x14ac:dyDescent="0.55000000000000004">
      <c r="A324" t="s">
        <v>20</v>
      </c>
      <c r="B324">
        <v>144</v>
      </c>
      <c r="D324" t="s">
        <v>14</v>
      </c>
      <c r="E324">
        <v>31</v>
      </c>
    </row>
    <row r="325" spans="1:5" x14ac:dyDescent="0.55000000000000004">
      <c r="A325" t="s">
        <v>20</v>
      </c>
      <c r="B325">
        <v>87</v>
      </c>
      <c r="D325" t="s">
        <v>14</v>
      </c>
      <c r="E325">
        <v>107</v>
      </c>
    </row>
    <row r="326" spans="1:5" x14ac:dyDescent="0.55000000000000004">
      <c r="A326" t="s">
        <v>20</v>
      </c>
      <c r="B326">
        <v>3116</v>
      </c>
      <c r="D326" t="s">
        <v>14</v>
      </c>
      <c r="E326">
        <v>27</v>
      </c>
    </row>
    <row r="327" spans="1:5" x14ac:dyDescent="0.55000000000000004">
      <c r="A327" t="s">
        <v>20</v>
      </c>
      <c r="B327">
        <v>909</v>
      </c>
      <c r="D327" t="s">
        <v>14</v>
      </c>
      <c r="E327">
        <v>1221</v>
      </c>
    </row>
    <row r="328" spans="1:5" x14ac:dyDescent="0.55000000000000004">
      <c r="A328" t="s">
        <v>20</v>
      </c>
      <c r="B328">
        <v>1613</v>
      </c>
      <c r="D328" t="s">
        <v>14</v>
      </c>
      <c r="E328">
        <v>1</v>
      </c>
    </row>
    <row r="329" spans="1:5" x14ac:dyDescent="0.55000000000000004">
      <c r="A329" t="s">
        <v>20</v>
      </c>
      <c r="B329">
        <v>136</v>
      </c>
      <c r="D329" t="s">
        <v>14</v>
      </c>
      <c r="E329">
        <v>16</v>
      </c>
    </row>
    <row r="330" spans="1:5" x14ac:dyDescent="0.55000000000000004">
      <c r="A330" t="s">
        <v>20</v>
      </c>
      <c r="B330">
        <v>130</v>
      </c>
      <c r="D330" t="s">
        <v>14</v>
      </c>
      <c r="E330">
        <v>41</v>
      </c>
    </row>
    <row r="331" spans="1:5" x14ac:dyDescent="0.55000000000000004">
      <c r="A331" t="s">
        <v>20</v>
      </c>
      <c r="B331">
        <v>102</v>
      </c>
      <c r="D331" t="s">
        <v>14</v>
      </c>
      <c r="E331">
        <v>523</v>
      </c>
    </row>
    <row r="332" spans="1:5" x14ac:dyDescent="0.55000000000000004">
      <c r="A332" t="s">
        <v>20</v>
      </c>
      <c r="B332">
        <v>4006</v>
      </c>
      <c r="D332" t="s">
        <v>14</v>
      </c>
      <c r="E332">
        <v>141</v>
      </c>
    </row>
    <row r="333" spans="1:5" x14ac:dyDescent="0.55000000000000004">
      <c r="A333" t="s">
        <v>20</v>
      </c>
      <c r="B333">
        <v>1629</v>
      </c>
      <c r="D333" t="s">
        <v>14</v>
      </c>
      <c r="E333">
        <v>52</v>
      </c>
    </row>
    <row r="334" spans="1:5" x14ac:dyDescent="0.55000000000000004">
      <c r="A334" t="s">
        <v>20</v>
      </c>
      <c r="B334">
        <v>2188</v>
      </c>
      <c r="D334" t="s">
        <v>14</v>
      </c>
      <c r="E334">
        <v>225</v>
      </c>
    </row>
    <row r="335" spans="1:5" x14ac:dyDescent="0.55000000000000004">
      <c r="A335" t="s">
        <v>20</v>
      </c>
      <c r="B335">
        <v>2409</v>
      </c>
      <c r="D335" t="s">
        <v>14</v>
      </c>
      <c r="E335">
        <v>38</v>
      </c>
    </row>
    <row r="336" spans="1:5" x14ac:dyDescent="0.55000000000000004">
      <c r="A336" t="s">
        <v>20</v>
      </c>
      <c r="B336">
        <v>194</v>
      </c>
      <c r="D336" t="s">
        <v>14</v>
      </c>
      <c r="E336">
        <v>15</v>
      </c>
    </row>
    <row r="337" spans="1:5" x14ac:dyDescent="0.55000000000000004">
      <c r="A337" t="s">
        <v>20</v>
      </c>
      <c r="B337">
        <v>1140</v>
      </c>
      <c r="D337" t="s">
        <v>14</v>
      </c>
      <c r="E337">
        <v>37</v>
      </c>
    </row>
    <row r="338" spans="1:5" x14ac:dyDescent="0.55000000000000004">
      <c r="A338" t="s">
        <v>20</v>
      </c>
      <c r="B338">
        <v>102</v>
      </c>
      <c r="D338" t="s">
        <v>14</v>
      </c>
      <c r="E338">
        <v>112</v>
      </c>
    </row>
    <row r="339" spans="1:5" x14ac:dyDescent="0.55000000000000004">
      <c r="A339" t="s">
        <v>20</v>
      </c>
      <c r="B339">
        <v>2857</v>
      </c>
      <c r="D339" t="s">
        <v>14</v>
      </c>
      <c r="E339">
        <v>21</v>
      </c>
    </row>
    <row r="340" spans="1:5" x14ac:dyDescent="0.55000000000000004">
      <c r="A340" t="s">
        <v>20</v>
      </c>
      <c r="B340">
        <v>107</v>
      </c>
      <c r="D340" t="s">
        <v>14</v>
      </c>
      <c r="E340">
        <v>67</v>
      </c>
    </row>
    <row r="341" spans="1:5" x14ac:dyDescent="0.55000000000000004">
      <c r="A341" t="s">
        <v>20</v>
      </c>
      <c r="B341">
        <v>160</v>
      </c>
      <c r="D341" t="s">
        <v>14</v>
      </c>
      <c r="E341">
        <v>78</v>
      </c>
    </row>
    <row r="342" spans="1:5" x14ac:dyDescent="0.55000000000000004">
      <c r="A342" t="s">
        <v>20</v>
      </c>
      <c r="B342">
        <v>2230</v>
      </c>
      <c r="D342" t="s">
        <v>14</v>
      </c>
      <c r="E342">
        <v>67</v>
      </c>
    </row>
    <row r="343" spans="1:5" x14ac:dyDescent="0.55000000000000004">
      <c r="A343" t="s">
        <v>20</v>
      </c>
      <c r="B343">
        <v>316</v>
      </c>
      <c r="D343" t="s">
        <v>14</v>
      </c>
      <c r="E343">
        <v>263</v>
      </c>
    </row>
    <row r="344" spans="1:5" x14ac:dyDescent="0.55000000000000004">
      <c r="A344" t="s">
        <v>20</v>
      </c>
      <c r="B344">
        <v>117</v>
      </c>
      <c r="D344" t="s">
        <v>14</v>
      </c>
      <c r="E344">
        <v>1691</v>
      </c>
    </row>
    <row r="345" spans="1:5" x14ac:dyDescent="0.55000000000000004">
      <c r="A345" t="s">
        <v>20</v>
      </c>
      <c r="B345">
        <v>6406</v>
      </c>
      <c r="D345" t="s">
        <v>14</v>
      </c>
      <c r="E345">
        <v>181</v>
      </c>
    </row>
    <row r="346" spans="1:5" x14ac:dyDescent="0.55000000000000004">
      <c r="A346" t="s">
        <v>20</v>
      </c>
      <c r="B346">
        <v>192</v>
      </c>
      <c r="D346" t="s">
        <v>14</v>
      </c>
      <c r="E346">
        <v>13</v>
      </c>
    </row>
    <row r="347" spans="1:5" x14ac:dyDescent="0.55000000000000004">
      <c r="A347" t="s">
        <v>20</v>
      </c>
      <c r="B347">
        <v>26</v>
      </c>
      <c r="D347" t="s">
        <v>14</v>
      </c>
      <c r="E347">
        <v>1</v>
      </c>
    </row>
    <row r="348" spans="1:5" x14ac:dyDescent="0.55000000000000004">
      <c r="A348" t="s">
        <v>20</v>
      </c>
      <c r="B348">
        <v>723</v>
      </c>
      <c r="D348" t="s">
        <v>14</v>
      </c>
      <c r="E348">
        <v>21</v>
      </c>
    </row>
    <row r="349" spans="1:5" x14ac:dyDescent="0.55000000000000004">
      <c r="A349" t="s">
        <v>20</v>
      </c>
      <c r="B349">
        <v>170</v>
      </c>
      <c r="D349" t="s">
        <v>14</v>
      </c>
      <c r="E349">
        <v>830</v>
      </c>
    </row>
    <row r="350" spans="1:5" x14ac:dyDescent="0.55000000000000004">
      <c r="A350" t="s">
        <v>20</v>
      </c>
      <c r="B350">
        <v>238</v>
      </c>
      <c r="D350" t="s">
        <v>14</v>
      </c>
      <c r="E350">
        <v>130</v>
      </c>
    </row>
    <row r="351" spans="1:5" x14ac:dyDescent="0.55000000000000004">
      <c r="A351" t="s">
        <v>20</v>
      </c>
      <c r="B351">
        <v>55</v>
      </c>
      <c r="D351" t="s">
        <v>14</v>
      </c>
      <c r="E351">
        <v>55</v>
      </c>
    </row>
    <row r="352" spans="1:5" x14ac:dyDescent="0.55000000000000004">
      <c r="A352" t="s">
        <v>20</v>
      </c>
      <c r="B352">
        <v>128</v>
      </c>
      <c r="D352" t="s">
        <v>14</v>
      </c>
      <c r="E352">
        <v>114</v>
      </c>
    </row>
    <row r="353" spans="1:5" x14ac:dyDescent="0.55000000000000004">
      <c r="A353" t="s">
        <v>20</v>
      </c>
      <c r="B353">
        <v>2144</v>
      </c>
      <c r="D353" t="s">
        <v>14</v>
      </c>
      <c r="E353">
        <v>594</v>
      </c>
    </row>
    <row r="354" spans="1:5" x14ac:dyDescent="0.55000000000000004">
      <c r="A354" t="s">
        <v>20</v>
      </c>
      <c r="B354">
        <v>2693</v>
      </c>
      <c r="D354" t="s">
        <v>14</v>
      </c>
      <c r="E354">
        <v>24</v>
      </c>
    </row>
    <row r="355" spans="1:5" x14ac:dyDescent="0.55000000000000004">
      <c r="A355" t="s">
        <v>20</v>
      </c>
      <c r="B355">
        <v>432</v>
      </c>
      <c r="D355" t="s">
        <v>14</v>
      </c>
      <c r="E355">
        <v>252</v>
      </c>
    </row>
    <row r="356" spans="1:5" x14ac:dyDescent="0.55000000000000004">
      <c r="A356" t="s">
        <v>20</v>
      </c>
      <c r="B356">
        <v>189</v>
      </c>
      <c r="D356" t="s">
        <v>14</v>
      </c>
      <c r="E356">
        <v>67</v>
      </c>
    </row>
    <row r="357" spans="1:5" x14ac:dyDescent="0.55000000000000004">
      <c r="A357" t="s">
        <v>20</v>
      </c>
      <c r="B357">
        <v>154</v>
      </c>
      <c r="D357" t="s">
        <v>14</v>
      </c>
      <c r="E357">
        <v>742</v>
      </c>
    </row>
    <row r="358" spans="1:5" x14ac:dyDescent="0.55000000000000004">
      <c r="A358" t="s">
        <v>20</v>
      </c>
      <c r="B358">
        <v>96</v>
      </c>
      <c r="D358" t="s">
        <v>14</v>
      </c>
      <c r="E358">
        <v>75</v>
      </c>
    </row>
    <row r="359" spans="1:5" x14ac:dyDescent="0.55000000000000004">
      <c r="A359" t="s">
        <v>20</v>
      </c>
      <c r="B359">
        <v>3063</v>
      </c>
      <c r="D359" t="s">
        <v>14</v>
      </c>
      <c r="E359">
        <v>4405</v>
      </c>
    </row>
    <row r="360" spans="1:5" x14ac:dyDescent="0.55000000000000004">
      <c r="A360" t="s">
        <v>20</v>
      </c>
      <c r="B360">
        <v>2266</v>
      </c>
      <c r="D360" t="s">
        <v>14</v>
      </c>
      <c r="E360">
        <v>92</v>
      </c>
    </row>
    <row r="361" spans="1:5" x14ac:dyDescent="0.55000000000000004">
      <c r="A361" t="s">
        <v>20</v>
      </c>
      <c r="B361">
        <v>194</v>
      </c>
      <c r="D361" t="s">
        <v>14</v>
      </c>
      <c r="E361">
        <v>64</v>
      </c>
    </row>
    <row r="362" spans="1:5" x14ac:dyDescent="0.55000000000000004">
      <c r="A362" t="s">
        <v>20</v>
      </c>
      <c r="B362">
        <v>129</v>
      </c>
      <c r="D362" t="s">
        <v>14</v>
      </c>
      <c r="E362">
        <v>64</v>
      </c>
    </row>
    <row r="363" spans="1:5" x14ac:dyDescent="0.55000000000000004">
      <c r="A363" t="s">
        <v>20</v>
      </c>
      <c r="B363">
        <v>375</v>
      </c>
      <c r="D363" t="s">
        <v>14</v>
      </c>
      <c r="E363">
        <v>842</v>
      </c>
    </row>
    <row r="364" spans="1:5" x14ac:dyDescent="0.55000000000000004">
      <c r="A364" t="s">
        <v>20</v>
      </c>
      <c r="B364">
        <v>409</v>
      </c>
      <c r="D364" t="s">
        <v>14</v>
      </c>
      <c r="E364">
        <v>112</v>
      </c>
    </row>
    <row r="365" spans="1:5" x14ac:dyDescent="0.55000000000000004">
      <c r="A365" t="s">
        <v>20</v>
      </c>
      <c r="B365">
        <v>234</v>
      </c>
      <c r="D365" t="s">
        <v>14</v>
      </c>
      <c r="E365">
        <v>374</v>
      </c>
    </row>
    <row r="366" spans="1:5" x14ac:dyDescent="0.55000000000000004">
      <c r="A366" t="s">
        <v>20</v>
      </c>
      <c r="B366">
        <v>3016</v>
      </c>
    </row>
    <row r="367" spans="1:5" x14ac:dyDescent="0.55000000000000004">
      <c r="A367" t="s">
        <v>20</v>
      </c>
      <c r="B367">
        <v>264</v>
      </c>
    </row>
    <row r="368" spans="1:5" x14ac:dyDescent="0.55000000000000004">
      <c r="A368" t="s">
        <v>20</v>
      </c>
      <c r="B368">
        <v>272</v>
      </c>
    </row>
    <row r="369" spans="1:2" x14ac:dyDescent="0.55000000000000004">
      <c r="A369" t="s">
        <v>20</v>
      </c>
      <c r="B369">
        <v>419</v>
      </c>
    </row>
    <row r="370" spans="1:2" x14ac:dyDescent="0.55000000000000004">
      <c r="A370" t="s">
        <v>20</v>
      </c>
      <c r="B370">
        <v>1621</v>
      </c>
    </row>
    <row r="371" spans="1:2" x14ac:dyDescent="0.55000000000000004">
      <c r="A371" t="s">
        <v>20</v>
      </c>
      <c r="B371">
        <v>1101</v>
      </c>
    </row>
    <row r="372" spans="1:2" x14ac:dyDescent="0.55000000000000004">
      <c r="A372" t="s">
        <v>20</v>
      </c>
      <c r="B372">
        <v>1073</v>
      </c>
    </row>
    <row r="373" spans="1:2" x14ac:dyDescent="0.55000000000000004">
      <c r="A373" t="s">
        <v>20</v>
      </c>
      <c r="B373">
        <v>331</v>
      </c>
    </row>
    <row r="374" spans="1:2" x14ac:dyDescent="0.55000000000000004">
      <c r="A374" t="s">
        <v>20</v>
      </c>
      <c r="B374">
        <v>1170</v>
      </c>
    </row>
    <row r="375" spans="1:2" x14ac:dyDescent="0.55000000000000004">
      <c r="A375" t="s">
        <v>20</v>
      </c>
      <c r="B375">
        <v>363</v>
      </c>
    </row>
    <row r="376" spans="1:2" x14ac:dyDescent="0.55000000000000004">
      <c r="A376" t="s">
        <v>20</v>
      </c>
      <c r="B376">
        <v>103</v>
      </c>
    </row>
    <row r="377" spans="1:2" x14ac:dyDescent="0.55000000000000004">
      <c r="A377" t="s">
        <v>20</v>
      </c>
      <c r="B377">
        <v>147</v>
      </c>
    </row>
    <row r="378" spans="1:2" x14ac:dyDescent="0.55000000000000004">
      <c r="A378" t="s">
        <v>20</v>
      </c>
      <c r="B378">
        <v>110</v>
      </c>
    </row>
    <row r="379" spans="1:2" x14ac:dyDescent="0.55000000000000004">
      <c r="A379" t="s">
        <v>20</v>
      </c>
      <c r="B379">
        <v>134</v>
      </c>
    </row>
    <row r="380" spans="1:2" x14ac:dyDescent="0.55000000000000004">
      <c r="A380" t="s">
        <v>20</v>
      </c>
      <c r="B380">
        <v>269</v>
      </c>
    </row>
    <row r="381" spans="1:2" x14ac:dyDescent="0.55000000000000004">
      <c r="A381" t="s">
        <v>20</v>
      </c>
      <c r="B381">
        <v>175</v>
      </c>
    </row>
    <row r="382" spans="1:2" x14ac:dyDescent="0.55000000000000004">
      <c r="A382" t="s">
        <v>20</v>
      </c>
      <c r="B382">
        <v>69</v>
      </c>
    </row>
    <row r="383" spans="1:2" x14ac:dyDescent="0.55000000000000004">
      <c r="A383" t="s">
        <v>20</v>
      </c>
      <c r="B383">
        <v>190</v>
      </c>
    </row>
    <row r="384" spans="1:2" x14ac:dyDescent="0.55000000000000004">
      <c r="A384" t="s">
        <v>20</v>
      </c>
      <c r="B384">
        <v>237</v>
      </c>
    </row>
    <row r="385" spans="1:2" x14ac:dyDescent="0.55000000000000004">
      <c r="A385" t="s">
        <v>20</v>
      </c>
      <c r="B385">
        <v>196</v>
      </c>
    </row>
    <row r="386" spans="1:2" x14ac:dyDescent="0.55000000000000004">
      <c r="A386" t="s">
        <v>20</v>
      </c>
      <c r="B386">
        <v>7295</v>
      </c>
    </row>
    <row r="387" spans="1:2" x14ac:dyDescent="0.55000000000000004">
      <c r="A387" t="s">
        <v>20</v>
      </c>
      <c r="B387">
        <v>2893</v>
      </c>
    </row>
    <row r="388" spans="1:2" x14ac:dyDescent="0.55000000000000004">
      <c r="A388" t="s">
        <v>20</v>
      </c>
      <c r="B388">
        <v>820</v>
      </c>
    </row>
    <row r="389" spans="1:2" x14ac:dyDescent="0.55000000000000004">
      <c r="A389" t="s">
        <v>20</v>
      </c>
      <c r="B389">
        <v>2038</v>
      </c>
    </row>
    <row r="390" spans="1:2" x14ac:dyDescent="0.55000000000000004">
      <c r="A390" t="s">
        <v>20</v>
      </c>
      <c r="B390">
        <v>116</v>
      </c>
    </row>
    <row r="391" spans="1:2" x14ac:dyDescent="0.55000000000000004">
      <c r="A391" t="s">
        <v>20</v>
      </c>
      <c r="B391">
        <v>1345</v>
      </c>
    </row>
    <row r="392" spans="1:2" x14ac:dyDescent="0.55000000000000004">
      <c r="A392" t="s">
        <v>20</v>
      </c>
      <c r="B392">
        <v>168</v>
      </c>
    </row>
    <row r="393" spans="1:2" x14ac:dyDescent="0.55000000000000004">
      <c r="A393" t="s">
        <v>20</v>
      </c>
      <c r="B393">
        <v>137</v>
      </c>
    </row>
    <row r="394" spans="1:2" x14ac:dyDescent="0.55000000000000004">
      <c r="A394" t="s">
        <v>20</v>
      </c>
      <c r="B394">
        <v>186</v>
      </c>
    </row>
    <row r="395" spans="1:2" x14ac:dyDescent="0.55000000000000004">
      <c r="A395" t="s">
        <v>20</v>
      </c>
      <c r="B395">
        <v>125</v>
      </c>
    </row>
    <row r="396" spans="1:2" x14ac:dyDescent="0.55000000000000004">
      <c r="A396" t="s">
        <v>20</v>
      </c>
      <c r="B396">
        <v>202</v>
      </c>
    </row>
    <row r="397" spans="1:2" x14ac:dyDescent="0.55000000000000004">
      <c r="A397" t="s">
        <v>20</v>
      </c>
      <c r="B397">
        <v>103</v>
      </c>
    </row>
    <row r="398" spans="1:2" x14ac:dyDescent="0.55000000000000004">
      <c r="A398" t="s">
        <v>20</v>
      </c>
      <c r="B398">
        <v>1785</v>
      </c>
    </row>
    <row r="399" spans="1:2" x14ac:dyDescent="0.55000000000000004">
      <c r="A399" t="s">
        <v>20</v>
      </c>
      <c r="B399">
        <v>157</v>
      </c>
    </row>
    <row r="400" spans="1:2" x14ac:dyDescent="0.55000000000000004">
      <c r="A400" t="s">
        <v>20</v>
      </c>
      <c r="B400">
        <v>555</v>
      </c>
    </row>
    <row r="401" spans="1:2" x14ac:dyDescent="0.55000000000000004">
      <c r="A401" t="s">
        <v>20</v>
      </c>
      <c r="B401">
        <v>297</v>
      </c>
    </row>
    <row r="402" spans="1:2" x14ac:dyDescent="0.55000000000000004">
      <c r="A402" t="s">
        <v>20</v>
      </c>
      <c r="B402">
        <v>123</v>
      </c>
    </row>
    <row r="403" spans="1:2" x14ac:dyDescent="0.55000000000000004">
      <c r="A403" t="s">
        <v>20</v>
      </c>
      <c r="B403">
        <v>3036</v>
      </c>
    </row>
    <row r="404" spans="1:2" x14ac:dyDescent="0.55000000000000004">
      <c r="A404" t="s">
        <v>20</v>
      </c>
      <c r="B404">
        <v>144</v>
      </c>
    </row>
    <row r="405" spans="1:2" x14ac:dyDescent="0.55000000000000004">
      <c r="A405" t="s">
        <v>20</v>
      </c>
      <c r="B405">
        <v>121</v>
      </c>
    </row>
    <row r="406" spans="1:2" x14ac:dyDescent="0.55000000000000004">
      <c r="A406" t="s">
        <v>20</v>
      </c>
      <c r="B406">
        <v>181</v>
      </c>
    </row>
    <row r="407" spans="1:2" x14ac:dyDescent="0.55000000000000004">
      <c r="A407" t="s">
        <v>20</v>
      </c>
      <c r="B407">
        <v>122</v>
      </c>
    </row>
    <row r="408" spans="1:2" x14ac:dyDescent="0.55000000000000004">
      <c r="A408" t="s">
        <v>20</v>
      </c>
      <c r="B408">
        <v>1071</v>
      </c>
    </row>
    <row r="409" spans="1:2" x14ac:dyDescent="0.55000000000000004">
      <c r="A409" t="s">
        <v>20</v>
      </c>
      <c r="B409">
        <v>980</v>
      </c>
    </row>
    <row r="410" spans="1:2" x14ac:dyDescent="0.55000000000000004">
      <c r="A410" t="s">
        <v>20</v>
      </c>
      <c r="B410">
        <v>536</v>
      </c>
    </row>
    <row r="411" spans="1:2" x14ac:dyDescent="0.55000000000000004">
      <c r="A411" t="s">
        <v>20</v>
      </c>
      <c r="B411">
        <v>1991</v>
      </c>
    </row>
    <row r="412" spans="1:2" x14ac:dyDescent="0.55000000000000004">
      <c r="A412" t="s">
        <v>20</v>
      </c>
      <c r="B412">
        <v>180</v>
      </c>
    </row>
    <row r="413" spans="1:2" x14ac:dyDescent="0.55000000000000004">
      <c r="A413" t="s">
        <v>20</v>
      </c>
      <c r="B413">
        <v>130</v>
      </c>
    </row>
    <row r="414" spans="1:2" x14ac:dyDescent="0.55000000000000004">
      <c r="A414" t="s">
        <v>20</v>
      </c>
      <c r="B414">
        <v>122</v>
      </c>
    </row>
    <row r="415" spans="1:2" x14ac:dyDescent="0.55000000000000004">
      <c r="A415" t="s">
        <v>20</v>
      </c>
      <c r="B415">
        <v>140</v>
      </c>
    </row>
    <row r="416" spans="1:2" x14ac:dyDescent="0.55000000000000004">
      <c r="A416" t="s">
        <v>20</v>
      </c>
      <c r="B416">
        <v>3388</v>
      </c>
    </row>
    <row r="417" spans="1:2" x14ac:dyDescent="0.55000000000000004">
      <c r="A417" t="s">
        <v>20</v>
      </c>
      <c r="B417">
        <v>280</v>
      </c>
    </row>
    <row r="418" spans="1:2" x14ac:dyDescent="0.55000000000000004">
      <c r="A418" t="s">
        <v>20</v>
      </c>
      <c r="B418">
        <v>366</v>
      </c>
    </row>
    <row r="419" spans="1:2" x14ac:dyDescent="0.55000000000000004">
      <c r="A419" t="s">
        <v>20</v>
      </c>
      <c r="B419">
        <v>270</v>
      </c>
    </row>
    <row r="420" spans="1:2" x14ac:dyDescent="0.55000000000000004">
      <c r="A420" t="s">
        <v>20</v>
      </c>
      <c r="B420">
        <v>137</v>
      </c>
    </row>
    <row r="421" spans="1:2" x14ac:dyDescent="0.55000000000000004">
      <c r="A421" t="s">
        <v>20</v>
      </c>
      <c r="B421">
        <v>3205</v>
      </c>
    </row>
    <row r="422" spans="1:2" x14ac:dyDescent="0.55000000000000004">
      <c r="A422" t="s">
        <v>20</v>
      </c>
      <c r="B422">
        <v>288</v>
      </c>
    </row>
    <row r="423" spans="1:2" x14ac:dyDescent="0.55000000000000004">
      <c r="A423" t="s">
        <v>20</v>
      </c>
      <c r="B423">
        <v>148</v>
      </c>
    </row>
    <row r="424" spans="1:2" x14ac:dyDescent="0.55000000000000004">
      <c r="A424" t="s">
        <v>20</v>
      </c>
      <c r="B424">
        <v>114</v>
      </c>
    </row>
    <row r="425" spans="1:2" x14ac:dyDescent="0.55000000000000004">
      <c r="A425" t="s">
        <v>20</v>
      </c>
      <c r="B425">
        <v>1518</v>
      </c>
    </row>
    <row r="426" spans="1:2" x14ac:dyDescent="0.55000000000000004">
      <c r="A426" t="s">
        <v>20</v>
      </c>
      <c r="B426">
        <v>166</v>
      </c>
    </row>
    <row r="427" spans="1:2" x14ac:dyDescent="0.55000000000000004">
      <c r="A427" t="s">
        <v>20</v>
      </c>
      <c r="B427">
        <v>100</v>
      </c>
    </row>
    <row r="428" spans="1:2" x14ac:dyDescent="0.55000000000000004">
      <c r="A428" t="s">
        <v>20</v>
      </c>
      <c r="B428">
        <v>235</v>
      </c>
    </row>
    <row r="429" spans="1:2" x14ac:dyDescent="0.55000000000000004">
      <c r="A429" t="s">
        <v>20</v>
      </c>
      <c r="B429">
        <v>148</v>
      </c>
    </row>
    <row r="430" spans="1:2" x14ac:dyDescent="0.55000000000000004">
      <c r="A430" t="s">
        <v>20</v>
      </c>
      <c r="B430">
        <v>198</v>
      </c>
    </row>
    <row r="431" spans="1:2" x14ac:dyDescent="0.55000000000000004">
      <c r="A431" t="s">
        <v>20</v>
      </c>
      <c r="B431">
        <v>150</v>
      </c>
    </row>
    <row r="432" spans="1:2" x14ac:dyDescent="0.55000000000000004">
      <c r="A432" t="s">
        <v>20</v>
      </c>
      <c r="B432">
        <v>216</v>
      </c>
    </row>
    <row r="433" spans="1:2" x14ac:dyDescent="0.55000000000000004">
      <c r="A433" t="s">
        <v>20</v>
      </c>
      <c r="B433">
        <v>5139</v>
      </c>
    </row>
    <row r="434" spans="1:2" x14ac:dyDescent="0.55000000000000004">
      <c r="A434" t="s">
        <v>20</v>
      </c>
      <c r="B434">
        <v>2353</v>
      </c>
    </row>
    <row r="435" spans="1:2" x14ac:dyDescent="0.55000000000000004">
      <c r="A435" t="s">
        <v>20</v>
      </c>
      <c r="B435">
        <v>78</v>
      </c>
    </row>
    <row r="436" spans="1:2" x14ac:dyDescent="0.55000000000000004">
      <c r="A436" t="s">
        <v>20</v>
      </c>
      <c r="B436">
        <v>174</v>
      </c>
    </row>
    <row r="437" spans="1:2" x14ac:dyDescent="0.55000000000000004">
      <c r="A437" t="s">
        <v>20</v>
      </c>
      <c r="B437">
        <v>164</v>
      </c>
    </row>
    <row r="438" spans="1:2" x14ac:dyDescent="0.55000000000000004">
      <c r="A438" t="s">
        <v>20</v>
      </c>
      <c r="B438">
        <v>161</v>
      </c>
    </row>
    <row r="439" spans="1:2" x14ac:dyDescent="0.55000000000000004">
      <c r="A439" t="s">
        <v>20</v>
      </c>
      <c r="B439">
        <v>138</v>
      </c>
    </row>
    <row r="440" spans="1:2" x14ac:dyDescent="0.55000000000000004">
      <c r="A440" t="s">
        <v>20</v>
      </c>
      <c r="B440">
        <v>3308</v>
      </c>
    </row>
    <row r="441" spans="1:2" x14ac:dyDescent="0.55000000000000004">
      <c r="A441" t="s">
        <v>20</v>
      </c>
      <c r="B441">
        <v>127</v>
      </c>
    </row>
    <row r="442" spans="1:2" x14ac:dyDescent="0.55000000000000004">
      <c r="A442" t="s">
        <v>20</v>
      </c>
      <c r="B442">
        <v>207</v>
      </c>
    </row>
    <row r="443" spans="1:2" x14ac:dyDescent="0.55000000000000004">
      <c r="A443" t="s">
        <v>20</v>
      </c>
      <c r="B443">
        <v>181</v>
      </c>
    </row>
    <row r="444" spans="1:2" x14ac:dyDescent="0.55000000000000004">
      <c r="A444" t="s">
        <v>20</v>
      </c>
      <c r="B444">
        <v>110</v>
      </c>
    </row>
    <row r="445" spans="1:2" x14ac:dyDescent="0.55000000000000004">
      <c r="A445" t="s">
        <v>20</v>
      </c>
      <c r="B445">
        <v>185</v>
      </c>
    </row>
    <row r="446" spans="1:2" x14ac:dyDescent="0.55000000000000004">
      <c r="A446" t="s">
        <v>20</v>
      </c>
      <c r="B446">
        <v>121</v>
      </c>
    </row>
    <row r="447" spans="1:2" x14ac:dyDescent="0.55000000000000004">
      <c r="A447" t="s">
        <v>20</v>
      </c>
      <c r="B447">
        <v>106</v>
      </c>
    </row>
    <row r="448" spans="1:2" x14ac:dyDescent="0.55000000000000004">
      <c r="A448" t="s">
        <v>20</v>
      </c>
      <c r="B448">
        <v>142</v>
      </c>
    </row>
    <row r="449" spans="1:2" x14ac:dyDescent="0.55000000000000004">
      <c r="A449" t="s">
        <v>20</v>
      </c>
      <c r="B449">
        <v>233</v>
      </c>
    </row>
    <row r="450" spans="1:2" x14ac:dyDescent="0.55000000000000004">
      <c r="A450" t="s">
        <v>20</v>
      </c>
      <c r="B450">
        <v>218</v>
      </c>
    </row>
    <row r="451" spans="1:2" x14ac:dyDescent="0.55000000000000004">
      <c r="A451" t="s">
        <v>20</v>
      </c>
      <c r="B451">
        <v>76</v>
      </c>
    </row>
    <row r="452" spans="1:2" x14ac:dyDescent="0.55000000000000004">
      <c r="A452" t="s">
        <v>20</v>
      </c>
      <c r="B452">
        <v>43</v>
      </c>
    </row>
    <row r="453" spans="1:2" x14ac:dyDescent="0.55000000000000004">
      <c r="A453" t="s">
        <v>20</v>
      </c>
      <c r="B453">
        <v>221</v>
      </c>
    </row>
    <row r="454" spans="1:2" x14ac:dyDescent="0.55000000000000004">
      <c r="A454" t="s">
        <v>20</v>
      </c>
      <c r="B454">
        <v>2805</v>
      </c>
    </row>
    <row r="455" spans="1:2" x14ac:dyDescent="0.55000000000000004">
      <c r="A455" t="s">
        <v>20</v>
      </c>
      <c r="B455">
        <v>68</v>
      </c>
    </row>
    <row r="456" spans="1:2" x14ac:dyDescent="0.55000000000000004">
      <c r="A456" t="s">
        <v>20</v>
      </c>
      <c r="B456">
        <v>183</v>
      </c>
    </row>
    <row r="457" spans="1:2" x14ac:dyDescent="0.55000000000000004">
      <c r="A457" t="s">
        <v>20</v>
      </c>
      <c r="B457">
        <v>133</v>
      </c>
    </row>
    <row r="458" spans="1:2" x14ac:dyDescent="0.55000000000000004">
      <c r="A458" t="s">
        <v>20</v>
      </c>
      <c r="B458">
        <v>2489</v>
      </c>
    </row>
    <row r="459" spans="1:2" x14ac:dyDescent="0.55000000000000004">
      <c r="A459" t="s">
        <v>20</v>
      </c>
      <c r="B459">
        <v>69</v>
      </c>
    </row>
    <row r="460" spans="1:2" x14ac:dyDescent="0.55000000000000004">
      <c r="A460" t="s">
        <v>20</v>
      </c>
      <c r="B460">
        <v>279</v>
      </c>
    </row>
    <row r="461" spans="1:2" x14ac:dyDescent="0.55000000000000004">
      <c r="A461" t="s">
        <v>20</v>
      </c>
      <c r="B461">
        <v>210</v>
      </c>
    </row>
    <row r="462" spans="1:2" x14ac:dyDescent="0.55000000000000004">
      <c r="A462" t="s">
        <v>20</v>
      </c>
      <c r="B462">
        <v>2100</v>
      </c>
    </row>
    <row r="463" spans="1:2" x14ac:dyDescent="0.55000000000000004">
      <c r="A463" t="s">
        <v>20</v>
      </c>
      <c r="B463">
        <v>252</v>
      </c>
    </row>
    <row r="464" spans="1:2" x14ac:dyDescent="0.55000000000000004">
      <c r="A464" t="s">
        <v>20</v>
      </c>
      <c r="B464">
        <v>1280</v>
      </c>
    </row>
    <row r="465" spans="1:2" x14ac:dyDescent="0.55000000000000004">
      <c r="A465" t="s">
        <v>20</v>
      </c>
      <c r="B465">
        <v>157</v>
      </c>
    </row>
    <row r="466" spans="1:2" x14ac:dyDescent="0.55000000000000004">
      <c r="A466" t="s">
        <v>20</v>
      </c>
      <c r="B466">
        <v>194</v>
      </c>
    </row>
    <row r="467" spans="1:2" x14ac:dyDescent="0.55000000000000004">
      <c r="A467" t="s">
        <v>20</v>
      </c>
      <c r="B467">
        <v>82</v>
      </c>
    </row>
    <row r="468" spans="1:2" x14ac:dyDescent="0.55000000000000004">
      <c r="A468" t="s">
        <v>20</v>
      </c>
      <c r="B468">
        <v>4233</v>
      </c>
    </row>
    <row r="469" spans="1:2" x14ac:dyDescent="0.55000000000000004">
      <c r="A469" t="s">
        <v>20</v>
      </c>
      <c r="B469">
        <v>1297</v>
      </c>
    </row>
    <row r="470" spans="1:2" x14ac:dyDescent="0.55000000000000004">
      <c r="A470" t="s">
        <v>20</v>
      </c>
      <c r="B470">
        <v>165</v>
      </c>
    </row>
    <row r="471" spans="1:2" x14ac:dyDescent="0.55000000000000004">
      <c r="A471" t="s">
        <v>20</v>
      </c>
      <c r="B471">
        <v>119</v>
      </c>
    </row>
    <row r="472" spans="1:2" x14ac:dyDescent="0.55000000000000004">
      <c r="A472" t="s">
        <v>20</v>
      </c>
      <c r="B472">
        <v>1797</v>
      </c>
    </row>
    <row r="473" spans="1:2" x14ac:dyDescent="0.55000000000000004">
      <c r="A473" t="s">
        <v>20</v>
      </c>
      <c r="B473">
        <v>261</v>
      </c>
    </row>
    <row r="474" spans="1:2" x14ac:dyDescent="0.55000000000000004">
      <c r="A474" t="s">
        <v>20</v>
      </c>
      <c r="B474">
        <v>157</v>
      </c>
    </row>
    <row r="475" spans="1:2" x14ac:dyDescent="0.55000000000000004">
      <c r="A475" t="s">
        <v>20</v>
      </c>
      <c r="B475">
        <v>3533</v>
      </c>
    </row>
    <row r="476" spans="1:2" x14ac:dyDescent="0.55000000000000004">
      <c r="A476" t="s">
        <v>20</v>
      </c>
      <c r="B476">
        <v>155</v>
      </c>
    </row>
    <row r="477" spans="1:2" x14ac:dyDescent="0.55000000000000004">
      <c r="A477" t="s">
        <v>20</v>
      </c>
      <c r="B477">
        <v>132</v>
      </c>
    </row>
    <row r="478" spans="1:2" x14ac:dyDescent="0.55000000000000004">
      <c r="A478" t="s">
        <v>20</v>
      </c>
      <c r="B478">
        <v>1354</v>
      </c>
    </row>
    <row r="479" spans="1:2" x14ac:dyDescent="0.55000000000000004">
      <c r="A479" t="s">
        <v>20</v>
      </c>
      <c r="B479">
        <v>48</v>
      </c>
    </row>
    <row r="480" spans="1:2" x14ac:dyDescent="0.55000000000000004">
      <c r="A480" t="s">
        <v>20</v>
      </c>
      <c r="B480">
        <v>110</v>
      </c>
    </row>
    <row r="481" spans="1:2" x14ac:dyDescent="0.55000000000000004">
      <c r="A481" t="s">
        <v>20</v>
      </c>
      <c r="B481">
        <v>172</v>
      </c>
    </row>
    <row r="482" spans="1:2" x14ac:dyDescent="0.55000000000000004">
      <c r="A482" t="s">
        <v>20</v>
      </c>
      <c r="B482">
        <v>307</v>
      </c>
    </row>
    <row r="483" spans="1:2" x14ac:dyDescent="0.55000000000000004">
      <c r="A483" t="s">
        <v>20</v>
      </c>
      <c r="B483">
        <v>160</v>
      </c>
    </row>
    <row r="484" spans="1:2" x14ac:dyDescent="0.55000000000000004">
      <c r="A484" t="s">
        <v>20</v>
      </c>
      <c r="B484">
        <v>1467</v>
      </c>
    </row>
    <row r="485" spans="1:2" x14ac:dyDescent="0.55000000000000004">
      <c r="A485" t="s">
        <v>20</v>
      </c>
      <c r="B485">
        <v>2662</v>
      </c>
    </row>
    <row r="486" spans="1:2" x14ac:dyDescent="0.55000000000000004">
      <c r="A486" t="s">
        <v>20</v>
      </c>
      <c r="B486">
        <v>452</v>
      </c>
    </row>
    <row r="487" spans="1:2" x14ac:dyDescent="0.55000000000000004">
      <c r="A487" t="s">
        <v>20</v>
      </c>
      <c r="B487">
        <v>158</v>
      </c>
    </row>
    <row r="488" spans="1:2" x14ac:dyDescent="0.55000000000000004">
      <c r="A488" t="s">
        <v>20</v>
      </c>
      <c r="B488">
        <v>225</v>
      </c>
    </row>
    <row r="489" spans="1:2" x14ac:dyDescent="0.55000000000000004">
      <c r="A489" t="s">
        <v>20</v>
      </c>
      <c r="B489">
        <v>65</v>
      </c>
    </row>
    <row r="490" spans="1:2" x14ac:dyDescent="0.55000000000000004">
      <c r="A490" t="s">
        <v>20</v>
      </c>
      <c r="B490">
        <v>163</v>
      </c>
    </row>
    <row r="491" spans="1:2" x14ac:dyDescent="0.55000000000000004">
      <c r="A491" t="s">
        <v>20</v>
      </c>
      <c r="B491">
        <v>85</v>
      </c>
    </row>
    <row r="492" spans="1:2" x14ac:dyDescent="0.55000000000000004">
      <c r="A492" t="s">
        <v>20</v>
      </c>
      <c r="B492">
        <v>217</v>
      </c>
    </row>
    <row r="493" spans="1:2" x14ac:dyDescent="0.55000000000000004">
      <c r="A493" t="s">
        <v>20</v>
      </c>
      <c r="B493">
        <v>150</v>
      </c>
    </row>
    <row r="494" spans="1:2" x14ac:dyDescent="0.55000000000000004">
      <c r="A494" t="s">
        <v>20</v>
      </c>
      <c r="B494">
        <v>3272</v>
      </c>
    </row>
    <row r="495" spans="1:2" x14ac:dyDescent="0.55000000000000004">
      <c r="A495" t="s">
        <v>20</v>
      </c>
      <c r="B495">
        <v>300</v>
      </c>
    </row>
    <row r="496" spans="1:2" x14ac:dyDescent="0.55000000000000004">
      <c r="A496" t="s">
        <v>20</v>
      </c>
      <c r="B496">
        <v>126</v>
      </c>
    </row>
    <row r="497" spans="1:2" x14ac:dyDescent="0.55000000000000004">
      <c r="A497" t="s">
        <v>20</v>
      </c>
      <c r="B497">
        <v>2320</v>
      </c>
    </row>
    <row r="498" spans="1:2" x14ac:dyDescent="0.55000000000000004">
      <c r="A498" t="s">
        <v>20</v>
      </c>
      <c r="B498">
        <v>81</v>
      </c>
    </row>
    <row r="499" spans="1:2" x14ac:dyDescent="0.55000000000000004">
      <c r="A499" t="s">
        <v>20</v>
      </c>
      <c r="B499">
        <v>1887</v>
      </c>
    </row>
    <row r="500" spans="1:2" x14ac:dyDescent="0.55000000000000004">
      <c r="A500" t="s">
        <v>20</v>
      </c>
      <c r="B500">
        <v>4358</v>
      </c>
    </row>
    <row r="501" spans="1:2" x14ac:dyDescent="0.55000000000000004">
      <c r="A501" t="s">
        <v>20</v>
      </c>
      <c r="B501">
        <v>53</v>
      </c>
    </row>
    <row r="502" spans="1:2" x14ac:dyDescent="0.55000000000000004">
      <c r="A502" t="s">
        <v>20</v>
      </c>
      <c r="B502">
        <v>2414</v>
      </c>
    </row>
    <row r="503" spans="1:2" x14ac:dyDescent="0.55000000000000004">
      <c r="A503" t="s">
        <v>20</v>
      </c>
      <c r="B503">
        <v>80</v>
      </c>
    </row>
    <row r="504" spans="1:2" x14ac:dyDescent="0.55000000000000004">
      <c r="A504" t="s">
        <v>20</v>
      </c>
      <c r="B504">
        <v>193</v>
      </c>
    </row>
    <row r="505" spans="1:2" x14ac:dyDescent="0.55000000000000004">
      <c r="A505" t="s">
        <v>20</v>
      </c>
      <c r="B505">
        <v>52</v>
      </c>
    </row>
    <row r="506" spans="1:2" x14ac:dyDescent="0.55000000000000004">
      <c r="A506" t="s">
        <v>20</v>
      </c>
      <c r="B506">
        <v>290</v>
      </c>
    </row>
    <row r="507" spans="1:2" x14ac:dyDescent="0.55000000000000004">
      <c r="A507" t="s">
        <v>20</v>
      </c>
      <c r="B507">
        <v>122</v>
      </c>
    </row>
    <row r="508" spans="1:2" x14ac:dyDescent="0.55000000000000004">
      <c r="A508" t="s">
        <v>20</v>
      </c>
      <c r="B508">
        <v>1470</v>
      </c>
    </row>
    <row r="509" spans="1:2" x14ac:dyDescent="0.55000000000000004">
      <c r="A509" t="s">
        <v>20</v>
      </c>
      <c r="B509">
        <v>165</v>
      </c>
    </row>
    <row r="510" spans="1:2" x14ac:dyDescent="0.55000000000000004">
      <c r="A510" t="s">
        <v>20</v>
      </c>
      <c r="B510">
        <v>182</v>
      </c>
    </row>
    <row r="511" spans="1:2" x14ac:dyDescent="0.55000000000000004">
      <c r="A511" t="s">
        <v>20</v>
      </c>
      <c r="B511">
        <v>199</v>
      </c>
    </row>
    <row r="512" spans="1:2" x14ac:dyDescent="0.55000000000000004">
      <c r="A512" t="s">
        <v>20</v>
      </c>
      <c r="B512">
        <v>56</v>
      </c>
    </row>
    <row r="513" spans="1:2" x14ac:dyDescent="0.55000000000000004">
      <c r="A513" t="s">
        <v>20</v>
      </c>
      <c r="B513">
        <v>1460</v>
      </c>
    </row>
    <row r="514" spans="1:2" x14ac:dyDescent="0.55000000000000004">
      <c r="A514" t="s">
        <v>20</v>
      </c>
      <c r="B514">
        <v>123</v>
      </c>
    </row>
    <row r="515" spans="1:2" x14ac:dyDescent="0.55000000000000004">
      <c r="A515" t="s">
        <v>20</v>
      </c>
      <c r="B515">
        <v>159</v>
      </c>
    </row>
    <row r="516" spans="1:2" x14ac:dyDescent="0.55000000000000004">
      <c r="A516" t="s">
        <v>20</v>
      </c>
      <c r="B516">
        <v>110</v>
      </c>
    </row>
    <row r="517" spans="1:2" x14ac:dyDescent="0.55000000000000004">
      <c r="A517" t="s">
        <v>20</v>
      </c>
      <c r="B517">
        <v>236</v>
      </c>
    </row>
    <row r="518" spans="1:2" x14ac:dyDescent="0.55000000000000004">
      <c r="A518" t="s">
        <v>20</v>
      </c>
      <c r="B518">
        <v>191</v>
      </c>
    </row>
    <row r="519" spans="1:2" x14ac:dyDescent="0.55000000000000004">
      <c r="A519" t="s">
        <v>20</v>
      </c>
      <c r="B519">
        <v>3934</v>
      </c>
    </row>
    <row r="520" spans="1:2" x14ac:dyDescent="0.55000000000000004">
      <c r="A520" t="s">
        <v>20</v>
      </c>
      <c r="B520">
        <v>80</v>
      </c>
    </row>
    <row r="521" spans="1:2" x14ac:dyDescent="0.55000000000000004">
      <c r="A521" t="s">
        <v>20</v>
      </c>
      <c r="B521">
        <v>462</v>
      </c>
    </row>
    <row r="522" spans="1:2" x14ac:dyDescent="0.55000000000000004">
      <c r="A522" t="s">
        <v>20</v>
      </c>
      <c r="B522">
        <v>179</v>
      </c>
    </row>
    <row r="523" spans="1:2" x14ac:dyDescent="0.55000000000000004">
      <c r="A523" t="s">
        <v>20</v>
      </c>
      <c r="B523">
        <v>1866</v>
      </c>
    </row>
    <row r="524" spans="1:2" x14ac:dyDescent="0.55000000000000004">
      <c r="A524" t="s">
        <v>20</v>
      </c>
      <c r="B524">
        <v>156</v>
      </c>
    </row>
    <row r="525" spans="1:2" x14ac:dyDescent="0.55000000000000004">
      <c r="A525" t="s">
        <v>20</v>
      </c>
      <c r="B525">
        <v>255</v>
      </c>
    </row>
    <row r="526" spans="1:2" x14ac:dyDescent="0.55000000000000004">
      <c r="A526" t="s">
        <v>20</v>
      </c>
      <c r="B526">
        <v>2261</v>
      </c>
    </row>
    <row r="527" spans="1:2" x14ac:dyDescent="0.55000000000000004">
      <c r="A527" t="s">
        <v>20</v>
      </c>
      <c r="B527">
        <v>40</v>
      </c>
    </row>
    <row r="528" spans="1:2" x14ac:dyDescent="0.55000000000000004">
      <c r="A528" t="s">
        <v>20</v>
      </c>
      <c r="B528">
        <v>2289</v>
      </c>
    </row>
    <row r="529" spans="1:2" x14ac:dyDescent="0.55000000000000004">
      <c r="A529" t="s">
        <v>20</v>
      </c>
      <c r="B529">
        <v>65</v>
      </c>
    </row>
    <row r="530" spans="1:2" x14ac:dyDescent="0.55000000000000004">
      <c r="A530" t="s">
        <v>20</v>
      </c>
      <c r="B530">
        <v>3777</v>
      </c>
    </row>
    <row r="531" spans="1:2" x14ac:dyDescent="0.55000000000000004">
      <c r="A531" t="s">
        <v>20</v>
      </c>
      <c r="B531">
        <v>184</v>
      </c>
    </row>
    <row r="532" spans="1:2" x14ac:dyDescent="0.55000000000000004">
      <c r="A532" t="s">
        <v>20</v>
      </c>
      <c r="B532">
        <v>85</v>
      </c>
    </row>
    <row r="533" spans="1:2" x14ac:dyDescent="0.55000000000000004">
      <c r="A533" t="s">
        <v>20</v>
      </c>
      <c r="B533">
        <v>144</v>
      </c>
    </row>
    <row r="534" spans="1:2" x14ac:dyDescent="0.55000000000000004">
      <c r="A534" t="s">
        <v>20</v>
      </c>
      <c r="B534">
        <v>1902</v>
      </c>
    </row>
    <row r="535" spans="1:2" x14ac:dyDescent="0.55000000000000004">
      <c r="A535" t="s">
        <v>20</v>
      </c>
      <c r="B535">
        <v>105</v>
      </c>
    </row>
    <row r="536" spans="1:2" x14ac:dyDescent="0.55000000000000004">
      <c r="A536" t="s">
        <v>20</v>
      </c>
      <c r="B536">
        <v>132</v>
      </c>
    </row>
    <row r="537" spans="1:2" x14ac:dyDescent="0.55000000000000004">
      <c r="A537" t="s">
        <v>20</v>
      </c>
      <c r="B537">
        <v>96</v>
      </c>
    </row>
    <row r="538" spans="1:2" x14ac:dyDescent="0.55000000000000004">
      <c r="A538" t="s">
        <v>20</v>
      </c>
      <c r="B538">
        <v>114</v>
      </c>
    </row>
    <row r="539" spans="1:2" x14ac:dyDescent="0.55000000000000004">
      <c r="A539" t="s">
        <v>20</v>
      </c>
      <c r="B539">
        <v>203</v>
      </c>
    </row>
    <row r="540" spans="1:2" x14ac:dyDescent="0.55000000000000004">
      <c r="A540" t="s">
        <v>20</v>
      </c>
      <c r="B540">
        <v>1559</v>
      </c>
    </row>
    <row r="541" spans="1:2" x14ac:dyDescent="0.55000000000000004">
      <c r="A541" t="s">
        <v>20</v>
      </c>
      <c r="B541">
        <v>1548</v>
      </c>
    </row>
    <row r="542" spans="1:2" x14ac:dyDescent="0.55000000000000004">
      <c r="A542" t="s">
        <v>20</v>
      </c>
      <c r="B542">
        <v>80</v>
      </c>
    </row>
    <row r="543" spans="1:2" x14ac:dyDescent="0.55000000000000004">
      <c r="A543" t="s">
        <v>20</v>
      </c>
      <c r="B543">
        <v>131</v>
      </c>
    </row>
    <row r="544" spans="1:2" x14ac:dyDescent="0.55000000000000004">
      <c r="A544" t="s">
        <v>20</v>
      </c>
      <c r="B544">
        <v>112</v>
      </c>
    </row>
    <row r="545" spans="1:2" x14ac:dyDescent="0.55000000000000004">
      <c r="A545" t="s">
        <v>20</v>
      </c>
      <c r="B545">
        <v>155</v>
      </c>
    </row>
    <row r="546" spans="1:2" x14ac:dyDescent="0.55000000000000004">
      <c r="A546" t="s">
        <v>20</v>
      </c>
      <c r="B546">
        <v>266</v>
      </c>
    </row>
    <row r="547" spans="1:2" x14ac:dyDescent="0.55000000000000004">
      <c r="A547" t="s">
        <v>20</v>
      </c>
      <c r="B547">
        <v>155</v>
      </c>
    </row>
    <row r="548" spans="1:2" x14ac:dyDescent="0.55000000000000004">
      <c r="A548" t="s">
        <v>20</v>
      </c>
      <c r="B548">
        <v>207</v>
      </c>
    </row>
    <row r="549" spans="1:2" x14ac:dyDescent="0.55000000000000004">
      <c r="A549" t="s">
        <v>20</v>
      </c>
      <c r="B549">
        <v>245</v>
      </c>
    </row>
    <row r="550" spans="1:2" x14ac:dyDescent="0.55000000000000004">
      <c r="A550" t="s">
        <v>20</v>
      </c>
      <c r="B550">
        <v>1573</v>
      </c>
    </row>
    <row r="551" spans="1:2" x14ac:dyDescent="0.55000000000000004">
      <c r="A551" t="s">
        <v>20</v>
      </c>
      <c r="B551">
        <v>114</v>
      </c>
    </row>
    <row r="552" spans="1:2" x14ac:dyDescent="0.55000000000000004">
      <c r="A552" t="s">
        <v>20</v>
      </c>
      <c r="B552">
        <v>93</v>
      </c>
    </row>
    <row r="553" spans="1:2" x14ac:dyDescent="0.55000000000000004">
      <c r="A553" t="s">
        <v>20</v>
      </c>
      <c r="B553">
        <v>1681</v>
      </c>
    </row>
    <row r="554" spans="1:2" x14ac:dyDescent="0.55000000000000004">
      <c r="A554" t="s">
        <v>20</v>
      </c>
      <c r="B554">
        <v>32</v>
      </c>
    </row>
    <row r="555" spans="1:2" x14ac:dyDescent="0.55000000000000004">
      <c r="A555" t="s">
        <v>20</v>
      </c>
      <c r="B555">
        <v>135</v>
      </c>
    </row>
    <row r="556" spans="1:2" x14ac:dyDescent="0.55000000000000004">
      <c r="A556" t="s">
        <v>20</v>
      </c>
      <c r="B556">
        <v>140</v>
      </c>
    </row>
    <row r="557" spans="1:2" x14ac:dyDescent="0.55000000000000004">
      <c r="A557" t="s">
        <v>20</v>
      </c>
      <c r="B557">
        <v>92</v>
      </c>
    </row>
    <row r="558" spans="1:2" x14ac:dyDescent="0.55000000000000004">
      <c r="A558" t="s">
        <v>20</v>
      </c>
      <c r="B558">
        <v>1015</v>
      </c>
    </row>
    <row r="559" spans="1:2" x14ac:dyDescent="0.55000000000000004">
      <c r="A559" t="s">
        <v>20</v>
      </c>
      <c r="B559">
        <v>323</v>
      </c>
    </row>
    <row r="560" spans="1:2" x14ac:dyDescent="0.55000000000000004">
      <c r="A560" t="s">
        <v>20</v>
      </c>
      <c r="B560">
        <v>2326</v>
      </c>
    </row>
    <row r="561" spans="1:2" x14ac:dyDescent="0.55000000000000004">
      <c r="A561" t="s">
        <v>20</v>
      </c>
      <c r="B561">
        <v>381</v>
      </c>
    </row>
    <row r="562" spans="1:2" x14ac:dyDescent="0.55000000000000004">
      <c r="A562" t="s">
        <v>20</v>
      </c>
      <c r="B562">
        <v>480</v>
      </c>
    </row>
    <row r="563" spans="1:2" x14ac:dyDescent="0.55000000000000004">
      <c r="A563" t="s">
        <v>20</v>
      </c>
      <c r="B563">
        <v>226</v>
      </c>
    </row>
    <row r="564" spans="1:2" x14ac:dyDescent="0.55000000000000004">
      <c r="A564" t="s">
        <v>20</v>
      </c>
      <c r="B564">
        <v>241</v>
      </c>
    </row>
    <row r="565" spans="1:2" x14ac:dyDescent="0.55000000000000004">
      <c r="A565" t="s">
        <v>20</v>
      </c>
      <c r="B565">
        <v>132</v>
      </c>
    </row>
    <row r="566" spans="1:2" x14ac:dyDescent="0.55000000000000004">
      <c r="A566" t="s">
        <v>20</v>
      </c>
      <c r="B566">
        <v>2043</v>
      </c>
    </row>
  </sheetData>
  <conditionalFormatting sqref="A1:A1048141">
    <cfRule type="containsText" dxfId="7" priority="6" operator="containsText" text="live">
      <formula>NOT(ISERROR(SEARCH("live",A1)))</formula>
    </cfRule>
    <cfRule type="containsText" dxfId="6" priority="7" operator="containsText" text="canceled">
      <formula>NOT(ISERROR(SEARCH("canceled",A1)))</formula>
    </cfRule>
    <cfRule type="containsText" dxfId="5" priority="8" operator="containsText" text="failed">
      <formula>NOT(ISERROR(SEARCH("failed",A1)))</formula>
    </cfRule>
    <cfRule type="containsText" dxfId="4" priority="9" operator="containsText" text="successful">
      <formula>NOT(ISERROR(SEARCH("successful",A1)))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7940">
    <cfRule type="containsText" dxfId="3" priority="1" operator="containsText" text="live">
      <formula>NOT(ISERROR(SEARCH("live",D1)))</formula>
    </cfRule>
    <cfRule type="containsText" dxfId="2" priority="2" operator="containsText" text="canceled">
      <formula>NOT(ISERROR(SEARCH("canceled",D1)))</formula>
    </cfRule>
    <cfRule type="containsText" dxfId="1" priority="3" operator="containsText" text="failed">
      <formula>NOT(ISERROR(SEARCH("failed",D1)))</formula>
    </cfRule>
    <cfRule type="containsText" dxfId="0" priority="4" operator="containsText" text="successful">
      <formula>NOT(ISERROR(SEARCH("successful",D1)))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C463-EDAE-4578-A728-01D115C263A1}">
  <dimension ref="A1:H13"/>
  <sheetViews>
    <sheetView topLeftCell="A10" workbookViewId="0">
      <selection activeCell="C31" sqref="C31"/>
    </sheetView>
  </sheetViews>
  <sheetFormatPr defaultRowHeight="15.7" x14ac:dyDescent="0.55000000000000004"/>
  <cols>
    <col min="1" max="1" width="28.109375" style="11" customWidth="1"/>
    <col min="2" max="2" width="18.109375" customWidth="1"/>
    <col min="3" max="3" width="21" customWidth="1"/>
    <col min="4" max="4" width="15.77734375" customWidth="1"/>
    <col min="5" max="5" width="14.88671875" customWidth="1"/>
    <col min="6" max="7" width="23.38671875" customWidth="1"/>
    <col min="8" max="8" width="22.88671875" customWidth="1"/>
  </cols>
  <sheetData>
    <row r="1" spans="1:8" x14ac:dyDescent="0.55000000000000004">
      <c r="A1" s="11" t="s">
        <v>2088</v>
      </c>
      <c r="B1" t="s">
        <v>2089</v>
      </c>
      <c r="C1" s="10" t="s">
        <v>2090</v>
      </c>
      <c r="D1" t="s">
        <v>2091</v>
      </c>
      <c r="E1" t="s">
        <v>2092</v>
      </c>
      <c r="F1" t="s">
        <v>2093</v>
      </c>
      <c r="G1" t="s">
        <v>2094</v>
      </c>
      <c r="H1" t="s">
        <v>2095</v>
      </c>
    </row>
    <row r="2" spans="1:8" x14ac:dyDescent="0.55000000000000004">
      <c r="A2" s="12" t="s">
        <v>2096</v>
      </c>
      <c r="B2">
        <f>COUNTIFS(Crowdfunding!$F:$F,"=successful",Crowdfunding!$D:$D,"&lt;1000")</f>
        <v>30</v>
      </c>
      <c r="C2">
        <f>COUNTIFS(Crowdfunding!$F:$F,"=failed",Crowdfunding!$D:$D,"&lt;1000")</f>
        <v>20</v>
      </c>
      <c r="D2">
        <f>COUNTIFS(Crowdfunding!$F:$F,"=canceled",Crowdfunding!$D:$D,"&lt;1000")</f>
        <v>1</v>
      </c>
      <c r="E2">
        <f>COUNTIFS(Crowdfunding!$F:$F,"&lt;&gt;live",Crowdfunding!$D:$D,"&lt;1000")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55000000000000004">
      <c r="A3" s="12" t="s">
        <v>2097</v>
      </c>
      <c r="B3">
        <f>COUNTIFS(Crowdfunding!$F:$F,"=successful",Crowdfunding!$D:$D,"&gt;=1000",Crowdfunding!$D:$D,"&lt;=4999")</f>
        <v>191</v>
      </c>
      <c r="C3">
        <f>COUNTIFS(Crowdfunding!$F:$F,"=failed",Crowdfunding!$D:$D,"&gt;=1000",Crowdfunding!$D:$D,"&lt;=4999")</f>
        <v>38</v>
      </c>
      <c r="D3">
        <f>COUNTIFS(Crowdfunding!$F:$F,"=canceled",Crowdfunding!$D:$D,"&gt;=1000",Crowdfunding!$D:$D,"&lt;=4999")</f>
        <v>2</v>
      </c>
      <c r="E3">
        <f>COUNTIFS(Crowdfunding!$F:$F,"&lt;&gt;live",Crowdfunding!$D:$D,"&gt;=1000",Crowdfunding!$D:$D,"&lt;=4999")</f>
        <v>231</v>
      </c>
      <c r="F3" s="4">
        <f>B3/E3</f>
        <v>0.82683982683982682</v>
      </c>
      <c r="G3" s="4">
        <f t="shared" ref="G3:G13" si="0">C3/E3</f>
        <v>0.16450216450216451</v>
      </c>
      <c r="H3" s="4">
        <f t="shared" ref="H3:H13" si="1">D3/E3</f>
        <v>8.658008658008658E-3</v>
      </c>
    </row>
    <row r="4" spans="1:8" x14ac:dyDescent="0.55000000000000004">
      <c r="A4" s="12" t="s">
        <v>2098</v>
      </c>
      <c r="B4">
        <f>COUNTIFS(Crowdfunding!$F:$F,"=successful",Crowdfunding!$D:$D,"&gt;=5000",Crowdfunding!$D:$D,"&lt;=9999")</f>
        <v>164</v>
      </c>
      <c r="C4">
        <f>COUNTIFS(Crowdfunding!$F:$F,"=failed",Crowdfunding!$D:$D,"&gt;=5000",Crowdfunding!$D:$D,"&lt;=9999")</f>
        <v>126</v>
      </c>
      <c r="D4">
        <f>COUNTIFS(Crowdfunding!$F:$F,"=canceled",Crowdfunding!$D:$D,"&gt;=5000",Crowdfunding!$D:$D,"&lt;=9999")</f>
        <v>25</v>
      </c>
      <c r="E4">
        <f>COUNTIFS(Crowdfunding!$F:$F,"&lt;&gt;live",Crowdfunding!$D:$D,"&gt;=5000",Crowdfunding!$D:$D,"&lt;=9999")</f>
        <v>315</v>
      </c>
      <c r="F4" s="4">
        <f t="shared" ref="F4:F11" si="2">B4/E4</f>
        <v>0.52063492063492067</v>
      </c>
      <c r="G4" s="4">
        <f t="shared" si="0"/>
        <v>0.4</v>
      </c>
      <c r="H4" s="4">
        <f t="shared" si="1"/>
        <v>7.9365079365079361E-2</v>
      </c>
    </row>
    <row r="5" spans="1:8" x14ac:dyDescent="0.55000000000000004">
      <c r="A5" s="12" t="s">
        <v>2099</v>
      </c>
      <c r="B5">
        <f>COUNTIFS(Crowdfunding!$F:$F,"=successful",Crowdfunding!$D:$D,"&gt;=10000",Crowdfunding!$D:$D,"&lt;=14999")</f>
        <v>4</v>
      </c>
      <c r="C5">
        <f>COUNTIFS(Crowdfunding!$F:$F,"=failed",Crowdfunding!$D:$D,"&gt;=10000",Crowdfunding!$D:$D,"&lt;=14999")</f>
        <v>5</v>
      </c>
      <c r="D5">
        <f>COUNTIFS(Crowdfunding!$F:$F,"=canceled",Crowdfunding!$D:$D,"&gt;=10000",Crowdfunding!$D:$D,"&lt;=14999")</f>
        <v>0</v>
      </c>
      <c r="E5">
        <f>COUNTIFS(Crowdfunding!$F:$F,"&lt;&gt;live",Crowdfunding!$D:$D,"&gt;=10000",Crowdfunding!$D:$D,"&lt;=14999")</f>
        <v>9</v>
      </c>
      <c r="F5" s="4">
        <f t="shared" si="2"/>
        <v>0.44444444444444442</v>
      </c>
      <c r="G5" s="4">
        <f t="shared" si="0"/>
        <v>0.55555555555555558</v>
      </c>
      <c r="H5" s="4">
        <f t="shared" si="1"/>
        <v>0</v>
      </c>
    </row>
    <row r="6" spans="1:8" x14ac:dyDescent="0.55000000000000004">
      <c r="A6" s="12" t="s">
        <v>2100</v>
      </c>
      <c r="B6">
        <f>COUNTIFS(Crowdfunding!$F:$F,"=successful",Crowdfunding!$D:$D,"&gt;=15000",Crowdfunding!$D:$D,"&lt;=19999")</f>
        <v>10</v>
      </c>
      <c r="C6">
        <f>COUNTIFS(Crowdfunding!$F:$F,"=failed",Crowdfunding!$D:$D,"&gt;=15000",Crowdfunding!$D:$D,"&lt;=19999")</f>
        <v>0</v>
      </c>
      <c r="D6">
        <f>COUNTIFS(Crowdfunding!$F:$F,"=canceled",Crowdfunding!$D:$D,"&gt;=15000",Crowdfunding!$D:$D,"&lt;=19999")</f>
        <v>0</v>
      </c>
      <c r="E6">
        <f>COUNTIFS(Crowdfunding!$F:$F,"&lt;&gt;live",Crowdfunding!$D:$D,"&gt;=15000",Crowdfunding!$D:$D,"&lt;=19999")</f>
        <v>10</v>
      </c>
      <c r="F6" s="4">
        <f t="shared" si="2"/>
        <v>1</v>
      </c>
      <c r="G6" s="4">
        <f t="shared" si="0"/>
        <v>0</v>
      </c>
      <c r="H6" s="4">
        <f t="shared" si="1"/>
        <v>0</v>
      </c>
    </row>
    <row r="7" spans="1:8" x14ac:dyDescent="0.55000000000000004">
      <c r="A7" s="12" t="s">
        <v>2101</v>
      </c>
      <c r="B7">
        <f>COUNTIFS(Crowdfunding!$F:$F,"=successful",Crowdfunding!$D:$D,"&gt;=20000",Crowdfunding!$D:$D,"&lt;=24999")</f>
        <v>7</v>
      </c>
      <c r="C7">
        <f>COUNTIFS(Crowdfunding!$F:$F,"=failed",Crowdfunding!$D:$D,"&gt;=20000",Crowdfunding!$D:$D,"&lt;=24999")</f>
        <v>0</v>
      </c>
      <c r="D7">
        <f>COUNTIFS(Crowdfunding!$F:$F,"=canceled",Crowdfunding!$D:$D,"&gt;=20000",Crowdfunding!$D:$D,"&lt;=24999")</f>
        <v>0</v>
      </c>
      <c r="E7">
        <f>COUNTIFS(Crowdfunding!$F:$F,"&lt;&gt;live",Crowdfunding!$D:$D,"&gt;=20000",Crowdfunding!$D:$D,"&lt;=24999")</f>
        <v>7</v>
      </c>
      <c r="F7" s="4">
        <f t="shared" si="2"/>
        <v>1</v>
      </c>
      <c r="G7" s="4">
        <f t="shared" si="0"/>
        <v>0</v>
      </c>
      <c r="H7" s="4">
        <f t="shared" si="1"/>
        <v>0</v>
      </c>
    </row>
    <row r="8" spans="1:8" x14ac:dyDescent="0.55000000000000004">
      <c r="A8" s="12" t="s">
        <v>2102</v>
      </c>
      <c r="B8">
        <f>COUNTIFS(Crowdfunding!$F:$F,"=successful",Crowdfunding!$D:$D,"&gt;=25000",Crowdfunding!$D:$D,"&lt;=29999")</f>
        <v>11</v>
      </c>
      <c r="C8">
        <f>COUNTIFS(Crowdfunding!$F:$F,"=failed",Crowdfunding!$D:$D,"&gt;=25000",Crowdfunding!$D:$D,"&lt;=29999")</f>
        <v>3</v>
      </c>
      <c r="D8">
        <f>COUNTIFS(Crowdfunding!$F:$F,"=canceled",Crowdfunding!$D:$D,"&gt;=25000",Crowdfunding!$D:$D,"&lt;=29999")</f>
        <v>0</v>
      </c>
      <c r="E8">
        <f>COUNTIFS(Crowdfunding!$F:$F,"&lt;&gt;live",Crowdfunding!$D:$D,"&gt;=25000",Crowdfunding!$D:$D,"&lt;=29999")</f>
        <v>14</v>
      </c>
      <c r="F8" s="4">
        <f t="shared" si="2"/>
        <v>0.7857142857142857</v>
      </c>
      <c r="G8" s="4">
        <f t="shared" si="0"/>
        <v>0.21428571428571427</v>
      </c>
      <c r="H8" s="4">
        <f t="shared" si="1"/>
        <v>0</v>
      </c>
    </row>
    <row r="9" spans="1:8" x14ac:dyDescent="0.55000000000000004">
      <c r="A9" s="12" t="s">
        <v>2103</v>
      </c>
      <c r="B9">
        <f>COUNTIFS(Crowdfunding!$F:$F,"=successful",Crowdfunding!$D:$D,"&gt;=30000",Crowdfunding!$D:$D,"&lt;=34999")</f>
        <v>7</v>
      </c>
      <c r="C9">
        <f>COUNTIFS(Crowdfunding!$F:$F,"=failed",Crowdfunding!$D:$D,"&gt;=30000",Crowdfunding!$D:$D,"&lt;=34999")</f>
        <v>0</v>
      </c>
      <c r="D9">
        <f>COUNTIFS(Crowdfunding!$F:$F,"=canceled",Crowdfunding!$D:$D,"&gt;=30000",Crowdfunding!$D:$D,"&lt;=34999")</f>
        <v>0</v>
      </c>
      <c r="E9">
        <f>COUNTIFS(Crowdfunding!$F:$F,"&lt;&gt;live",Crowdfunding!$D:$D,"&gt;=30000",Crowdfunding!$D:$D,"&lt;=34999")</f>
        <v>7</v>
      </c>
      <c r="F9" s="4">
        <f t="shared" si="2"/>
        <v>1</v>
      </c>
      <c r="G9" s="4">
        <f t="shared" si="0"/>
        <v>0</v>
      </c>
      <c r="H9" s="4">
        <f t="shared" si="1"/>
        <v>0</v>
      </c>
    </row>
    <row r="10" spans="1:8" x14ac:dyDescent="0.55000000000000004">
      <c r="A10" s="12" t="s">
        <v>2104</v>
      </c>
      <c r="B10">
        <f>COUNTIFS(Crowdfunding!$F:$F,"=successful",Crowdfunding!$D:$D,"&gt;=35000",Crowdfunding!$D:$D,"&lt;=39999")</f>
        <v>8</v>
      </c>
      <c r="C10">
        <f>COUNTIFS(Crowdfunding!$F:$F,"=failed",Crowdfunding!$D:$D,"&gt;=35000",Crowdfunding!$D:$D,"&lt;=39999")</f>
        <v>3</v>
      </c>
      <c r="D10">
        <f>COUNTIFS(Crowdfunding!$F:$F,"=canceled",Crowdfunding!$D:$D,"&gt;=35000",Crowdfunding!$D:$D,"&lt;=39999")</f>
        <v>1</v>
      </c>
      <c r="E10">
        <f>COUNTIFS(Crowdfunding!$F:$F,"&lt;&gt;live",Crowdfunding!$D:$D,"&gt;=35000",Crowdfunding!$D:$D,"&lt;=39999")</f>
        <v>12</v>
      </c>
      <c r="F10" s="4">
        <f t="shared" si="2"/>
        <v>0.66666666666666663</v>
      </c>
      <c r="G10" s="4">
        <f t="shared" si="0"/>
        <v>0.25</v>
      </c>
      <c r="H10" s="4">
        <f t="shared" si="1"/>
        <v>8.3333333333333329E-2</v>
      </c>
    </row>
    <row r="11" spans="1:8" x14ac:dyDescent="0.55000000000000004">
      <c r="A11" s="12" t="s">
        <v>2105</v>
      </c>
      <c r="B11">
        <f>COUNTIFS(Crowdfunding!$F:$F,"=successful",Crowdfunding!$D:$D,"&gt;=40000",Crowdfunding!$D:$D,"&lt;=44999")</f>
        <v>11</v>
      </c>
      <c r="C11">
        <f>COUNTIFS(Crowdfunding!$F:$F,"=failed",Crowdfunding!$D:$D,"&gt;=40000",Crowdfunding!$D:$D,"&lt;=44999")</f>
        <v>3</v>
      </c>
      <c r="D11">
        <f>COUNTIFS(Crowdfunding!$F:$F,"=canceled",Crowdfunding!$D:$D,"&gt;=40000",Crowdfunding!$D:$D,"&lt;=44999")</f>
        <v>0</v>
      </c>
      <c r="E11">
        <f>COUNTIFS(Crowdfunding!$F:$F,"&lt;&gt;live",Crowdfunding!$D:$D,"&gt;=40000",Crowdfunding!$D:$D,"&lt;=44999")</f>
        <v>14</v>
      </c>
      <c r="F11" s="4">
        <f t="shared" si="2"/>
        <v>0.7857142857142857</v>
      </c>
      <c r="G11" s="4">
        <f t="shared" si="0"/>
        <v>0.21428571428571427</v>
      </c>
      <c r="H11" s="4">
        <f t="shared" si="1"/>
        <v>0</v>
      </c>
    </row>
    <row r="12" spans="1:8" x14ac:dyDescent="0.55000000000000004">
      <c r="A12" s="12" t="s">
        <v>2106</v>
      </c>
      <c r="B12">
        <f>COUNTIFS(Crowdfunding!$F:$F,"=successful",Crowdfunding!$D:$D,"&gt;=45000",Crowdfunding!$D:$D,"&lt;=49999")</f>
        <v>8</v>
      </c>
      <c r="C12">
        <f>COUNTIFS(Crowdfunding!$F:$F,"=failed",Crowdfunding!$D:$D,"&gt;=45000",Crowdfunding!$D:$D,"&lt;=49999")</f>
        <v>3</v>
      </c>
      <c r="D12">
        <f>COUNTIFS(Crowdfunding!$F:$F,"=canceled",Crowdfunding!$D:$D,"&gt;=45000",Crowdfunding!$D:$D,"&lt;=49999")</f>
        <v>0</v>
      </c>
      <c r="E12">
        <f>COUNTIFS(Crowdfunding!$F:$F,"&lt;&gt;live",Crowdfunding!$D:$D,"&gt;=45000",Crowdfunding!$D:$D,"&lt;=49999")</f>
        <v>11</v>
      </c>
      <c r="F12" s="4">
        <f>B12/E12</f>
        <v>0.72727272727272729</v>
      </c>
      <c r="G12" s="4">
        <f t="shared" si="0"/>
        <v>0.27272727272727271</v>
      </c>
      <c r="H12" s="4">
        <f t="shared" si="1"/>
        <v>0</v>
      </c>
    </row>
    <row r="13" spans="1:8" x14ac:dyDescent="0.55000000000000004">
      <c r="A13" s="13" t="s">
        <v>2107</v>
      </c>
      <c r="B13">
        <f>COUNTIFS(Crowdfunding!$F:$F,"=successful",Crowdfunding!$D:$D,"&gt;=50000")</f>
        <v>114</v>
      </c>
      <c r="C13">
        <f>COUNTIFS(Crowdfunding!$F:$F,"=failed",Crowdfunding!$D:$D,"&gt;=50000")</f>
        <v>163</v>
      </c>
      <c r="D13">
        <f>COUNTIFS(Crowdfunding!$F:$F,"=canceled",Crowdfunding!$D:$D,"&gt;=50000")</f>
        <v>28</v>
      </c>
      <c r="E13">
        <f>COUNTIFS(Crowdfunding!$F:$F,"&lt;&gt;live",Crowdfunding!$D:$D,"&gt;=50000")</f>
        <v>305</v>
      </c>
      <c r="F13" s="4">
        <f>B13/E13</f>
        <v>0.3737704918032787</v>
      </c>
      <c r="G13" s="4">
        <f t="shared" si="0"/>
        <v>0.53442622950819674</v>
      </c>
      <c r="H13" s="4">
        <f t="shared" si="1"/>
        <v>9.1803278688524587E-2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1899-7C85-4D98-A133-C926BA0BF3E9}">
  <dimension ref="A1:E18"/>
  <sheetViews>
    <sheetView workbookViewId="0">
      <selection activeCell="A2" sqref="A2"/>
    </sheetView>
  </sheetViews>
  <sheetFormatPr defaultRowHeight="15.7" x14ac:dyDescent="0.55000000000000004"/>
  <cols>
    <col min="1" max="1" width="30.1640625" customWidth="1"/>
    <col min="2" max="2" width="15.1640625" bestFit="1" customWidth="1"/>
    <col min="3" max="3" width="5.5546875" bestFit="1" customWidth="1"/>
    <col min="4" max="4" width="9.1640625" bestFit="1" customWidth="1"/>
    <col min="5" max="6" width="10.94140625" bestFit="1" customWidth="1"/>
  </cols>
  <sheetData>
    <row r="1" spans="1:5" x14ac:dyDescent="0.55000000000000004">
      <c r="A1" s="6" t="s">
        <v>2031</v>
      </c>
      <c r="B1" t="s">
        <v>2068</v>
      </c>
    </row>
    <row r="2" spans="1:5" x14ac:dyDescent="0.55000000000000004">
      <c r="A2" s="6" t="s">
        <v>2087</v>
      </c>
      <c r="B2" t="s">
        <v>2068</v>
      </c>
    </row>
    <row r="4" spans="1:5" x14ac:dyDescent="0.55000000000000004">
      <c r="A4" s="6" t="s">
        <v>2070</v>
      </c>
      <c r="B4" s="6" t="s">
        <v>2069</v>
      </c>
    </row>
    <row r="5" spans="1:5" x14ac:dyDescent="0.55000000000000004">
      <c r="A5" s="6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55000000000000004">
      <c r="A6" s="7" t="s">
        <v>2075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55000000000000004">
      <c r="A7" s="7" t="s">
        <v>2076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55000000000000004">
      <c r="A8" s="7" t="s">
        <v>2077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55000000000000004">
      <c r="A9" s="7" t="s">
        <v>2078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55000000000000004">
      <c r="A10" s="7" t="s">
        <v>2079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55000000000000004">
      <c r="A11" s="7" t="s">
        <v>2080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55000000000000004">
      <c r="A12" s="7" t="s">
        <v>2081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55000000000000004">
      <c r="A13" s="7" t="s">
        <v>2082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55000000000000004">
      <c r="A14" s="7" t="s">
        <v>2083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55000000000000004">
      <c r="A15" s="7" t="s">
        <v>2084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55000000000000004">
      <c r="A16" s="7" t="s">
        <v>2085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55000000000000004">
      <c r="A17" s="7" t="s">
        <v>2086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55000000000000004">
      <c r="A18" s="7" t="s">
        <v>2067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2E494-DF24-4FF9-A806-5495A007F1CA}">
  <dimension ref="A1:F30"/>
  <sheetViews>
    <sheetView topLeftCell="D3" workbookViewId="0">
      <selection activeCell="F23" sqref="F23"/>
    </sheetView>
  </sheetViews>
  <sheetFormatPr defaultRowHeight="15.7" x14ac:dyDescent="0.55000000000000004"/>
  <cols>
    <col min="1" max="1" width="20.44140625" bestFit="1" customWidth="1"/>
    <col min="2" max="2" width="15.1640625" bestFit="1" customWidth="1"/>
    <col min="3" max="3" width="5.5546875" bestFit="1" customWidth="1"/>
    <col min="4" max="4" width="3.83203125" bestFit="1" customWidth="1"/>
    <col min="5" max="5" width="9.1640625" bestFit="1" customWidth="1"/>
    <col min="6" max="6" width="10.94140625" bestFit="1" customWidth="1"/>
  </cols>
  <sheetData>
    <row r="1" spans="1:6" x14ac:dyDescent="0.55000000000000004">
      <c r="A1" s="6" t="s">
        <v>2031</v>
      </c>
      <c r="B1" t="s">
        <v>2068</v>
      </c>
    </row>
    <row r="2" spans="1:6" x14ac:dyDescent="0.55000000000000004">
      <c r="A2" s="6" t="s">
        <v>6</v>
      </c>
      <c r="B2" t="s">
        <v>2068</v>
      </c>
    </row>
    <row r="4" spans="1:6" x14ac:dyDescent="0.55000000000000004">
      <c r="A4" s="6" t="s">
        <v>2072</v>
      </c>
      <c r="B4" s="6" t="s">
        <v>2069</v>
      </c>
    </row>
    <row r="5" spans="1:6" x14ac:dyDescent="0.55000000000000004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55000000000000004">
      <c r="A6" s="7" t="s">
        <v>2049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55000000000000004">
      <c r="A7" s="7" t="s">
        <v>2065</v>
      </c>
      <c r="B7" s="8"/>
      <c r="C7" s="8"/>
      <c r="D7" s="8"/>
      <c r="E7" s="8">
        <v>4</v>
      </c>
      <c r="F7" s="8">
        <v>4</v>
      </c>
    </row>
    <row r="8" spans="1:6" x14ac:dyDescent="0.55000000000000004">
      <c r="A8" s="7" t="s">
        <v>2042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55000000000000004">
      <c r="A9" s="7" t="s">
        <v>2044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55000000000000004">
      <c r="A10" s="7" t="s">
        <v>2043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55000000000000004">
      <c r="A11" s="7" t="s">
        <v>2053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55000000000000004">
      <c r="A12" s="7" t="s">
        <v>2034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55000000000000004">
      <c r="A13" s="7" t="s">
        <v>2045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55000000000000004">
      <c r="A14" s="7" t="s">
        <v>2058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55000000000000004">
      <c r="A15" s="7" t="s">
        <v>2057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55000000000000004">
      <c r="A16" s="7" t="s">
        <v>2061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55000000000000004">
      <c r="A17" s="7" t="s">
        <v>2048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55000000000000004">
      <c r="A18" s="7" t="s">
        <v>2055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55000000000000004">
      <c r="A19" s="7" t="s">
        <v>2040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55000000000000004">
      <c r="A20" s="7" t="s">
        <v>2056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55000000000000004">
      <c r="A21" s="7" t="s">
        <v>2036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55000000000000004">
      <c r="A22" s="7" t="s">
        <v>2063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55000000000000004">
      <c r="A23" s="7" t="s">
        <v>2052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55000000000000004">
      <c r="A24" s="7" t="s">
        <v>2060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55000000000000004">
      <c r="A25" s="7" t="s">
        <v>2059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55000000000000004">
      <c r="A26" s="7" t="s">
        <v>2051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55000000000000004">
      <c r="A27" s="7" t="s">
        <v>2046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55000000000000004">
      <c r="A28" s="7" t="s">
        <v>2038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55000000000000004">
      <c r="A29" s="7" t="s">
        <v>2062</v>
      </c>
      <c r="B29" s="8"/>
      <c r="C29" s="8"/>
      <c r="D29" s="8"/>
      <c r="E29" s="8">
        <v>3</v>
      </c>
      <c r="F29" s="8">
        <v>3</v>
      </c>
    </row>
    <row r="30" spans="1:6" x14ac:dyDescent="0.55000000000000004">
      <c r="A30" s="7" t="s">
        <v>2067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177E-858D-453D-AFBB-D793213830EC}">
  <dimension ref="A1:F14"/>
  <sheetViews>
    <sheetView workbookViewId="0">
      <selection activeCell="E11" sqref="E11"/>
    </sheetView>
  </sheetViews>
  <sheetFormatPr defaultRowHeight="15.7" x14ac:dyDescent="0.55000000000000004"/>
  <cols>
    <col min="1" max="1" width="22.94140625" bestFit="1" customWidth="1"/>
    <col min="2" max="2" width="15.1640625" bestFit="1" customWidth="1"/>
    <col min="3" max="3" width="5.5546875" bestFit="1" customWidth="1"/>
    <col min="4" max="4" width="3.83203125" bestFit="1" customWidth="1"/>
    <col min="5" max="5" width="9.1640625" bestFit="1" customWidth="1"/>
    <col min="6" max="6" width="10.94140625" bestFit="1" customWidth="1"/>
  </cols>
  <sheetData>
    <row r="1" spans="1:6" x14ac:dyDescent="0.55000000000000004">
      <c r="A1" s="6" t="s">
        <v>6</v>
      </c>
      <c r="B1" t="s">
        <v>2068</v>
      </c>
    </row>
    <row r="3" spans="1:6" x14ac:dyDescent="0.55000000000000004">
      <c r="A3" s="6" t="s">
        <v>2071</v>
      </c>
      <c r="B3" s="6" t="s">
        <v>2069</v>
      </c>
    </row>
    <row r="4" spans="1:6" x14ac:dyDescent="0.55000000000000004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55000000000000004">
      <c r="A5" s="7" t="s">
        <v>2041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55000000000000004">
      <c r="A6" s="7" t="s">
        <v>2033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55000000000000004">
      <c r="A7" s="7" t="s">
        <v>2050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55000000000000004">
      <c r="A8" s="7" t="s">
        <v>2064</v>
      </c>
      <c r="B8" s="8"/>
      <c r="C8" s="8"/>
      <c r="D8" s="8"/>
      <c r="E8" s="8">
        <v>4</v>
      </c>
      <c r="F8" s="8">
        <v>4</v>
      </c>
    </row>
    <row r="9" spans="1:6" x14ac:dyDescent="0.55000000000000004">
      <c r="A9" s="7" t="s">
        <v>2035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55000000000000004">
      <c r="A10" s="7" t="s">
        <v>2054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55000000000000004">
      <c r="A11" s="7" t="s">
        <v>2047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55000000000000004">
      <c r="A12" s="7" t="s">
        <v>2037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55000000000000004">
      <c r="A13" s="7" t="s">
        <v>2039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55000000000000004">
      <c r="A14" s="7" t="s">
        <v>2067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F1" sqref="F1:G1048576"/>
    </sheetView>
  </sheetViews>
  <sheetFormatPr defaultColWidth="10.6640625" defaultRowHeight="15.7" x14ac:dyDescent="0.55000000000000004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7.5546875" customWidth="1"/>
    <col min="16" max="16" width="17.44140625" customWidth="1"/>
    <col min="17" max="17" width="14.77734375" customWidth="1"/>
    <col min="18" max="18" width="14.5546875" customWidth="1"/>
    <col min="19" max="19" width="23.1640625" customWidth="1"/>
    <col min="20" max="20" width="26.77734375" customWidth="1"/>
  </cols>
  <sheetData>
    <row r="1" spans="1:20" s="1" customFormat="1" x14ac:dyDescent="0.55000000000000004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1" t="s">
        <v>2073</v>
      </c>
      <c r="T1" s="1" t="s">
        <v>2074</v>
      </c>
    </row>
    <row r="2" spans="1:20" x14ac:dyDescent="0.55000000000000004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5">
        <f>E2/D2</f>
        <v>0</v>
      </c>
      <c r="P2">
        <f>IF(G2,E2/G3,0)</f>
        <v>0</v>
      </c>
      <c r="Q2" t="str" cm="1">
        <f t="array" ref="Q2:R2">_xlfn.TEXTSPLIT(N2,"/")</f>
        <v>food</v>
      </c>
      <c r="R2" t="str">
        <v>food trucks</v>
      </c>
      <c r="S2" s="9">
        <f>(((J2/60)/60)/24)+DATE(1970,1,1)</f>
        <v>42336.25</v>
      </c>
      <c r="T2" s="9">
        <f>(((K2/60)/60)/24)+DATE(1970,1,1)</f>
        <v>42353.25</v>
      </c>
    </row>
    <row r="3" spans="1:20" x14ac:dyDescent="0.55000000000000004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5">
        <f t="shared" ref="O3:O66" si="0">E3/D3</f>
        <v>10.4</v>
      </c>
      <c r="P3">
        <f t="shared" ref="P3:P66" si="1">IF(G3,E3/G4,0)</f>
        <v>10.217543859649123</v>
      </c>
      <c r="Q3" t="str" cm="1">
        <f t="array" ref="Q3:R3">_xlfn.TEXTSPLIT(N3,"/")</f>
        <v>music</v>
      </c>
      <c r="R3" t="str">
        <v>rock</v>
      </c>
      <c r="S3" s="9">
        <f t="shared" ref="S3:S66" si="2">(((J3/60)/60)/24)+DATE(1970,1,1)</f>
        <v>41870.208333333336</v>
      </c>
      <c r="T3" s="9">
        <f t="shared" ref="T3:T66" si="3">(((K3/60)/60)/24)+DATE(1970,1,1)</f>
        <v>41872.208333333336</v>
      </c>
    </row>
    <row r="4" spans="1:20" ht="31.35" x14ac:dyDescent="0.55000000000000004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5">
        <f t="shared" si="0"/>
        <v>1.3147878228782288</v>
      </c>
      <c r="P4">
        <f t="shared" si="1"/>
        <v>5938.458333333333</v>
      </c>
      <c r="Q4" t="str" cm="1">
        <f t="array" ref="Q4:R4">_xlfn.TEXTSPLIT(N4,"/")</f>
        <v>technology</v>
      </c>
      <c r="R4" t="str">
        <v>web</v>
      </c>
      <c r="S4" s="9">
        <f t="shared" si="2"/>
        <v>41595.25</v>
      </c>
      <c r="T4" s="9">
        <f t="shared" si="3"/>
        <v>41597.25</v>
      </c>
    </row>
    <row r="5" spans="1:20" ht="31.35" x14ac:dyDescent="0.55000000000000004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5">
        <f t="shared" si="0"/>
        <v>0.58976190476190471</v>
      </c>
      <c r="P5">
        <f t="shared" si="1"/>
        <v>46.735849056603776</v>
      </c>
      <c r="Q5" t="str" cm="1">
        <f t="array" ref="Q5:R5">_xlfn.TEXTSPLIT(N5,"/")</f>
        <v>music</v>
      </c>
      <c r="R5" t="str">
        <v>rock</v>
      </c>
      <c r="S5" s="9">
        <f t="shared" si="2"/>
        <v>43688.208333333328</v>
      </c>
      <c r="T5" s="9">
        <f t="shared" si="3"/>
        <v>43728.208333333328</v>
      </c>
    </row>
    <row r="6" spans="1:20" x14ac:dyDescent="0.55000000000000004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5">
        <f t="shared" si="0"/>
        <v>0.69276315789473686</v>
      </c>
      <c r="P6">
        <f t="shared" si="1"/>
        <v>30.258620689655171</v>
      </c>
      <c r="Q6" t="str" cm="1">
        <f t="array" ref="Q6:R6">_xlfn.TEXTSPLIT(N6,"/")</f>
        <v>theater</v>
      </c>
      <c r="R6" t="str">
        <v>plays</v>
      </c>
      <c r="S6" s="9">
        <f t="shared" si="2"/>
        <v>43485.25</v>
      </c>
      <c r="T6" s="9">
        <f t="shared" si="3"/>
        <v>43489.25</v>
      </c>
    </row>
    <row r="7" spans="1:20" x14ac:dyDescent="0.55000000000000004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5">
        <f t="shared" si="0"/>
        <v>1.7361842105263159</v>
      </c>
      <c r="P7">
        <f t="shared" si="1"/>
        <v>733.05555555555554</v>
      </c>
      <c r="Q7" t="str" cm="1">
        <f t="array" ref="Q7:R7">_xlfn.TEXTSPLIT(N7,"/")</f>
        <v>theater</v>
      </c>
      <c r="R7" t="str">
        <v>plays</v>
      </c>
      <c r="S7" s="9">
        <f t="shared" si="2"/>
        <v>41149.208333333336</v>
      </c>
      <c r="T7" s="9">
        <f t="shared" si="3"/>
        <v>41160.208333333336</v>
      </c>
    </row>
    <row r="8" spans="1:20" x14ac:dyDescent="0.55000000000000004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5">
        <f t="shared" si="0"/>
        <v>0.20961538461538462</v>
      </c>
      <c r="P8">
        <f t="shared" si="1"/>
        <v>4.8017621145374445</v>
      </c>
      <c r="Q8" t="str" cm="1">
        <f t="array" ref="Q8:R8">_xlfn.TEXTSPLIT(N8,"/")</f>
        <v>film &amp; video</v>
      </c>
      <c r="R8" t="str">
        <v>documentary</v>
      </c>
      <c r="S8" s="9">
        <f t="shared" si="2"/>
        <v>42991.208333333328</v>
      </c>
      <c r="T8" s="9">
        <f t="shared" si="3"/>
        <v>42992.208333333328</v>
      </c>
    </row>
    <row r="9" spans="1:20" x14ac:dyDescent="0.55000000000000004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5">
        <f t="shared" si="0"/>
        <v>3.2757777777777779</v>
      </c>
      <c r="P9">
        <f t="shared" si="1"/>
        <v>20.820621468926554</v>
      </c>
      <c r="Q9" t="str" cm="1">
        <f t="array" ref="Q9:R9">_xlfn.TEXTSPLIT(N9,"/")</f>
        <v>theater</v>
      </c>
      <c r="R9" t="str">
        <v>plays</v>
      </c>
      <c r="S9" s="9">
        <f t="shared" si="2"/>
        <v>42229.208333333328</v>
      </c>
      <c r="T9" s="9">
        <f t="shared" si="3"/>
        <v>42231.208333333328</v>
      </c>
    </row>
    <row r="10" spans="1:20" x14ac:dyDescent="0.55000000000000004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5">
        <f t="shared" si="0"/>
        <v>0.19932788374205268</v>
      </c>
      <c r="P10">
        <f t="shared" si="1"/>
        <v>498.77272727272725</v>
      </c>
      <c r="Q10" t="str" cm="1">
        <f t="array" ref="Q10:R10">_xlfn.TEXTSPLIT(N10,"/")</f>
        <v>theater</v>
      </c>
      <c r="R10" t="str">
        <v>plays</v>
      </c>
      <c r="S10" s="9">
        <f t="shared" si="2"/>
        <v>40399.208333333336</v>
      </c>
      <c r="T10" s="9">
        <f t="shared" si="3"/>
        <v>40401.208333333336</v>
      </c>
    </row>
    <row r="11" spans="1:20" x14ac:dyDescent="0.55000000000000004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5">
        <f t="shared" si="0"/>
        <v>0.51741935483870971</v>
      </c>
      <c r="P11">
        <f t="shared" si="1"/>
        <v>14.581818181818182</v>
      </c>
      <c r="Q11" t="str" cm="1">
        <f t="array" ref="Q11:R11">_xlfn.TEXTSPLIT(N11,"/")</f>
        <v>music</v>
      </c>
      <c r="R11" t="str">
        <v>electric music</v>
      </c>
      <c r="S11" s="9">
        <f t="shared" si="2"/>
        <v>41536.208333333336</v>
      </c>
      <c r="T11" s="9">
        <f t="shared" si="3"/>
        <v>41585.25</v>
      </c>
    </row>
    <row r="12" spans="1:20" x14ac:dyDescent="0.55000000000000004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5">
        <f t="shared" si="0"/>
        <v>2.6611538461538462</v>
      </c>
      <c r="P12">
        <f t="shared" si="1"/>
        <v>512.51851851851848</v>
      </c>
      <c r="Q12" t="str" cm="1">
        <f t="array" ref="Q12:R12">_xlfn.TEXTSPLIT(N12,"/")</f>
        <v>film &amp; video</v>
      </c>
      <c r="R12" t="str">
        <v>drama</v>
      </c>
      <c r="S12" s="9">
        <f t="shared" si="2"/>
        <v>40404.208333333336</v>
      </c>
      <c r="T12" s="9">
        <f t="shared" si="3"/>
        <v>40452.208333333336</v>
      </c>
    </row>
    <row r="13" spans="1:20" ht="31.35" x14ac:dyDescent="0.55000000000000004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5">
        <f t="shared" si="0"/>
        <v>0.48095238095238096</v>
      </c>
      <c r="P13">
        <f t="shared" si="1"/>
        <v>55.090909090909093</v>
      </c>
      <c r="Q13" t="str" cm="1">
        <f t="array" ref="Q13:R13">_xlfn.TEXTSPLIT(N13,"/")</f>
        <v>theater</v>
      </c>
      <c r="R13" t="str">
        <v>plays</v>
      </c>
      <c r="S13" s="9">
        <f t="shared" si="2"/>
        <v>40442.208333333336</v>
      </c>
      <c r="T13" s="9">
        <f t="shared" si="3"/>
        <v>40448.208333333336</v>
      </c>
    </row>
    <row r="14" spans="1:20" x14ac:dyDescent="0.55000000000000004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5">
        <f t="shared" si="0"/>
        <v>0.89349206349206345</v>
      </c>
      <c r="P14">
        <f t="shared" si="1"/>
        <v>57.438775510204081</v>
      </c>
      <c r="Q14" t="str" cm="1">
        <f t="array" ref="Q14:R14">_xlfn.TEXTSPLIT(N14,"/")</f>
        <v>film &amp; video</v>
      </c>
      <c r="R14" t="str">
        <v>drama</v>
      </c>
      <c r="S14" s="9">
        <f t="shared" si="2"/>
        <v>43760.208333333328</v>
      </c>
      <c r="T14" s="9">
        <f t="shared" si="3"/>
        <v>43768.208333333328</v>
      </c>
    </row>
    <row r="15" spans="1:20" ht="31.35" x14ac:dyDescent="0.55000000000000004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5">
        <f t="shared" si="0"/>
        <v>2.4511904761904764</v>
      </c>
      <c r="P15">
        <f t="shared" si="1"/>
        <v>51.475000000000001</v>
      </c>
      <c r="Q15" t="str" cm="1">
        <f t="array" ref="Q15:R15">_xlfn.TEXTSPLIT(N15,"/")</f>
        <v>music</v>
      </c>
      <c r="R15" t="str">
        <v>indie rock</v>
      </c>
      <c r="S15" s="9">
        <f t="shared" si="2"/>
        <v>42532.208333333328</v>
      </c>
      <c r="T15" s="9">
        <f t="shared" si="3"/>
        <v>42544.208333333328</v>
      </c>
    </row>
    <row r="16" spans="1:20" x14ac:dyDescent="0.55000000000000004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5">
        <f t="shared" si="0"/>
        <v>0.66769503546099296</v>
      </c>
      <c r="P16">
        <f t="shared" si="1"/>
        <v>41.657079646017699</v>
      </c>
      <c r="Q16" t="str" cm="1">
        <f t="array" ref="Q16:R16">_xlfn.TEXTSPLIT(N16,"/")</f>
        <v>music</v>
      </c>
      <c r="R16" t="str">
        <v>indie rock</v>
      </c>
      <c r="S16" s="9">
        <f t="shared" si="2"/>
        <v>40974.25</v>
      </c>
      <c r="T16" s="9">
        <f t="shared" si="3"/>
        <v>41001.208333333336</v>
      </c>
    </row>
    <row r="17" spans="1:20" x14ac:dyDescent="0.55000000000000004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5">
        <f t="shared" si="0"/>
        <v>0.47307881773399013</v>
      </c>
      <c r="P17">
        <f t="shared" si="1"/>
        <v>384.14</v>
      </c>
      <c r="Q17" t="str" cm="1">
        <f t="array" ref="Q17:R17">_xlfn.TEXTSPLIT(N17,"/")</f>
        <v>technology</v>
      </c>
      <c r="R17" t="str">
        <v>wearables</v>
      </c>
      <c r="S17" s="9">
        <f t="shared" si="2"/>
        <v>43809.25</v>
      </c>
      <c r="T17" s="9">
        <f t="shared" si="3"/>
        <v>43813.25</v>
      </c>
    </row>
    <row r="18" spans="1:20" x14ac:dyDescent="0.55000000000000004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5">
        <f t="shared" si="0"/>
        <v>6.4947058823529416</v>
      </c>
      <c r="P18">
        <f t="shared" si="1"/>
        <v>8.8398718975180142</v>
      </c>
      <c r="Q18" t="str" cm="1">
        <f t="array" ref="Q18:R18">_xlfn.TEXTSPLIT(N18,"/")</f>
        <v>publishing</v>
      </c>
      <c r="R18" t="str">
        <v>nonfiction</v>
      </c>
      <c r="S18" s="9">
        <f t="shared" si="2"/>
        <v>41661.25</v>
      </c>
      <c r="T18" s="9">
        <f t="shared" si="3"/>
        <v>41683.25</v>
      </c>
    </row>
    <row r="19" spans="1:20" x14ac:dyDescent="0.55000000000000004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5">
        <f t="shared" si="0"/>
        <v>1.5939125295508274</v>
      </c>
      <c r="P19">
        <f t="shared" si="1"/>
        <v>998.85185185185185</v>
      </c>
      <c r="Q19" t="str" cm="1">
        <f t="array" ref="Q19:R19">_xlfn.TEXTSPLIT(N19,"/")</f>
        <v>film &amp; video</v>
      </c>
      <c r="R19" t="str">
        <v>animation</v>
      </c>
      <c r="S19" s="9">
        <f t="shared" si="2"/>
        <v>40555.25</v>
      </c>
      <c r="T19" s="9">
        <f t="shared" si="3"/>
        <v>40556.25</v>
      </c>
    </row>
    <row r="20" spans="1:20" x14ac:dyDescent="0.55000000000000004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5">
        <f t="shared" si="0"/>
        <v>0.66912087912087914</v>
      </c>
      <c r="P20">
        <f t="shared" si="1"/>
        <v>9.034124629080118</v>
      </c>
      <c r="Q20" t="str" cm="1">
        <f t="array" ref="Q20:R20">_xlfn.TEXTSPLIT(N20,"/")</f>
        <v>theater</v>
      </c>
      <c r="R20" t="str">
        <v>plays</v>
      </c>
      <c r="S20" s="9">
        <f t="shared" si="2"/>
        <v>43351.208333333328</v>
      </c>
      <c r="T20" s="9">
        <f t="shared" si="3"/>
        <v>43359.208333333328</v>
      </c>
    </row>
    <row r="21" spans="1:20" x14ac:dyDescent="0.55000000000000004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5">
        <f t="shared" si="0"/>
        <v>0.48529600000000001</v>
      </c>
      <c r="P21">
        <f t="shared" si="1"/>
        <v>21.727077363896846</v>
      </c>
      <c r="Q21" t="str" cm="1">
        <f t="array" ref="Q21:R21">_xlfn.TEXTSPLIT(N21,"/")</f>
        <v>theater</v>
      </c>
      <c r="R21" t="str">
        <v>plays</v>
      </c>
      <c r="S21" s="9">
        <f t="shared" si="2"/>
        <v>43528.25</v>
      </c>
      <c r="T21" s="9">
        <f t="shared" si="3"/>
        <v>43549.208333333328</v>
      </c>
    </row>
    <row r="22" spans="1:20" x14ac:dyDescent="0.55000000000000004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5">
        <f t="shared" si="0"/>
        <v>1.1224279210925645</v>
      </c>
      <c r="P22">
        <f t="shared" si="1"/>
        <v>265.11827956989248</v>
      </c>
      <c r="Q22" t="str" cm="1">
        <f t="array" ref="Q22:R22">_xlfn.TEXTSPLIT(N22,"/")</f>
        <v>film &amp; video</v>
      </c>
      <c r="R22" t="str">
        <v>drama</v>
      </c>
      <c r="S22" s="9">
        <f t="shared" si="2"/>
        <v>41848.208333333336</v>
      </c>
      <c r="T22" s="9">
        <f t="shared" si="3"/>
        <v>41848.208333333336</v>
      </c>
    </row>
    <row r="23" spans="1:20" x14ac:dyDescent="0.55000000000000004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5">
        <f t="shared" si="0"/>
        <v>0.40992553191489361</v>
      </c>
      <c r="P23">
        <f t="shared" si="1"/>
        <v>43.295505617977526</v>
      </c>
      <c r="Q23" t="str" cm="1">
        <f t="array" ref="Q23:R23">_xlfn.TEXTSPLIT(N23,"/")</f>
        <v>theater</v>
      </c>
      <c r="R23" t="str">
        <v>plays</v>
      </c>
      <c r="S23" s="9">
        <f t="shared" si="2"/>
        <v>40770.208333333336</v>
      </c>
      <c r="T23" s="9">
        <f t="shared" si="3"/>
        <v>40804.208333333336</v>
      </c>
    </row>
    <row r="24" spans="1:20" x14ac:dyDescent="0.55000000000000004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5">
        <f t="shared" si="0"/>
        <v>1.2807106598984772</v>
      </c>
      <c r="P24">
        <f t="shared" si="1"/>
        <v>533.02816901408448</v>
      </c>
      <c r="Q24" t="str" cm="1">
        <f t="array" ref="Q24:R24">_xlfn.TEXTSPLIT(N24,"/")</f>
        <v>theater</v>
      </c>
      <c r="R24" t="str">
        <v>plays</v>
      </c>
      <c r="S24" s="9">
        <f t="shared" si="2"/>
        <v>43193.208333333328</v>
      </c>
      <c r="T24" s="9">
        <f t="shared" si="3"/>
        <v>43208.208333333328</v>
      </c>
    </row>
    <row r="25" spans="1:20" x14ac:dyDescent="0.55000000000000004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5">
        <f t="shared" si="0"/>
        <v>3.3204444444444445</v>
      </c>
      <c r="P25">
        <f t="shared" si="1"/>
        <v>5.5899738121960345</v>
      </c>
      <c r="Q25" t="str" cm="1">
        <f t="array" ref="Q25:R25">_xlfn.TEXTSPLIT(N25,"/")</f>
        <v>film &amp; video</v>
      </c>
      <c r="R25" t="str">
        <v>documentary</v>
      </c>
      <c r="S25" s="9">
        <f t="shared" si="2"/>
        <v>43510.25</v>
      </c>
      <c r="T25" s="9">
        <f t="shared" si="3"/>
        <v>43563.208333333328</v>
      </c>
    </row>
    <row r="26" spans="1:20" x14ac:dyDescent="0.55000000000000004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5">
        <f t="shared" si="0"/>
        <v>1.1283225108225108</v>
      </c>
      <c r="P26">
        <f t="shared" si="1"/>
        <v>639.61349693251532</v>
      </c>
      <c r="Q26" t="str" cm="1">
        <f t="array" ref="Q26:R26">_xlfn.TEXTSPLIT(N26,"/")</f>
        <v>technology</v>
      </c>
      <c r="R26" t="str">
        <v>wearables</v>
      </c>
      <c r="S26" s="9">
        <f t="shared" si="2"/>
        <v>41811.208333333336</v>
      </c>
      <c r="T26" s="9">
        <f t="shared" si="3"/>
        <v>41813.208333333336</v>
      </c>
    </row>
    <row r="27" spans="1:20" x14ac:dyDescent="0.55000000000000004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5">
        <f t="shared" si="0"/>
        <v>2.1643636363636363</v>
      </c>
      <c r="P27">
        <f t="shared" si="1"/>
        <v>8.0432432432432428</v>
      </c>
      <c r="Q27" t="str" cm="1">
        <f t="array" ref="Q27:R27">_xlfn.TEXTSPLIT(N27,"/")</f>
        <v>games</v>
      </c>
      <c r="R27" t="str">
        <v>video games</v>
      </c>
      <c r="S27" s="9">
        <f t="shared" si="2"/>
        <v>40681.208333333336</v>
      </c>
      <c r="T27" s="9">
        <f t="shared" si="3"/>
        <v>40701.208333333336</v>
      </c>
    </row>
    <row r="28" spans="1:20" x14ac:dyDescent="0.55000000000000004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5">
        <f t="shared" si="0"/>
        <v>0.4819906976744186</v>
      </c>
      <c r="P28">
        <f t="shared" si="1"/>
        <v>3454.2666666666669</v>
      </c>
      <c r="Q28" t="str" cm="1">
        <f t="array" ref="Q28:R28">_xlfn.TEXTSPLIT(N28,"/")</f>
        <v>theater</v>
      </c>
      <c r="R28" t="str">
        <v>plays</v>
      </c>
      <c r="S28" s="9">
        <f t="shared" si="2"/>
        <v>43312.208333333328</v>
      </c>
      <c r="T28" s="9">
        <f t="shared" si="3"/>
        <v>43339.208333333328</v>
      </c>
    </row>
    <row r="29" spans="1:20" x14ac:dyDescent="0.55000000000000004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5">
        <f t="shared" si="0"/>
        <v>0.79949999999999999</v>
      </c>
      <c r="P29">
        <f t="shared" si="1"/>
        <v>0.72027027027027024</v>
      </c>
      <c r="Q29" t="str" cm="1">
        <f t="array" ref="Q29:R29">_xlfn.TEXTSPLIT(N29,"/")</f>
        <v>music</v>
      </c>
      <c r="R29" t="str">
        <v>rock</v>
      </c>
      <c r="S29" s="9">
        <f t="shared" si="2"/>
        <v>42280.208333333328</v>
      </c>
      <c r="T29" s="9">
        <f t="shared" si="3"/>
        <v>42288.208333333328</v>
      </c>
    </row>
    <row r="30" spans="1:20" x14ac:dyDescent="0.55000000000000004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5">
        <f t="shared" si="0"/>
        <v>1.0522553516819573</v>
      </c>
      <c r="P30">
        <f t="shared" si="1"/>
        <v>85.700498132004981</v>
      </c>
      <c r="Q30" t="str" cm="1">
        <f t="array" ref="Q30:R30">_xlfn.TEXTSPLIT(N30,"/")</f>
        <v>theater</v>
      </c>
      <c r="R30" t="str">
        <v>plays</v>
      </c>
      <c r="S30" s="9">
        <f t="shared" si="2"/>
        <v>40218.25</v>
      </c>
      <c r="T30" s="9">
        <f t="shared" si="3"/>
        <v>40241.25</v>
      </c>
    </row>
    <row r="31" spans="1:20" x14ac:dyDescent="0.55000000000000004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5">
        <f t="shared" si="0"/>
        <v>3.2889978213507627</v>
      </c>
      <c r="P31">
        <f t="shared" si="1"/>
        <v>1170.2713178294573</v>
      </c>
      <c r="Q31" t="str" cm="1">
        <f t="array" ref="Q31:R31">_xlfn.TEXTSPLIT(N31,"/")</f>
        <v>film &amp; video</v>
      </c>
      <c r="R31" t="str">
        <v>shorts</v>
      </c>
      <c r="S31" s="9">
        <f t="shared" si="2"/>
        <v>43301.208333333328</v>
      </c>
      <c r="T31" s="9">
        <f t="shared" si="3"/>
        <v>43341.208333333328</v>
      </c>
    </row>
    <row r="32" spans="1:20" x14ac:dyDescent="0.55000000000000004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5">
        <f t="shared" si="0"/>
        <v>1.606111111111111</v>
      </c>
      <c r="P32">
        <f t="shared" si="1"/>
        <v>63.960176991150441</v>
      </c>
      <c r="Q32" t="str" cm="1">
        <f t="array" ref="Q32:R32">_xlfn.TEXTSPLIT(N32,"/")</f>
        <v>film &amp; video</v>
      </c>
      <c r="R32" t="str">
        <v>animation</v>
      </c>
      <c r="S32" s="9">
        <f t="shared" si="2"/>
        <v>43609.208333333328</v>
      </c>
      <c r="T32" s="9">
        <f t="shared" si="3"/>
        <v>43614.208333333328</v>
      </c>
    </row>
    <row r="33" spans="1:20" x14ac:dyDescent="0.55000000000000004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5">
        <f t="shared" si="0"/>
        <v>3.1</v>
      </c>
      <c r="P33">
        <f t="shared" si="1"/>
        <v>4.7030775899436499</v>
      </c>
      <c r="Q33" t="str" cm="1">
        <f t="array" ref="Q33:R33">_xlfn.TEXTSPLIT(N33,"/")</f>
        <v>games</v>
      </c>
      <c r="R33" t="str">
        <v>video games</v>
      </c>
      <c r="S33" s="9">
        <f t="shared" si="2"/>
        <v>42374.25</v>
      </c>
      <c r="T33" s="9">
        <f t="shared" si="3"/>
        <v>42402.25</v>
      </c>
    </row>
    <row r="34" spans="1:20" x14ac:dyDescent="0.55000000000000004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5">
        <f t="shared" si="0"/>
        <v>0.86807920792079207</v>
      </c>
      <c r="P34">
        <f t="shared" si="1"/>
        <v>16.179368887248568</v>
      </c>
      <c r="Q34" t="str" cm="1">
        <f t="array" ref="Q34:R34">_xlfn.TEXTSPLIT(N34,"/")</f>
        <v>film &amp; video</v>
      </c>
      <c r="R34" t="str">
        <v>documentary</v>
      </c>
      <c r="S34" s="9">
        <f t="shared" si="2"/>
        <v>43110.25</v>
      </c>
      <c r="T34" s="9">
        <f t="shared" si="3"/>
        <v>43137.25</v>
      </c>
    </row>
    <row r="35" spans="1:20" x14ac:dyDescent="0.55000000000000004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5">
        <f t="shared" si="0"/>
        <v>3.7782071713147412</v>
      </c>
      <c r="P35">
        <f t="shared" si="1"/>
        <v>1149.4909090909091</v>
      </c>
      <c r="Q35" t="str" cm="1">
        <f t="array" ref="Q35:R35">_xlfn.TEXTSPLIT(N35,"/")</f>
        <v>theater</v>
      </c>
      <c r="R35" t="str">
        <v>plays</v>
      </c>
      <c r="S35" s="9">
        <f t="shared" si="2"/>
        <v>41917.208333333336</v>
      </c>
      <c r="T35" s="9">
        <f t="shared" si="3"/>
        <v>41954.25</v>
      </c>
    </row>
    <row r="36" spans="1:20" ht="31.35" x14ac:dyDescent="0.55000000000000004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5">
        <f t="shared" si="0"/>
        <v>1.5080645161290323</v>
      </c>
      <c r="P36">
        <f t="shared" si="1"/>
        <v>7.1374045801526718</v>
      </c>
      <c r="Q36" t="str" cm="1">
        <f t="array" ref="Q36:R36">_xlfn.TEXTSPLIT(N36,"/")</f>
        <v>film &amp; video</v>
      </c>
      <c r="R36" t="str">
        <v>documentary</v>
      </c>
      <c r="S36" s="9">
        <f t="shared" si="2"/>
        <v>42817.208333333328</v>
      </c>
      <c r="T36" s="9">
        <f t="shared" si="3"/>
        <v>42822.208333333328</v>
      </c>
    </row>
    <row r="37" spans="1:20" x14ac:dyDescent="0.55000000000000004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5">
        <f t="shared" si="0"/>
        <v>1.5030119521912351</v>
      </c>
      <c r="P37">
        <f t="shared" si="1"/>
        <v>11789.25</v>
      </c>
      <c r="Q37" t="str" cm="1">
        <f t="array" ref="Q37:R37">_xlfn.TEXTSPLIT(N37,"/")</f>
        <v>film &amp; video</v>
      </c>
      <c r="R37" t="str">
        <v>drama</v>
      </c>
      <c r="S37" s="9">
        <f t="shared" si="2"/>
        <v>43484.25</v>
      </c>
      <c r="T37" s="9">
        <f t="shared" si="3"/>
        <v>43526.25</v>
      </c>
    </row>
    <row r="38" spans="1:20" x14ac:dyDescent="0.55000000000000004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5">
        <f t="shared" si="0"/>
        <v>1.572857142857143</v>
      </c>
      <c r="P38">
        <f t="shared" si="1"/>
        <v>10.289719626168225</v>
      </c>
      <c r="Q38" t="str" cm="1">
        <f t="array" ref="Q38:R38">_xlfn.TEXTSPLIT(N38,"/")</f>
        <v>theater</v>
      </c>
      <c r="R38" t="str">
        <v>plays</v>
      </c>
      <c r="S38" s="9">
        <f t="shared" si="2"/>
        <v>40600.25</v>
      </c>
      <c r="T38" s="9">
        <f t="shared" si="3"/>
        <v>40625.208333333336</v>
      </c>
    </row>
    <row r="39" spans="1:20" ht="31.35" x14ac:dyDescent="0.55000000000000004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5">
        <f t="shared" si="0"/>
        <v>1.3998765432098765</v>
      </c>
      <c r="P39">
        <f t="shared" si="1"/>
        <v>84.619402985074629</v>
      </c>
      <c r="Q39" t="str" cm="1">
        <f t="array" ref="Q39:R39">_xlfn.TEXTSPLIT(N39,"/")</f>
        <v>publishing</v>
      </c>
      <c r="R39" t="str">
        <v>fiction</v>
      </c>
      <c r="S39" s="9">
        <f t="shared" si="2"/>
        <v>43744.208333333328</v>
      </c>
      <c r="T39" s="9">
        <f t="shared" si="3"/>
        <v>43777.25</v>
      </c>
    </row>
    <row r="40" spans="1:20" x14ac:dyDescent="0.55000000000000004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5">
        <f t="shared" si="0"/>
        <v>3.2532258064516131</v>
      </c>
      <c r="P40">
        <f t="shared" si="1"/>
        <v>114.60227272727273</v>
      </c>
      <c r="Q40" t="str" cm="1">
        <f t="array" ref="Q40:R40">_xlfn.TEXTSPLIT(N40,"/")</f>
        <v>photography</v>
      </c>
      <c r="R40" t="str">
        <v>photography books</v>
      </c>
      <c r="S40" s="9">
        <f t="shared" si="2"/>
        <v>40469.208333333336</v>
      </c>
      <c r="T40" s="9">
        <f t="shared" si="3"/>
        <v>40474.208333333336</v>
      </c>
    </row>
    <row r="41" spans="1:20" x14ac:dyDescent="0.55000000000000004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5">
        <f t="shared" si="0"/>
        <v>0.50777777777777777</v>
      </c>
      <c r="P41">
        <f t="shared" si="1"/>
        <v>25.388888888888889</v>
      </c>
      <c r="Q41" t="str" cm="1">
        <f t="array" ref="Q41:R41">_xlfn.TEXTSPLIT(N41,"/")</f>
        <v>theater</v>
      </c>
      <c r="R41" t="str">
        <v>plays</v>
      </c>
      <c r="S41" s="9">
        <f t="shared" si="2"/>
        <v>41330.25</v>
      </c>
      <c r="T41" s="9">
        <f t="shared" si="3"/>
        <v>41344.208333333336</v>
      </c>
    </row>
    <row r="42" spans="1:20" x14ac:dyDescent="0.55000000000000004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5">
        <f t="shared" si="0"/>
        <v>1.6906818181818182</v>
      </c>
      <c r="P42">
        <f t="shared" si="1"/>
        <v>134.03603603603602</v>
      </c>
      <c r="Q42" t="str" cm="1">
        <f t="array" ref="Q42:R42">_xlfn.TEXTSPLIT(N42,"/")</f>
        <v>technology</v>
      </c>
      <c r="R42" t="str">
        <v>wearables</v>
      </c>
      <c r="S42" s="9">
        <f t="shared" si="2"/>
        <v>40334.208333333336</v>
      </c>
      <c r="T42" s="9">
        <f t="shared" si="3"/>
        <v>40353.208333333336</v>
      </c>
    </row>
    <row r="43" spans="1:20" x14ac:dyDescent="0.55000000000000004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5">
        <f t="shared" si="0"/>
        <v>2.1292857142857144</v>
      </c>
      <c r="P43">
        <f t="shared" si="1"/>
        <v>53.711711711711715</v>
      </c>
      <c r="Q43" t="str" cm="1">
        <f t="array" ref="Q43:R43">_xlfn.TEXTSPLIT(N43,"/")</f>
        <v>music</v>
      </c>
      <c r="R43" t="str">
        <v>rock</v>
      </c>
      <c r="S43" s="9">
        <f t="shared" si="2"/>
        <v>41156.208333333336</v>
      </c>
      <c r="T43" s="9">
        <f t="shared" si="3"/>
        <v>41182.208333333336</v>
      </c>
    </row>
    <row r="44" spans="1:20" x14ac:dyDescent="0.55000000000000004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5">
        <f t="shared" si="0"/>
        <v>4.4394444444444447</v>
      </c>
      <c r="P44">
        <f t="shared" si="1"/>
        <v>1.286381197681906</v>
      </c>
      <c r="Q44" t="str" cm="1">
        <f t="array" ref="Q44:R44">_xlfn.TEXTSPLIT(N44,"/")</f>
        <v>food</v>
      </c>
      <c r="R44" t="str">
        <v>food trucks</v>
      </c>
      <c r="S44" s="9">
        <f t="shared" si="2"/>
        <v>40728.208333333336</v>
      </c>
      <c r="T44" s="9">
        <f t="shared" si="3"/>
        <v>40737.208333333336</v>
      </c>
    </row>
    <row r="45" spans="1:20" x14ac:dyDescent="0.55000000000000004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5">
        <f t="shared" si="0"/>
        <v>1.859390243902439</v>
      </c>
      <c r="P45">
        <f t="shared" si="1"/>
        <v>1711.3979591836735</v>
      </c>
      <c r="Q45" t="str" cm="1">
        <f t="array" ref="Q45:R45">_xlfn.TEXTSPLIT(N45,"/")</f>
        <v>publishing</v>
      </c>
      <c r="R45" t="str">
        <v>radio &amp; podcasts</v>
      </c>
      <c r="S45" s="9">
        <f t="shared" si="2"/>
        <v>41844.208333333336</v>
      </c>
      <c r="T45" s="9">
        <f t="shared" si="3"/>
        <v>41860.208333333336</v>
      </c>
    </row>
    <row r="46" spans="1:20" x14ac:dyDescent="0.55000000000000004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5">
        <f t="shared" si="0"/>
        <v>6.5881249999999998</v>
      </c>
      <c r="P46">
        <f t="shared" si="1"/>
        <v>219.60416666666666</v>
      </c>
      <c r="Q46" t="str" cm="1">
        <f t="array" ref="Q46:R46">_xlfn.TEXTSPLIT(N46,"/")</f>
        <v>publishing</v>
      </c>
      <c r="R46" t="str">
        <v>fiction</v>
      </c>
      <c r="S46" s="9">
        <f t="shared" si="2"/>
        <v>43541.208333333328</v>
      </c>
      <c r="T46" s="9">
        <f t="shared" si="3"/>
        <v>43542.208333333328</v>
      </c>
    </row>
    <row r="47" spans="1:20" ht="31.35" x14ac:dyDescent="0.55000000000000004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5">
        <f t="shared" si="0"/>
        <v>0.4768421052631579</v>
      </c>
      <c r="P47">
        <f t="shared" si="1"/>
        <v>49.239130434782609</v>
      </c>
      <c r="Q47" t="str" cm="1">
        <f t="array" ref="Q47:R47">_xlfn.TEXTSPLIT(N47,"/")</f>
        <v>theater</v>
      </c>
      <c r="R47" t="str">
        <v>plays</v>
      </c>
      <c r="S47" s="9">
        <f t="shared" si="2"/>
        <v>42676.208333333328</v>
      </c>
      <c r="T47" s="9">
        <f t="shared" si="3"/>
        <v>42691.25</v>
      </c>
    </row>
    <row r="48" spans="1:20" x14ac:dyDescent="0.55000000000000004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5">
        <f t="shared" si="0"/>
        <v>1.1478378378378378</v>
      </c>
      <c r="P48">
        <f t="shared" si="1"/>
        <v>28.503355704697988</v>
      </c>
      <c r="Q48" t="str" cm="1">
        <f t="array" ref="Q48:R48">_xlfn.TEXTSPLIT(N48,"/")</f>
        <v>music</v>
      </c>
      <c r="R48" t="str">
        <v>rock</v>
      </c>
      <c r="S48" s="9">
        <f t="shared" si="2"/>
        <v>40367.208333333336</v>
      </c>
      <c r="T48" s="9">
        <f t="shared" si="3"/>
        <v>40390.208333333336</v>
      </c>
    </row>
    <row r="49" spans="1:20" x14ac:dyDescent="0.55000000000000004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5">
        <f t="shared" si="0"/>
        <v>4.7526666666666664</v>
      </c>
      <c r="P49">
        <f t="shared" si="1"/>
        <v>2.932538050185109</v>
      </c>
      <c r="Q49" t="str" cm="1">
        <f t="array" ref="Q49:R49">_xlfn.TEXTSPLIT(N49,"/")</f>
        <v>theater</v>
      </c>
      <c r="R49" t="str">
        <v>plays</v>
      </c>
      <c r="S49" s="9">
        <f t="shared" si="2"/>
        <v>41727.208333333336</v>
      </c>
      <c r="T49" s="9">
        <f t="shared" si="3"/>
        <v>41757.208333333336</v>
      </c>
    </row>
    <row r="50" spans="1:20" x14ac:dyDescent="0.55000000000000004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5">
        <f t="shared" si="0"/>
        <v>3.86972972972973</v>
      </c>
      <c r="P50">
        <f t="shared" si="1"/>
        <v>425.28712871287127</v>
      </c>
      <c r="Q50" t="str" cm="1">
        <f t="array" ref="Q50:R50">_xlfn.TEXTSPLIT(N50,"/")</f>
        <v>theater</v>
      </c>
      <c r="R50" t="str">
        <v>plays</v>
      </c>
      <c r="S50" s="9">
        <f t="shared" si="2"/>
        <v>42180.208333333328</v>
      </c>
      <c r="T50" s="9">
        <f t="shared" si="3"/>
        <v>42192.208333333328</v>
      </c>
    </row>
    <row r="51" spans="1:20" x14ac:dyDescent="0.55000000000000004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5">
        <f t="shared" si="0"/>
        <v>1.89625</v>
      </c>
      <c r="P51">
        <f t="shared" si="1"/>
        <v>13653</v>
      </c>
      <c r="Q51" t="str" cm="1">
        <f t="array" ref="Q51:R51">_xlfn.TEXTSPLIT(N51,"/")</f>
        <v>music</v>
      </c>
      <c r="R51" t="str">
        <v>rock</v>
      </c>
      <c r="S51" s="9">
        <f t="shared" si="2"/>
        <v>43758.208333333328</v>
      </c>
      <c r="T51" s="9">
        <f t="shared" si="3"/>
        <v>43803.25</v>
      </c>
    </row>
    <row r="52" spans="1:20" x14ac:dyDescent="0.55000000000000004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5">
        <f t="shared" si="0"/>
        <v>0.02</v>
      </c>
      <c r="P52">
        <f t="shared" si="1"/>
        <v>1.3633265167007499E-3</v>
      </c>
      <c r="Q52" t="str" cm="1">
        <f t="array" ref="Q52:R52">_xlfn.TEXTSPLIT(N52,"/")</f>
        <v>music</v>
      </c>
      <c r="R52" t="str">
        <v>metal</v>
      </c>
      <c r="S52" s="9">
        <f t="shared" si="2"/>
        <v>41487.208333333336</v>
      </c>
      <c r="T52" s="9">
        <f t="shared" si="3"/>
        <v>41515.208333333336</v>
      </c>
    </row>
    <row r="53" spans="1:20" x14ac:dyDescent="0.55000000000000004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5">
        <f t="shared" si="0"/>
        <v>0.91867805186590767</v>
      </c>
      <c r="P53">
        <f t="shared" si="1"/>
        <v>1936.5733333333333</v>
      </c>
      <c r="Q53" t="str" cm="1">
        <f t="array" ref="Q53:R53">_xlfn.TEXTSPLIT(N53,"/")</f>
        <v>technology</v>
      </c>
      <c r="R53" t="str">
        <v>wearables</v>
      </c>
      <c r="S53" s="9">
        <f t="shared" si="2"/>
        <v>40995.208333333336</v>
      </c>
      <c r="T53" s="9">
        <f t="shared" si="3"/>
        <v>41011.208333333336</v>
      </c>
    </row>
    <row r="54" spans="1:20" x14ac:dyDescent="0.55000000000000004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5">
        <f t="shared" si="0"/>
        <v>0.34152777777777776</v>
      </c>
      <c r="P54">
        <f t="shared" si="1"/>
        <v>11.76555023923445</v>
      </c>
      <c r="Q54" t="str" cm="1">
        <f t="array" ref="Q54:R54">_xlfn.TEXTSPLIT(N54,"/")</f>
        <v>theater</v>
      </c>
      <c r="R54" t="str">
        <v>plays</v>
      </c>
      <c r="S54" s="9">
        <f t="shared" si="2"/>
        <v>40436.208333333336</v>
      </c>
      <c r="T54" s="9">
        <f t="shared" si="3"/>
        <v>40440.208333333336</v>
      </c>
    </row>
    <row r="55" spans="1:20" x14ac:dyDescent="0.55000000000000004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5">
        <f t="shared" si="0"/>
        <v>1.4040909090909091</v>
      </c>
      <c r="P55">
        <f t="shared" si="1"/>
        <v>102.96666666666667</v>
      </c>
      <c r="Q55" t="str" cm="1">
        <f t="array" ref="Q55:R55">_xlfn.TEXTSPLIT(N55,"/")</f>
        <v>film &amp; video</v>
      </c>
      <c r="R55" t="str">
        <v>drama</v>
      </c>
      <c r="S55" s="9">
        <f t="shared" si="2"/>
        <v>41779.208333333336</v>
      </c>
      <c r="T55" s="9">
        <f t="shared" si="3"/>
        <v>41818.208333333336</v>
      </c>
    </row>
    <row r="56" spans="1:20" ht="31.35" x14ac:dyDescent="0.55000000000000004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5">
        <f t="shared" si="0"/>
        <v>0.89866666666666661</v>
      </c>
      <c r="P56">
        <f t="shared" si="1"/>
        <v>41.160305343511453</v>
      </c>
      <c r="Q56" t="str" cm="1">
        <f t="array" ref="Q56:R56">_xlfn.TEXTSPLIT(N56,"/")</f>
        <v>technology</v>
      </c>
      <c r="R56" t="str">
        <v>wearables</v>
      </c>
      <c r="S56" s="9">
        <f t="shared" si="2"/>
        <v>43170.25</v>
      </c>
      <c r="T56" s="9">
        <f t="shared" si="3"/>
        <v>43176.208333333328</v>
      </c>
    </row>
    <row r="57" spans="1:20" x14ac:dyDescent="0.55000000000000004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5">
        <f t="shared" si="0"/>
        <v>1.7796969696969698</v>
      </c>
      <c r="P57">
        <f t="shared" si="1"/>
        <v>71.621951219512198</v>
      </c>
      <c r="Q57" t="str" cm="1">
        <f t="array" ref="Q57:R57">_xlfn.TEXTSPLIT(N57,"/")</f>
        <v>music</v>
      </c>
      <c r="R57" t="str">
        <v>jazz</v>
      </c>
      <c r="S57" s="9">
        <f t="shared" si="2"/>
        <v>43311.208333333328</v>
      </c>
      <c r="T57" s="9">
        <f t="shared" si="3"/>
        <v>43316.208333333328</v>
      </c>
    </row>
    <row r="58" spans="1:20" ht="31.35" x14ac:dyDescent="0.55000000000000004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5">
        <f t="shared" si="0"/>
        <v>1.436625</v>
      </c>
      <c r="P58">
        <f t="shared" si="1"/>
        <v>57.179104477611943</v>
      </c>
      <c r="Q58" t="str" cm="1">
        <f t="array" ref="Q58:R58">_xlfn.TEXTSPLIT(N58,"/")</f>
        <v>technology</v>
      </c>
      <c r="R58" t="str">
        <v>wearables</v>
      </c>
      <c r="S58" s="9">
        <f t="shared" si="2"/>
        <v>42014.25</v>
      </c>
      <c r="T58" s="9">
        <f t="shared" si="3"/>
        <v>42021.25</v>
      </c>
    </row>
    <row r="59" spans="1:20" x14ac:dyDescent="0.55000000000000004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5">
        <f t="shared" si="0"/>
        <v>2.1527586206896552</v>
      </c>
      <c r="P59">
        <f t="shared" si="1"/>
        <v>29.587677725118482</v>
      </c>
      <c r="Q59" t="str" cm="1">
        <f t="array" ref="Q59:R59">_xlfn.TEXTSPLIT(N59,"/")</f>
        <v>games</v>
      </c>
      <c r="R59" t="str">
        <v>video games</v>
      </c>
      <c r="S59" s="9">
        <f t="shared" si="2"/>
        <v>42979.208333333328</v>
      </c>
      <c r="T59" s="9">
        <f t="shared" si="3"/>
        <v>42991.208333333328</v>
      </c>
    </row>
    <row r="60" spans="1:20" x14ac:dyDescent="0.55000000000000004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5">
        <f t="shared" si="0"/>
        <v>2.2711111111111113</v>
      </c>
      <c r="P60">
        <f t="shared" si="1"/>
        <v>47.90625</v>
      </c>
      <c r="Q60" t="str" cm="1">
        <f t="array" ref="Q60:R60">_xlfn.TEXTSPLIT(N60,"/")</f>
        <v>theater</v>
      </c>
      <c r="R60" t="str">
        <v>plays</v>
      </c>
      <c r="S60" s="9">
        <f t="shared" si="2"/>
        <v>42268.208333333328</v>
      </c>
      <c r="T60" s="9">
        <f t="shared" si="3"/>
        <v>42281.208333333328</v>
      </c>
    </row>
    <row r="61" spans="1:20" x14ac:dyDescent="0.55000000000000004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5">
        <f t="shared" si="0"/>
        <v>2.7507142857142859</v>
      </c>
      <c r="P61">
        <f t="shared" si="1"/>
        <v>2.4068749999999999</v>
      </c>
      <c r="Q61" t="str" cm="1">
        <f t="array" ref="Q61:R61">_xlfn.TEXTSPLIT(N61,"/")</f>
        <v>theater</v>
      </c>
      <c r="R61" t="str">
        <v>plays</v>
      </c>
      <c r="S61" s="9">
        <f t="shared" si="2"/>
        <v>42898.208333333328</v>
      </c>
      <c r="T61" s="9">
        <f t="shared" si="3"/>
        <v>42913.208333333328</v>
      </c>
    </row>
    <row r="62" spans="1:20" x14ac:dyDescent="0.55000000000000004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5">
        <f t="shared" si="0"/>
        <v>1.4437048832271762</v>
      </c>
      <c r="P62">
        <f t="shared" si="1"/>
        <v>60.362627607634266</v>
      </c>
      <c r="Q62" t="str" cm="1">
        <f t="array" ref="Q62:R62">_xlfn.TEXTSPLIT(N62,"/")</f>
        <v>theater</v>
      </c>
      <c r="R62" t="str">
        <v>plays</v>
      </c>
      <c r="S62" s="9">
        <f t="shared" si="2"/>
        <v>41107.208333333336</v>
      </c>
      <c r="T62" s="9">
        <f t="shared" si="3"/>
        <v>41110.208333333336</v>
      </c>
    </row>
    <row r="63" spans="1:20" ht="31.35" x14ac:dyDescent="0.55000000000000004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5">
        <f t="shared" si="0"/>
        <v>0.92745983935742971</v>
      </c>
      <c r="P63">
        <f t="shared" si="1"/>
        <v>741.96787148594376</v>
      </c>
      <c r="Q63" t="str" cm="1">
        <f t="array" ref="Q63:R63">_xlfn.TEXTSPLIT(N63,"/")</f>
        <v>theater</v>
      </c>
      <c r="R63" t="str">
        <v>plays</v>
      </c>
      <c r="S63" s="9">
        <f t="shared" si="2"/>
        <v>40595.25</v>
      </c>
      <c r="T63" s="9">
        <f t="shared" si="3"/>
        <v>40635.208333333336</v>
      </c>
    </row>
    <row r="64" spans="1:20" x14ac:dyDescent="0.55000000000000004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5">
        <f t="shared" si="0"/>
        <v>7.226</v>
      </c>
      <c r="P64">
        <f t="shared" si="1"/>
        <v>2890.4</v>
      </c>
      <c r="Q64" t="str" cm="1">
        <f t="array" ref="Q64:R64">_xlfn.TEXTSPLIT(N64,"/")</f>
        <v>technology</v>
      </c>
      <c r="R64" t="str">
        <v>web</v>
      </c>
      <c r="S64" s="9">
        <f t="shared" si="2"/>
        <v>42160.208333333328</v>
      </c>
      <c r="T64" s="9">
        <f t="shared" si="3"/>
        <v>42161.208333333328</v>
      </c>
    </row>
    <row r="65" spans="1:20" x14ac:dyDescent="0.55000000000000004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5">
        <f t="shared" si="0"/>
        <v>0.11851063829787234</v>
      </c>
      <c r="P65">
        <f t="shared" si="1"/>
        <v>14.657894736842104</v>
      </c>
      <c r="Q65" t="str" cm="1">
        <f t="array" ref="Q65:R65">_xlfn.TEXTSPLIT(N65,"/")</f>
        <v>theater</v>
      </c>
      <c r="R65" t="str">
        <v>plays</v>
      </c>
      <c r="S65" s="9">
        <f t="shared" si="2"/>
        <v>42853.208333333328</v>
      </c>
      <c r="T65" s="9">
        <f t="shared" si="3"/>
        <v>42859.208333333328</v>
      </c>
    </row>
    <row r="66" spans="1:20" x14ac:dyDescent="0.55000000000000004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5">
        <f t="shared" si="0"/>
        <v>0.97642857142857142</v>
      </c>
      <c r="P66">
        <f t="shared" si="1"/>
        <v>11.584745762711865</v>
      </c>
      <c r="Q66" t="str" cm="1">
        <f t="array" ref="Q66:R66">_xlfn.TEXTSPLIT(N66,"/")</f>
        <v>technology</v>
      </c>
      <c r="R66" t="str">
        <v>web</v>
      </c>
      <c r="S66" s="9">
        <f t="shared" si="2"/>
        <v>43283.208333333328</v>
      </c>
      <c r="T66" s="9">
        <f t="shared" si="3"/>
        <v>43298.208333333328</v>
      </c>
    </row>
    <row r="67" spans="1:20" x14ac:dyDescent="0.55000000000000004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5">
        <f t="shared" ref="O67:O130" si="4">E67/D67</f>
        <v>2.3614754098360655</v>
      </c>
      <c r="P67">
        <f t="shared" ref="P67:P130" si="5">IF(G67,E67/G68,0)</f>
        <v>1200.4166666666667</v>
      </c>
      <c r="Q67" t="str" cm="1">
        <f t="array" ref="Q67:R67">_xlfn.TEXTSPLIT(N67,"/")</f>
        <v>theater</v>
      </c>
      <c r="R67" t="str">
        <v>plays</v>
      </c>
      <c r="S67" s="9">
        <f t="shared" ref="S67:S130" si="6">(((J67/60)/60)/24)+DATE(1970,1,1)</f>
        <v>40570.25</v>
      </c>
      <c r="T67" s="9">
        <f t="shared" ref="T67:T130" si="7">(((K67/60)/60)/24)+DATE(1970,1,1)</f>
        <v>40577.25</v>
      </c>
    </row>
    <row r="68" spans="1:20" x14ac:dyDescent="0.55000000000000004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5">
        <f t="shared" si="4"/>
        <v>0.45068965517241377</v>
      </c>
      <c r="P68">
        <f t="shared" si="5"/>
        <v>0.3215252152521525</v>
      </c>
      <c r="Q68" t="str" cm="1">
        <f t="array" ref="Q68:R68">_xlfn.TEXTSPLIT(N68,"/")</f>
        <v>theater</v>
      </c>
      <c r="R68" t="str">
        <v>plays</v>
      </c>
      <c r="S68" s="9">
        <f t="shared" si="6"/>
        <v>42102.208333333328</v>
      </c>
      <c r="T68" s="9">
        <f t="shared" si="7"/>
        <v>42107.208333333328</v>
      </c>
    </row>
    <row r="69" spans="1:20" ht="31.35" x14ac:dyDescent="0.55000000000000004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5">
        <f t="shared" si="4"/>
        <v>1.6238567493112948</v>
      </c>
      <c r="P69">
        <f t="shared" si="5"/>
        <v>479.23577235772359</v>
      </c>
      <c r="Q69" t="str" cm="1">
        <f t="array" ref="Q69:R69">_xlfn.TEXTSPLIT(N69,"/")</f>
        <v>technology</v>
      </c>
      <c r="R69" t="str">
        <v>wearables</v>
      </c>
      <c r="S69" s="9">
        <f t="shared" si="6"/>
        <v>40203.25</v>
      </c>
      <c r="T69" s="9">
        <f t="shared" si="7"/>
        <v>40208.25</v>
      </c>
    </row>
    <row r="70" spans="1:20" x14ac:dyDescent="0.55000000000000004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5">
        <f t="shared" si="4"/>
        <v>2.5452631578947367</v>
      </c>
      <c r="P70">
        <f t="shared" si="5"/>
        <v>853.41176470588232</v>
      </c>
      <c r="Q70" t="str" cm="1">
        <f t="array" ref="Q70:R70">_xlfn.TEXTSPLIT(N70,"/")</f>
        <v>theater</v>
      </c>
      <c r="R70" t="str">
        <v>plays</v>
      </c>
      <c r="S70" s="9">
        <f t="shared" si="6"/>
        <v>42943.208333333328</v>
      </c>
      <c r="T70" s="9">
        <f t="shared" si="7"/>
        <v>42990.208333333328</v>
      </c>
    </row>
    <row r="71" spans="1:20" x14ac:dyDescent="0.55000000000000004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5">
        <f t="shared" si="4"/>
        <v>0.24063291139240506</v>
      </c>
      <c r="P71">
        <f t="shared" si="5"/>
        <v>0.76808080808080803</v>
      </c>
      <c r="Q71" t="str" cm="1">
        <f t="array" ref="Q71:R71">_xlfn.TEXTSPLIT(N71,"/")</f>
        <v>theater</v>
      </c>
      <c r="R71" t="str">
        <v>plays</v>
      </c>
      <c r="S71" s="9">
        <f t="shared" si="6"/>
        <v>40531.25</v>
      </c>
      <c r="T71" s="9">
        <f t="shared" si="7"/>
        <v>40565.25</v>
      </c>
    </row>
    <row r="72" spans="1:20" x14ac:dyDescent="0.55000000000000004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5">
        <f t="shared" si="4"/>
        <v>1.2374140625000001</v>
      </c>
      <c r="P72">
        <f t="shared" si="5"/>
        <v>2084.0657894736842</v>
      </c>
      <c r="Q72" t="str" cm="1">
        <f t="array" ref="Q72:R72">_xlfn.TEXTSPLIT(N72,"/")</f>
        <v>theater</v>
      </c>
      <c r="R72" t="str">
        <v>plays</v>
      </c>
      <c r="S72" s="9">
        <f t="shared" si="6"/>
        <v>40484.208333333336</v>
      </c>
      <c r="T72" s="9">
        <f t="shared" si="7"/>
        <v>40533.25</v>
      </c>
    </row>
    <row r="73" spans="1:20" ht="31.35" x14ac:dyDescent="0.55000000000000004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5">
        <f t="shared" si="4"/>
        <v>1.0806666666666667</v>
      </c>
      <c r="P73">
        <f t="shared" si="5"/>
        <v>120.07407407407408</v>
      </c>
      <c r="Q73" t="str" cm="1">
        <f t="array" ref="Q73:R73">_xlfn.TEXTSPLIT(N73,"/")</f>
        <v>theater</v>
      </c>
      <c r="R73" t="str">
        <v>plays</v>
      </c>
      <c r="S73" s="9">
        <f t="shared" si="6"/>
        <v>43799.25</v>
      </c>
      <c r="T73" s="9">
        <f t="shared" si="7"/>
        <v>43803.25</v>
      </c>
    </row>
    <row r="74" spans="1:20" x14ac:dyDescent="0.55000000000000004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5">
        <f t="shared" si="4"/>
        <v>6.7033333333333331</v>
      </c>
      <c r="P74">
        <f t="shared" si="5"/>
        <v>45.704545454545453</v>
      </c>
      <c r="Q74" t="str" cm="1">
        <f t="array" ref="Q74:R74">_xlfn.TEXTSPLIT(N74,"/")</f>
        <v>film &amp; video</v>
      </c>
      <c r="R74" t="str">
        <v>animation</v>
      </c>
      <c r="S74" s="9">
        <f t="shared" si="6"/>
        <v>42186.208333333328</v>
      </c>
      <c r="T74" s="9">
        <f t="shared" si="7"/>
        <v>42222.208333333328</v>
      </c>
    </row>
    <row r="75" spans="1:20" x14ac:dyDescent="0.55000000000000004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5">
        <f t="shared" si="4"/>
        <v>6.609285714285714</v>
      </c>
      <c r="P75">
        <f t="shared" si="5"/>
        <v>108.85882352941177</v>
      </c>
      <c r="Q75" t="str" cm="1">
        <f t="array" ref="Q75:R75">_xlfn.TEXTSPLIT(N75,"/")</f>
        <v>music</v>
      </c>
      <c r="R75" t="str">
        <v>jazz</v>
      </c>
      <c r="S75" s="9">
        <f t="shared" si="6"/>
        <v>42701.25</v>
      </c>
      <c r="T75" s="9">
        <f t="shared" si="7"/>
        <v>42704.25</v>
      </c>
    </row>
    <row r="76" spans="1:20" x14ac:dyDescent="0.55000000000000004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5">
        <f t="shared" si="4"/>
        <v>1.2246153846153847</v>
      </c>
      <c r="P76">
        <f t="shared" si="5"/>
        <v>28.094117647058823</v>
      </c>
      <c r="Q76" t="str" cm="1">
        <f t="array" ref="Q76:R76">_xlfn.TEXTSPLIT(N76,"/")</f>
        <v>music</v>
      </c>
      <c r="R76" t="str">
        <v>metal</v>
      </c>
      <c r="S76" s="9">
        <f t="shared" si="6"/>
        <v>42456.208333333328</v>
      </c>
      <c r="T76" s="9">
        <f t="shared" si="7"/>
        <v>42457.208333333328</v>
      </c>
    </row>
    <row r="77" spans="1:20" x14ac:dyDescent="0.55000000000000004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5">
        <f t="shared" si="4"/>
        <v>1.5057731958762886</v>
      </c>
      <c r="P77">
        <f t="shared" si="5"/>
        <v>8.673396674584323</v>
      </c>
      <c r="Q77" t="str" cm="1">
        <f t="array" ref="Q77:R77">_xlfn.TEXTSPLIT(N77,"/")</f>
        <v>photography</v>
      </c>
      <c r="R77" t="str">
        <v>photography books</v>
      </c>
      <c r="S77" s="9">
        <f t="shared" si="6"/>
        <v>43296.208333333328</v>
      </c>
      <c r="T77" s="9">
        <f t="shared" si="7"/>
        <v>43304.208333333328</v>
      </c>
    </row>
    <row r="78" spans="1:20" x14ac:dyDescent="0.55000000000000004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5">
        <f t="shared" si="4"/>
        <v>0.78106590724165992</v>
      </c>
      <c r="P78">
        <f t="shared" si="5"/>
        <v>1714.1607142857142</v>
      </c>
      <c r="Q78" t="str" cm="1">
        <f t="array" ref="Q78:R78">_xlfn.TEXTSPLIT(N78,"/")</f>
        <v>theater</v>
      </c>
      <c r="R78" t="str">
        <v>plays</v>
      </c>
      <c r="S78" s="9">
        <f t="shared" si="6"/>
        <v>42027.25</v>
      </c>
      <c r="T78" s="9">
        <f t="shared" si="7"/>
        <v>42076.208333333328</v>
      </c>
    </row>
    <row r="79" spans="1:20" x14ac:dyDescent="0.55000000000000004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5">
        <f t="shared" si="4"/>
        <v>0.46947368421052632</v>
      </c>
      <c r="P79">
        <f t="shared" si="5"/>
        <v>13.515151515151516</v>
      </c>
      <c r="Q79" t="str" cm="1">
        <f t="array" ref="Q79:R79">_xlfn.TEXTSPLIT(N79,"/")</f>
        <v>film &amp; video</v>
      </c>
      <c r="R79" t="str">
        <v>animation</v>
      </c>
      <c r="S79" s="9">
        <f t="shared" si="6"/>
        <v>40448.208333333336</v>
      </c>
      <c r="T79" s="9">
        <f t="shared" si="7"/>
        <v>40462.208333333336</v>
      </c>
    </row>
    <row r="80" spans="1:20" x14ac:dyDescent="0.55000000000000004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5">
        <f t="shared" si="4"/>
        <v>3.008</v>
      </c>
      <c r="P80">
        <f t="shared" si="5"/>
        <v>16.152744630071599</v>
      </c>
      <c r="Q80" t="str" cm="1">
        <f t="array" ref="Q80:R80">_xlfn.TEXTSPLIT(N80,"/")</f>
        <v>publishing</v>
      </c>
      <c r="R80" t="str">
        <v>translations</v>
      </c>
      <c r="S80" s="9">
        <f t="shared" si="6"/>
        <v>43206.208333333328</v>
      </c>
      <c r="T80" s="9">
        <f t="shared" si="7"/>
        <v>43207.208333333328</v>
      </c>
    </row>
    <row r="81" spans="1:20" x14ac:dyDescent="0.55000000000000004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5">
        <f t="shared" si="4"/>
        <v>0.6959861591695502</v>
      </c>
      <c r="P81">
        <f t="shared" si="5"/>
        <v>316.75590551181102</v>
      </c>
      <c r="Q81" t="str" cm="1">
        <f t="array" ref="Q81:R81">_xlfn.TEXTSPLIT(N81,"/")</f>
        <v>theater</v>
      </c>
      <c r="R81" t="str">
        <v>plays</v>
      </c>
      <c r="S81" s="9">
        <f t="shared" si="6"/>
        <v>43267.208333333328</v>
      </c>
      <c r="T81" s="9">
        <f t="shared" si="7"/>
        <v>43272.208333333328</v>
      </c>
    </row>
    <row r="82" spans="1:20" x14ac:dyDescent="0.55000000000000004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5">
        <f t="shared" si="4"/>
        <v>6.374545454545455</v>
      </c>
      <c r="P82">
        <f t="shared" si="5"/>
        <v>17.060827250608273</v>
      </c>
      <c r="Q82" t="str" cm="1">
        <f t="array" ref="Q82:R82">_xlfn.TEXTSPLIT(N82,"/")</f>
        <v>games</v>
      </c>
      <c r="R82" t="str">
        <v>video games</v>
      </c>
      <c r="S82" s="9">
        <f t="shared" si="6"/>
        <v>42976.208333333328</v>
      </c>
      <c r="T82" s="9">
        <f t="shared" si="7"/>
        <v>43006.208333333328</v>
      </c>
    </row>
    <row r="83" spans="1:20" x14ac:dyDescent="0.55000000000000004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5">
        <f t="shared" si="4"/>
        <v>2.253392857142857</v>
      </c>
      <c r="P83">
        <f t="shared" si="5"/>
        <v>210.31666666666666</v>
      </c>
      <c r="Q83" t="str" cm="1">
        <f t="array" ref="Q83:R83">_xlfn.TEXTSPLIT(N83,"/")</f>
        <v>music</v>
      </c>
      <c r="R83" t="str">
        <v>rock</v>
      </c>
      <c r="S83" s="9">
        <f t="shared" si="6"/>
        <v>43062.25</v>
      </c>
      <c r="T83" s="9">
        <f t="shared" si="7"/>
        <v>43087.25</v>
      </c>
    </row>
    <row r="84" spans="1:20" x14ac:dyDescent="0.55000000000000004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5">
        <f t="shared" si="4"/>
        <v>14.973000000000001</v>
      </c>
      <c r="P84">
        <f t="shared" si="5"/>
        <v>14.973000000000001</v>
      </c>
      <c r="Q84" t="str" cm="1">
        <f t="array" ref="Q84:R84">_xlfn.TEXTSPLIT(N84,"/")</f>
        <v>games</v>
      </c>
      <c r="R84" t="str">
        <v>video games</v>
      </c>
      <c r="S84" s="9">
        <f t="shared" si="6"/>
        <v>43482.25</v>
      </c>
      <c r="T84" s="9">
        <f t="shared" si="7"/>
        <v>43489.25</v>
      </c>
    </row>
    <row r="85" spans="1:20" x14ac:dyDescent="0.55000000000000004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5">
        <f t="shared" si="4"/>
        <v>0.37590225563909774</v>
      </c>
      <c r="P85">
        <f t="shared" si="5"/>
        <v>106.94117647058823</v>
      </c>
      <c r="Q85" t="str" cm="1">
        <f t="array" ref="Q85:R85">_xlfn.TEXTSPLIT(N85,"/")</f>
        <v>music</v>
      </c>
      <c r="R85" t="str">
        <v>electric music</v>
      </c>
      <c r="S85" s="9">
        <f t="shared" si="6"/>
        <v>42579.208333333328</v>
      </c>
      <c r="T85" s="9">
        <f t="shared" si="7"/>
        <v>42601.208333333328</v>
      </c>
    </row>
    <row r="86" spans="1:20" x14ac:dyDescent="0.55000000000000004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5">
        <f t="shared" si="4"/>
        <v>1.3236942675159236</v>
      </c>
      <c r="P86">
        <f t="shared" si="5"/>
        <v>585.4084507042254</v>
      </c>
      <c r="Q86" t="str" cm="1">
        <f t="array" ref="Q86:R86">_xlfn.TEXTSPLIT(N86,"/")</f>
        <v>technology</v>
      </c>
      <c r="R86" t="str">
        <v>wearables</v>
      </c>
      <c r="S86" s="9">
        <f t="shared" si="6"/>
        <v>41118.208333333336</v>
      </c>
      <c r="T86" s="9">
        <f t="shared" si="7"/>
        <v>41128.208333333336</v>
      </c>
    </row>
    <row r="87" spans="1:20" x14ac:dyDescent="0.55000000000000004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5">
        <f t="shared" si="4"/>
        <v>1.3122448979591836</v>
      </c>
      <c r="P87">
        <f t="shared" si="5"/>
        <v>31.674876847290641</v>
      </c>
      <c r="Q87" t="str" cm="1">
        <f t="array" ref="Q87:R87">_xlfn.TEXTSPLIT(N87,"/")</f>
        <v>music</v>
      </c>
      <c r="R87" t="str">
        <v>indie rock</v>
      </c>
      <c r="S87" s="9">
        <f t="shared" si="6"/>
        <v>40797.208333333336</v>
      </c>
      <c r="T87" s="9">
        <f t="shared" si="7"/>
        <v>40805.208333333336</v>
      </c>
    </row>
    <row r="88" spans="1:20" x14ac:dyDescent="0.55000000000000004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5">
        <f t="shared" si="4"/>
        <v>1.6763513513513513</v>
      </c>
      <c r="P88">
        <f t="shared" si="5"/>
        <v>8.3704453441295552</v>
      </c>
      <c r="Q88" t="str" cm="1">
        <f t="array" ref="Q88:R88">_xlfn.TEXTSPLIT(N88,"/")</f>
        <v>theater</v>
      </c>
      <c r="R88" t="str">
        <v>plays</v>
      </c>
      <c r="S88" s="9">
        <f t="shared" si="6"/>
        <v>42128.208333333328</v>
      </c>
      <c r="T88" s="9">
        <f t="shared" si="7"/>
        <v>42141.208333333328</v>
      </c>
    </row>
    <row r="89" spans="1:20" ht="31.35" x14ac:dyDescent="0.55000000000000004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5">
        <f t="shared" si="4"/>
        <v>0.6198488664987406</v>
      </c>
      <c r="P89">
        <f t="shared" si="5"/>
        <v>1088.8495575221239</v>
      </c>
      <c r="Q89" t="str" cm="1">
        <f t="array" ref="Q89:R89">_xlfn.TEXTSPLIT(N89,"/")</f>
        <v>music</v>
      </c>
      <c r="R89" t="str">
        <v>rock</v>
      </c>
      <c r="S89" s="9">
        <f t="shared" si="6"/>
        <v>40610.25</v>
      </c>
      <c r="T89" s="9">
        <f t="shared" si="7"/>
        <v>40621.208333333336</v>
      </c>
    </row>
    <row r="90" spans="1:20" x14ac:dyDescent="0.55000000000000004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5">
        <f t="shared" si="4"/>
        <v>2.6074999999999999</v>
      </c>
      <c r="P90">
        <f t="shared" si="5"/>
        <v>130.375</v>
      </c>
      <c r="Q90" t="str" cm="1">
        <f t="array" ref="Q90:R90">_xlfn.TEXTSPLIT(N90,"/")</f>
        <v>publishing</v>
      </c>
      <c r="R90" t="str">
        <v>translations</v>
      </c>
      <c r="S90" s="9">
        <f t="shared" si="6"/>
        <v>42110.208333333328</v>
      </c>
      <c r="T90" s="9">
        <f t="shared" si="7"/>
        <v>42132.208333333328</v>
      </c>
    </row>
    <row r="91" spans="1:20" x14ac:dyDescent="0.55000000000000004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5">
        <f t="shared" si="4"/>
        <v>2.5258823529411765</v>
      </c>
      <c r="P91">
        <f t="shared" si="5"/>
        <v>81.018867924528308</v>
      </c>
      <c r="Q91" t="str" cm="1">
        <f t="array" ref="Q91:R91">_xlfn.TEXTSPLIT(N91,"/")</f>
        <v>theater</v>
      </c>
      <c r="R91" t="str">
        <v>plays</v>
      </c>
      <c r="S91" s="9">
        <f t="shared" si="6"/>
        <v>40283.208333333336</v>
      </c>
      <c r="T91" s="9">
        <f t="shared" si="7"/>
        <v>40285.208333333336</v>
      </c>
    </row>
    <row r="92" spans="1:20" x14ac:dyDescent="0.55000000000000004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5">
        <f t="shared" si="4"/>
        <v>0.7861538461538462</v>
      </c>
      <c r="P92">
        <f t="shared" si="5"/>
        <v>9.0309278350515463</v>
      </c>
      <c r="Q92" t="str" cm="1">
        <f t="array" ref="Q92:R92">_xlfn.TEXTSPLIT(N92,"/")</f>
        <v>theater</v>
      </c>
      <c r="R92" t="str">
        <v>plays</v>
      </c>
      <c r="S92" s="9">
        <f t="shared" si="6"/>
        <v>42425.25</v>
      </c>
      <c r="T92" s="9">
        <f t="shared" si="7"/>
        <v>42425.25</v>
      </c>
    </row>
    <row r="93" spans="1:20" x14ac:dyDescent="0.55000000000000004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5">
        <f t="shared" si="4"/>
        <v>0.48404406999351912</v>
      </c>
      <c r="P93">
        <f t="shared" si="5"/>
        <v>149.97590361445782</v>
      </c>
      <c r="Q93" t="str" cm="1">
        <f t="array" ref="Q93:R93">_xlfn.TEXTSPLIT(N93,"/")</f>
        <v>publishing</v>
      </c>
      <c r="R93" t="str">
        <v>translations</v>
      </c>
      <c r="S93" s="9">
        <f t="shared" si="6"/>
        <v>42588.208333333328</v>
      </c>
      <c r="T93" s="9">
        <f t="shared" si="7"/>
        <v>42616.208333333328</v>
      </c>
    </row>
    <row r="94" spans="1:20" x14ac:dyDescent="0.55000000000000004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5">
        <f t="shared" si="4"/>
        <v>2.5887500000000001</v>
      </c>
      <c r="P94">
        <f t="shared" si="5"/>
        <v>84.877049180327873</v>
      </c>
      <c r="Q94" t="str" cm="1">
        <f t="array" ref="Q94:R94">_xlfn.TEXTSPLIT(N94,"/")</f>
        <v>games</v>
      </c>
      <c r="R94" t="str">
        <v>video games</v>
      </c>
      <c r="S94" s="9">
        <f t="shared" si="6"/>
        <v>40352.208333333336</v>
      </c>
      <c r="T94" s="9">
        <f t="shared" si="7"/>
        <v>40353.208333333336</v>
      </c>
    </row>
    <row r="95" spans="1:20" x14ac:dyDescent="0.55000000000000004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5">
        <f t="shared" si="4"/>
        <v>0.60548713235294116</v>
      </c>
      <c r="P95">
        <f t="shared" si="5"/>
        <v>365.98333333333335</v>
      </c>
      <c r="Q95" t="str" cm="1">
        <f t="array" ref="Q95:R95">_xlfn.TEXTSPLIT(N95,"/")</f>
        <v>theater</v>
      </c>
      <c r="R95" t="str">
        <v>plays</v>
      </c>
      <c r="S95" s="9">
        <f t="shared" si="6"/>
        <v>41202.208333333336</v>
      </c>
      <c r="T95" s="9">
        <f t="shared" si="7"/>
        <v>41206.208333333336</v>
      </c>
    </row>
    <row r="96" spans="1:20" x14ac:dyDescent="0.55000000000000004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5">
        <f t="shared" si="4"/>
        <v>3.036896551724138</v>
      </c>
      <c r="P96">
        <f t="shared" si="5"/>
        <v>326.18518518518516</v>
      </c>
      <c r="Q96" t="str" cm="1">
        <f t="array" ref="Q96:R96">_xlfn.TEXTSPLIT(N96,"/")</f>
        <v>technology</v>
      </c>
      <c r="R96" t="str">
        <v>web</v>
      </c>
      <c r="S96" s="9">
        <f t="shared" si="6"/>
        <v>43562.208333333328</v>
      </c>
      <c r="T96" s="9">
        <f t="shared" si="7"/>
        <v>43573.208333333328</v>
      </c>
    </row>
    <row r="97" spans="1:20" ht="31.35" x14ac:dyDescent="0.55000000000000004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5">
        <f t="shared" si="4"/>
        <v>1.1299999999999999</v>
      </c>
      <c r="P97">
        <f t="shared" si="5"/>
        <v>0.43629343629343631</v>
      </c>
      <c r="Q97" t="str" cm="1">
        <f t="array" ref="Q97:R97">_xlfn.TEXTSPLIT(N97,"/")</f>
        <v>film &amp; video</v>
      </c>
      <c r="R97" t="str">
        <v>documentary</v>
      </c>
      <c r="S97" s="9">
        <f t="shared" si="6"/>
        <v>43752.208333333328</v>
      </c>
      <c r="T97" s="9">
        <f t="shared" si="7"/>
        <v>43759.208333333328</v>
      </c>
    </row>
    <row r="98" spans="1:20" x14ac:dyDescent="0.55000000000000004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5">
        <f t="shared" si="4"/>
        <v>2.1737876614060259</v>
      </c>
      <c r="P98">
        <f t="shared" si="5"/>
        <v>1340.8230088495575</v>
      </c>
      <c r="Q98" t="str" cm="1">
        <f t="array" ref="Q98:R98">_xlfn.TEXTSPLIT(N98,"/")</f>
        <v>theater</v>
      </c>
      <c r="R98" t="str">
        <v>plays</v>
      </c>
      <c r="S98" s="9">
        <f t="shared" si="6"/>
        <v>40612.25</v>
      </c>
      <c r="T98" s="9">
        <f t="shared" si="7"/>
        <v>40625.208333333336</v>
      </c>
    </row>
    <row r="99" spans="1:20" x14ac:dyDescent="0.55000000000000004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5">
        <f t="shared" si="4"/>
        <v>9.2669230769230762</v>
      </c>
      <c r="P99">
        <f t="shared" si="5"/>
        <v>9.8745901639344265</v>
      </c>
      <c r="Q99" t="str" cm="1">
        <f t="array" ref="Q99:R99">_xlfn.TEXTSPLIT(N99,"/")</f>
        <v>food</v>
      </c>
      <c r="R99" t="str">
        <v>food trucks</v>
      </c>
      <c r="S99" s="9">
        <f t="shared" si="6"/>
        <v>42180.208333333328</v>
      </c>
      <c r="T99" s="9">
        <f t="shared" si="7"/>
        <v>42234.208333333328</v>
      </c>
    </row>
    <row r="100" spans="1:20" x14ac:dyDescent="0.55000000000000004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5">
        <f t="shared" si="4"/>
        <v>0.33692229038854804</v>
      </c>
      <c r="P100">
        <f t="shared" si="5"/>
        <v>200.92073170731706</v>
      </c>
      <c r="Q100" t="str" cm="1">
        <f t="array" ref="Q100:R100">_xlfn.TEXTSPLIT(N100,"/")</f>
        <v>games</v>
      </c>
      <c r="R100" t="str">
        <v>video games</v>
      </c>
      <c r="S100" s="9">
        <f t="shared" si="6"/>
        <v>42212.208333333328</v>
      </c>
      <c r="T100" s="9">
        <f t="shared" si="7"/>
        <v>42216.208333333328</v>
      </c>
    </row>
    <row r="101" spans="1:20" x14ac:dyDescent="0.55000000000000004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5">
        <f t="shared" si="4"/>
        <v>1.9672368421052631</v>
      </c>
      <c r="P101">
        <f t="shared" si="5"/>
        <v>14951</v>
      </c>
      <c r="Q101" t="str" cm="1">
        <f t="array" ref="Q101:R101">_xlfn.TEXTSPLIT(N101,"/")</f>
        <v>theater</v>
      </c>
      <c r="R101" t="str">
        <v>plays</v>
      </c>
      <c r="S101" s="9">
        <f t="shared" si="6"/>
        <v>41968.25</v>
      </c>
      <c r="T101" s="9">
        <f t="shared" si="7"/>
        <v>41997.25</v>
      </c>
    </row>
    <row r="102" spans="1:20" x14ac:dyDescent="0.55000000000000004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5">
        <f t="shared" si="4"/>
        <v>0.01</v>
      </c>
      <c r="P102">
        <f t="shared" si="5"/>
        <v>6.0975609756097563E-3</v>
      </c>
      <c r="Q102" t="str" cm="1">
        <f t="array" ref="Q102:R102">_xlfn.TEXTSPLIT(N102,"/")</f>
        <v>theater</v>
      </c>
      <c r="R102" t="str">
        <v>plays</v>
      </c>
      <c r="S102" s="9">
        <f t="shared" si="6"/>
        <v>40835.208333333336</v>
      </c>
      <c r="T102" s="9">
        <f t="shared" si="7"/>
        <v>40853.208333333336</v>
      </c>
    </row>
    <row r="103" spans="1:20" x14ac:dyDescent="0.55000000000000004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5">
        <f t="shared" si="4"/>
        <v>10.214444444444444</v>
      </c>
      <c r="P103">
        <f t="shared" si="5"/>
        <v>27.360119047619047</v>
      </c>
      <c r="Q103" t="str" cm="1">
        <f t="array" ref="Q103:R103">_xlfn.TEXTSPLIT(N103,"/")</f>
        <v>music</v>
      </c>
      <c r="R103" t="str">
        <v>electric music</v>
      </c>
      <c r="S103" s="9">
        <f t="shared" si="6"/>
        <v>42056.25</v>
      </c>
      <c r="T103" s="9">
        <f t="shared" si="7"/>
        <v>42063.25</v>
      </c>
    </row>
    <row r="104" spans="1:20" x14ac:dyDescent="0.55000000000000004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5">
        <f t="shared" si="4"/>
        <v>2.8167567567567566</v>
      </c>
      <c r="P104">
        <f t="shared" si="5"/>
        <v>281.67567567567568</v>
      </c>
      <c r="Q104" t="str" cm="1">
        <f t="array" ref="Q104:R104">_xlfn.TEXTSPLIT(N104,"/")</f>
        <v>technology</v>
      </c>
      <c r="R104" t="str">
        <v>wearables</v>
      </c>
      <c r="S104" s="9">
        <f t="shared" si="6"/>
        <v>43234.208333333328</v>
      </c>
      <c r="T104" s="9">
        <f t="shared" si="7"/>
        <v>43241.208333333328</v>
      </c>
    </row>
    <row r="105" spans="1:20" x14ac:dyDescent="0.55000000000000004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5">
        <f t="shared" si="4"/>
        <v>0.24610000000000001</v>
      </c>
      <c r="P105">
        <f t="shared" si="5"/>
        <v>1.2837767344809599</v>
      </c>
      <c r="Q105" t="str" cm="1">
        <f t="array" ref="Q105:R105">_xlfn.TEXTSPLIT(N105,"/")</f>
        <v>music</v>
      </c>
      <c r="R105" t="str">
        <v>electric music</v>
      </c>
      <c r="S105" s="9">
        <f t="shared" si="6"/>
        <v>40475.208333333336</v>
      </c>
      <c r="T105" s="9">
        <f t="shared" si="7"/>
        <v>40484.208333333336</v>
      </c>
    </row>
    <row r="106" spans="1:20" x14ac:dyDescent="0.55000000000000004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5">
        <f t="shared" si="4"/>
        <v>1.4314010067114094</v>
      </c>
      <c r="P106">
        <f t="shared" si="5"/>
        <v>1796.0315789473684</v>
      </c>
      <c r="Q106" t="str" cm="1">
        <f t="array" ref="Q106:R106">_xlfn.TEXTSPLIT(N106,"/")</f>
        <v>music</v>
      </c>
      <c r="R106" t="str">
        <v>indie rock</v>
      </c>
      <c r="S106" s="9">
        <f t="shared" si="6"/>
        <v>42878.208333333328</v>
      </c>
      <c r="T106" s="9">
        <f t="shared" si="7"/>
        <v>42879.208333333328</v>
      </c>
    </row>
    <row r="107" spans="1:20" x14ac:dyDescent="0.55000000000000004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5">
        <f t="shared" si="4"/>
        <v>1.4454411764705883</v>
      </c>
      <c r="P107">
        <f t="shared" si="5"/>
        <v>66.863945578231295</v>
      </c>
      <c r="Q107" t="str" cm="1">
        <f t="array" ref="Q107:R107">_xlfn.TEXTSPLIT(N107,"/")</f>
        <v>technology</v>
      </c>
      <c r="R107" t="str">
        <v>web</v>
      </c>
      <c r="S107" s="9">
        <f t="shared" si="6"/>
        <v>41366.208333333336</v>
      </c>
      <c r="T107" s="9">
        <f t="shared" si="7"/>
        <v>41384.208333333336</v>
      </c>
    </row>
    <row r="108" spans="1:20" x14ac:dyDescent="0.55000000000000004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5">
        <f t="shared" si="4"/>
        <v>3.5912820512820511</v>
      </c>
      <c r="P108">
        <f t="shared" si="5"/>
        <v>162.86046511627907</v>
      </c>
      <c r="Q108" t="str" cm="1">
        <f t="array" ref="Q108:R108">_xlfn.TEXTSPLIT(N108,"/")</f>
        <v>theater</v>
      </c>
      <c r="R108" t="str">
        <v>plays</v>
      </c>
      <c r="S108" s="9">
        <f t="shared" si="6"/>
        <v>43716.208333333328</v>
      </c>
      <c r="T108" s="9">
        <f t="shared" si="7"/>
        <v>43721.208333333328</v>
      </c>
    </row>
    <row r="109" spans="1:20" x14ac:dyDescent="0.55000000000000004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5">
        <f t="shared" si="4"/>
        <v>1.8648571428571428</v>
      </c>
      <c r="P109">
        <f t="shared" si="5"/>
        <v>78.638554216867476</v>
      </c>
      <c r="Q109" t="str" cm="1">
        <f t="array" ref="Q109:R109">_xlfn.TEXTSPLIT(N109,"/")</f>
        <v>theater</v>
      </c>
      <c r="R109" t="str">
        <v>plays</v>
      </c>
      <c r="S109" s="9">
        <f t="shared" si="6"/>
        <v>43213.208333333328</v>
      </c>
      <c r="T109" s="9">
        <f t="shared" si="7"/>
        <v>43230.208333333328</v>
      </c>
    </row>
    <row r="110" spans="1:20" ht="31.35" x14ac:dyDescent="0.55000000000000004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5">
        <f t="shared" si="4"/>
        <v>5.9526666666666666</v>
      </c>
      <c r="P110">
        <f t="shared" si="5"/>
        <v>148.81666666666666</v>
      </c>
      <c r="Q110" t="str" cm="1">
        <f t="array" ref="Q110:R110">_xlfn.TEXTSPLIT(N110,"/")</f>
        <v>film &amp; video</v>
      </c>
      <c r="R110" t="str">
        <v>documentary</v>
      </c>
      <c r="S110" s="9">
        <f t="shared" si="6"/>
        <v>41005.208333333336</v>
      </c>
      <c r="T110" s="9">
        <f t="shared" si="7"/>
        <v>41042.208333333336</v>
      </c>
    </row>
    <row r="111" spans="1:20" x14ac:dyDescent="0.55000000000000004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5">
        <f t="shared" si="4"/>
        <v>0.5921153846153846</v>
      </c>
      <c r="P111">
        <f t="shared" si="5"/>
        <v>10.402027027027026</v>
      </c>
      <c r="Q111" t="str" cm="1">
        <f t="array" ref="Q111:R111">_xlfn.TEXTSPLIT(N111,"/")</f>
        <v>film &amp; video</v>
      </c>
      <c r="R111" t="str">
        <v>television</v>
      </c>
      <c r="S111" s="9">
        <f t="shared" si="6"/>
        <v>41651.25</v>
      </c>
      <c r="T111" s="9">
        <f t="shared" si="7"/>
        <v>41653.25</v>
      </c>
    </row>
    <row r="112" spans="1:20" ht="31.35" x14ac:dyDescent="0.55000000000000004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5">
        <f t="shared" si="4"/>
        <v>0.14962780898876404</v>
      </c>
      <c r="P112">
        <f t="shared" si="5"/>
        <v>31.51923076923077</v>
      </c>
      <c r="Q112" t="str" cm="1">
        <f t="array" ref="Q112:R112">_xlfn.TEXTSPLIT(N112,"/")</f>
        <v>food</v>
      </c>
      <c r="R112" t="str">
        <v>food trucks</v>
      </c>
      <c r="S112" s="9">
        <f t="shared" si="6"/>
        <v>43354.208333333328</v>
      </c>
      <c r="T112" s="9">
        <f t="shared" si="7"/>
        <v>43373.208333333328</v>
      </c>
    </row>
    <row r="113" spans="1:20" x14ac:dyDescent="0.55000000000000004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5">
        <f t="shared" si="4"/>
        <v>1.1995602605863191</v>
      </c>
      <c r="P113">
        <f t="shared" si="5"/>
        <v>204.02493074792244</v>
      </c>
      <c r="Q113" t="str" cm="1">
        <f t="array" ref="Q113:R113">_xlfn.TEXTSPLIT(N113,"/")</f>
        <v>publishing</v>
      </c>
      <c r="R113" t="str">
        <v>radio &amp; podcasts</v>
      </c>
      <c r="S113" s="9">
        <f t="shared" si="6"/>
        <v>41174.208333333336</v>
      </c>
      <c r="T113" s="9">
        <f t="shared" si="7"/>
        <v>41180.208333333336</v>
      </c>
    </row>
    <row r="114" spans="1:20" x14ac:dyDescent="0.55000000000000004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5">
        <f t="shared" si="4"/>
        <v>2.6882978723404256</v>
      </c>
      <c r="P114">
        <f t="shared" si="5"/>
        <v>96.450381679389309</v>
      </c>
      <c r="Q114" t="str" cm="1">
        <f t="array" ref="Q114:R114">_xlfn.TEXTSPLIT(N114,"/")</f>
        <v>technology</v>
      </c>
      <c r="R114" t="str">
        <v>web</v>
      </c>
      <c r="S114" s="9">
        <f t="shared" si="6"/>
        <v>41875.208333333336</v>
      </c>
      <c r="T114" s="9">
        <f t="shared" si="7"/>
        <v>41890.208333333336</v>
      </c>
    </row>
    <row r="115" spans="1:20" x14ac:dyDescent="0.55000000000000004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5">
        <f t="shared" si="4"/>
        <v>3.7687878787878786</v>
      </c>
      <c r="P115">
        <f t="shared" si="5"/>
        <v>98.706349206349202</v>
      </c>
      <c r="Q115" t="str" cm="1">
        <f t="array" ref="Q115:R115">_xlfn.TEXTSPLIT(N115,"/")</f>
        <v>food</v>
      </c>
      <c r="R115" t="str">
        <v>food trucks</v>
      </c>
      <c r="S115" s="9">
        <f t="shared" si="6"/>
        <v>42990.208333333328</v>
      </c>
      <c r="T115" s="9">
        <f t="shared" si="7"/>
        <v>42997.208333333328</v>
      </c>
    </row>
    <row r="116" spans="1:20" x14ac:dyDescent="0.55000000000000004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5">
        <f t="shared" si="4"/>
        <v>7.2715789473684209</v>
      </c>
      <c r="P116">
        <f t="shared" si="5"/>
        <v>4.1815980629539951</v>
      </c>
      <c r="Q116" t="str" cm="1">
        <f t="array" ref="Q116:R116">_xlfn.TEXTSPLIT(N116,"/")</f>
        <v>technology</v>
      </c>
      <c r="R116" t="str">
        <v>wearables</v>
      </c>
      <c r="S116" s="9">
        <f t="shared" si="6"/>
        <v>43564.208333333328</v>
      </c>
      <c r="T116" s="9">
        <f t="shared" si="7"/>
        <v>43565.208333333328</v>
      </c>
    </row>
    <row r="117" spans="1:20" x14ac:dyDescent="0.55000000000000004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5">
        <f t="shared" si="4"/>
        <v>0.87211757648470301</v>
      </c>
      <c r="P117">
        <f t="shared" si="5"/>
        <v>1991.5342465753424</v>
      </c>
      <c r="Q117" t="str" cm="1">
        <f t="array" ref="Q117:R117">_xlfn.TEXTSPLIT(N117,"/")</f>
        <v>publishing</v>
      </c>
      <c r="R117" t="str">
        <v>fiction</v>
      </c>
      <c r="S117" s="9">
        <f t="shared" si="6"/>
        <v>43056.25</v>
      </c>
      <c r="T117" s="9">
        <f t="shared" si="7"/>
        <v>43091.25</v>
      </c>
    </row>
    <row r="118" spans="1:20" ht="31.35" x14ac:dyDescent="0.55000000000000004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5">
        <f t="shared" si="4"/>
        <v>0.88</v>
      </c>
      <c r="P118">
        <f t="shared" si="5"/>
        <v>23.04</v>
      </c>
      <c r="Q118" t="str" cm="1">
        <f t="array" ref="Q118:R118">_xlfn.TEXTSPLIT(N118,"/")</f>
        <v>theater</v>
      </c>
      <c r="R118" t="str">
        <v>plays</v>
      </c>
      <c r="S118" s="9">
        <f t="shared" si="6"/>
        <v>42265.208333333328</v>
      </c>
      <c r="T118" s="9">
        <f t="shared" si="7"/>
        <v>42266.208333333328</v>
      </c>
    </row>
    <row r="119" spans="1:20" x14ac:dyDescent="0.55000000000000004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5">
        <f t="shared" si="4"/>
        <v>1.7393877551020409</v>
      </c>
      <c r="P119">
        <f t="shared" si="5"/>
        <v>127.20895522388059</v>
      </c>
      <c r="Q119" t="str" cm="1">
        <f t="array" ref="Q119:R119">_xlfn.TEXTSPLIT(N119,"/")</f>
        <v>film &amp; video</v>
      </c>
      <c r="R119" t="str">
        <v>television</v>
      </c>
      <c r="S119" s="9">
        <f t="shared" si="6"/>
        <v>40808.208333333336</v>
      </c>
      <c r="T119" s="9">
        <f t="shared" si="7"/>
        <v>40814.208333333336</v>
      </c>
    </row>
    <row r="120" spans="1:20" x14ac:dyDescent="0.55000000000000004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5">
        <f t="shared" si="4"/>
        <v>1.1761111111111111</v>
      </c>
      <c r="P120">
        <f t="shared" si="5"/>
        <v>41.240259740259738</v>
      </c>
      <c r="Q120" t="str" cm="1">
        <f t="array" ref="Q120:R120">_xlfn.TEXTSPLIT(N120,"/")</f>
        <v>photography</v>
      </c>
      <c r="R120" t="str">
        <v>photography books</v>
      </c>
      <c r="S120" s="9">
        <f t="shared" si="6"/>
        <v>41665.25</v>
      </c>
      <c r="T120" s="9">
        <f t="shared" si="7"/>
        <v>41671.25</v>
      </c>
    </row>
    <row r="121" spans="1:20" ht="31.35" x14ac:dyDescent="0.55000000000000004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5">
        <f t="shared" si="4"/>
        <v>2.1496</v>
      </c>
      <c r="P121">
        <f t="shared" si="5"/>
        <v>6.0314253647586984</v>
      </c>
      <c r="Q121" t="str" cm="1">
        <f t="array" ref="Q121:R121">_xlfn.TEXTSPLIT(N121,"/")</f>
        <v>film &amp; video</v>
      </c>
      <c r="R121" t="str">
        <v>documentary</v>
      </c>
      <c r="S121" s="9">
        <f t="shared" si="6"/>
        <v>41806.208333333336</v>
      </c>
      <c r="T121" s="9">
        <f t="shared" si="7"/>
        <v>41823.208333333336</v>
      </c>
    </row>
    <row r="122" spans="1:20" x14ac:dyDescent="0.55000000000000004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5">
        <f t="shared" si="4"/>
        <v>1.4949667110519307</v>
      </c>
      <c r="P122">
        <f t="shared" si="5"/>
        <v>124.33222591362126</v>
      </c>
      <c r="Q122" t="str" cm="1">
        <f t="array" ref="Q122:R122">_xlfn.TEXTSPLIT(N122,"/")</f>
        <v>games</v>
      </c>
      <c r="R122" t="str">
        <v>mobile games</v>
      </c>
      <c r="S122" s="9">
        <f t="shared" si="6"/>
        <v>42111.208333333328</v>
      </c>
      <c r="T122" s="9">
        <f t="shared" si="7"/>
        <v>42115.208333333328</v>
      </c>
    </row>
    <row r="123" spans="1:20" x14ac:dyDescent="0.55000000000000004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5">
        <f t="shared" si="4"/>
        <v>2.1933995584988963</v>
      </c>
      <c r="P123">
        <f t="shared" si="5"/>
        <v>29.335990552111014</v>
      </c>
      <c r="Q123" t="str" cm="1">
        <f t="array" ref="Q123:R123">_xlfn.TEXTSPLIT(N123,"/")</f>
        <v>games</v>
      </c>
      <c r="R123" t="str">
        <v>video games</v>
      </c>
      <c r="S123" s="9">
        <f t="shared" si="6"/>
        <v>41917.208333333336</v>
      </c>
      <c r="T123" s="9">
        <f t="shared" si="7"/>
        <v>41930.208333333336</v>
      </c>
    </row>
    <row r="124" spans="1:20" x14ac:dyDescent="0.55000000000000004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5">
        <f t="shared" si="4"/>
        <v>0.64367690058479532</v>
      </c>
      <c r="P124">
        <f t="shared" si="5"/>
        <v>133.01359516616313</v>
      </c>
      <c r="Q124" t="str" cm="1">
        <f t="array" ref="Q124:R124">_xlfn.TEXTSPLIT(N124,"/")</f>
        <v>publishing</v>
      </c>
      <c r="R124" t="str">
        <v>fiction</v>
      </c>
      <c r="S124" s="9">
        <f t="shared" si="6"/>
        <v>41970.25</v>
      </c>
      <c r="T124" s="9">
        <f t="shared" si="7"/>
        <v>41997.25</v>
      </c>
    </row>
    <row r="125" spans="1:20" x14ac:dyDescent="0.55000000000000004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5">
        <f t="shared" si="4"/>
        <v>0.18622397298818233</v>
      </c>
      <c r="P125">
        <f t="shared" si="5"/>
        <v>352.04255319148939</v>
      </c>
      <c r="Q125" t="str" cm="1">
        <f t="array" ref="Q125:R125">_xlfn.TEXTSPLIT(N125,"/")</f>
        <v>theater</v>
      </c>
      <c r="R125" t="str">
        <v>plays</v>
      </c>
      <c r="S125" s="9">
        <f t="shared" si="6"/>
        <v>42332.25</v>
      </c>
      <c r="T125" s="9">
        <f t="shared" si="7"/>
        <v>42335.25</v>
      </c>
    </row>
    <row r="126" spans="1:20" x14ac:dyDescent="0.55000000000000004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5">
        <f t="shared" si="4"/>
        <v>3.6776923076923076</v>
      </c>
      <c r="P126">
        <f t="shared" si="5"/>
        <v>53.12222222222222</v>
      </c>
      <c r="Q126" t="str" cm="1">
        <f t="array" ref="Q126:R126">_xlfn.TEXTSPLIT(N126,"/")</f>
        <v>photography</v>
      </c>
      <c r="R126" t="str">
        <v>photography books</v>
      </c>
      <c r="S126" s="9">
        <f t="shared" si="6"/>
        <v>43598.208333333328</v>
      </c>
      <c r="T126" s="9">
        <f t="shared" si="7"/>
        <v>43651.208333333328</v>
      </c>
    </row>
    <row r="127" spans="1:20" x14ac:dyDescent="0.55000000000000004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5">
        <f t="shared" si="4"/>
        <v>1.5990566037735849</v>
      </c>
      <c r="P127">
        <f t="shared" si="5"/>
        <v>10.949612403100776</v>
      </c>
      <c r="Q127" t="str" cm="1">
        <f t="array" ref="Q127:R127">_xlfn.TEXTSPLIT(N127,"/")</f>
        <v>theater</v>
      </c>
      <c r="R127" t="str">
        <v>plays</v>
      </c>
      <c r="S127" s="9">
        <f t="shared" si="6"/>
        <v>43362.208333333328</v>
      </c>
      <c r="T127" s="9">
        <f t="shared" si="7"/>
        <v>43366.208333333328</v>
      </c>
    </row>
    <row r="128" spans="1:20" x14ac:dyDescent="0.55000000000000004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5">
        <f t="shared" si="4"/>
        <v>0.38633185349611543</v>
      </c>
      <c r="P128">
        <f t="shared" si="5"/>
        <v>103.59672619047619</v>
      </c>
      <c r="Q128" t="str" cm="1">
        <f t="array" ref="Q128:R128">_xlfn.TEXTSPLIT(N128,"/")</f>
        <v>theater</v>
      </c>
      <c r="R128" t="str">
        <v>plays</v>
      </c>
      <c r="S128" s="9">
        <f t="shared" si="6"/>
        <v>42596.208333333328</v>
      </c>
      <c r="T128" s="9">
        <f t="shared" si="7"/>
        <v>42624.208333333328</v>
      </c>
    </row>
    <row r="129" spans="1:20" x14ac:dyDescent="0.55000000000000004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5">
        <f t="shared" si="4"/>
        <v>0.51421511627906979</v>
      </c>
      <c r="P129">
        <f t="shared" si="5"/>
        <v>99.75</v>
      </c>
      <c r="Q129" t="str" cm="1">
        <f t="array" ref="Q129:R129">_xlfn.TEXTSPLIT(N129,"/")</f>
        <v>theater</v>
      </c>
      <c r="R129" t="str">
        <v>plays</v>
      </c>
      <c r="S129" s="9">
        <f t="shared" si="6"/>
        <v>40310.208333333336</v>
      </c>
      <c r="T129" s="9">
        <f t="shared" si="7"/>
        <v>40313.208333333336</v>
      </c>
    </row>
    <row r="130" spans="1:20" x14ac:dyDescent="0.55000000000000004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5">
        <f t="shared" si="4"/>
        <v>0.60334277620396604</v>
      </c>
      <c r="P130">
        <f t="shared" si="5"/>
        <v>774.4727272727273</v>
      </c>
      <c r="Q130" t="str" cm="1">
        <f t="array" ref="Q130:R130">_xlfn.TEXTSPLIT(N130,"/")</f>
        <v>music</v>
      </c>
      <c r="R130" t="str">
        <v>rock</v>
      </c>
      <c r="S130" s="9">
        <f t="shared" si="6"/>
        <v>40417.208333333336</v>
      </c>
      <c r="T130" s="9">
        <f t="shared" si="7"/>
        <v>40430.208333333336</v>
      </c>
    </row>
    <row r="131" spans="1:20" x14ac:dyDescent="0.55000000000000004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5">
        <f t="shared" ref="O131:O194" si="8">E131/D131</f>
        <v>3.2026936026936029E-2</v>
      </c>
      <c r="P131">
        <f t="shared" ref="P131:P194" si="9">IF(G131,E131/G132,0)</f>
        <v>8.9230769230769234</v>
      </c>
      <c r="Q131" t="str" cm="1">
        <f t="array" ref="Q131:R131">_xlfn.TEXTSPLIT(N131,"/")</f>
        <v>food</v>
      </c>
      <c r="R131" t="str">
        <v>food trucks</v>
      </c>
      <c r="S131" s="9">
        <f t="shared" ref="S131:S194" si="10">(((J131/60)/60)/24)+DATE(1970,1,1)</f>
        <v>42038.25</v>
      </c>
      <c r="T131" s="9">
        <f t="shared" ref="T131:T194" si="11">(((K131/60)/60)/24)+DATE(1970,1,1)</f>
        <v>42063.25</v>
      </c>
    </row>
    <row r="132" spans="1:20" x14ac:dyDescent="0.55000000000000004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5">
        <f t="shared" si="8"/>
        <v>1.5546875</v>
      </c>
      <c r="P132">
        <f t="shared" si="9"/>
        <v>6.1092918542775276</v>
      </c>
      <c r="Q132" t="str" cm="1">
        <f t="array" ref="Q132:R132">_xlfn.TEXTSPLIT(N132,"/")</f>
        <v>film &amp; video</v>
      </c>
      <c r="R132" t="str">
        <v>drama</v>
      </c>
      <c r="S132" s="9">
        <f t="shared" si="10"/>
        <v>40842.208333333336</v>
      </c>
      <c r="T132" s="9">
        <f t="shared" si="11"/>
        <v>40858.25</v>
      </c>
    </row>
    <row r="133" spans="1:20" ht="31.35" x14ac:dyDescent="0.55000000000000004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5">
        <f t="shared" si="8"/>
        <v>1.0085974499089254</v>
      </c>
      <c r="P133">
        <f t="shared" si="9"/>
        <v>1866.4719101123596</v>
      </c>
      <c r="Q133" t="str" cm="1">
        <f t="array" ref="Q133:R133">_xlfn.TEXTSPLIT(N133,"/")</f>
        <v>technology</v>
      </c>
      <c r="R133" t="str">
        <v>web</v>
      </c>
      <c r="S133" s="9">
        <f t="shared" si="10"/>
        <v>41607.25</v>
      </c>
      <c r="T133" s="9">
        <f t="shared" si="11"/>
        <v>41620.25</v>
      </c>
    </row>
    <row r="134" spans="1:20" x14ac:dyDescent="0.55000000000000004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5">
        <f t="shared" si="8"/>
        <v>1.1618181818181819</v>
      </c>
      <c r="P134">
        <f t="shared" si="9"/>
        <v>24.113207547169811</v>
      </c>
      <c r="Q134" t="str" cm="1">
        <f t="array" ref="Q134:R134">_xlfn.TEXTSPLIT(N134,"/")</f>
        <v>theater</v>
      </c>
      <c r="R134" t="str">
        <v>plays</v>
      </c>
      <c r="S134" s="9">
        <f t="shared" si="10"/>
        <v>43112.25</v>
      </c>
      <c r="T134" s="9">
        <f t="shared" si="11"/>
        <v>43128.25</v>
      </c>
    </row>
    <row r="135" spans="1:20" x14ac:dyDescent="0.55000000000000004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5">
        <f t="shared" si="8"/>
        <v>3.1077777777777778</v>
      </c>
      <c r="P135">
        <f t="shared" si="9"/>
        <v>14.877659574468085</v>
      </c>
      <c r="Q135" t="str" cm="1">
        <f t="array" ref="Q135:R135">_xlfn.TEXTSPLIT(N135,"/")</f>
        <v>music</v>
      </c>
      <c r="R135" t="str">
        <v>world music</v>
      </c>
      <c r="S135" s="9">
        <f t="shared" si="10"/>
        <v>40767.208333333336</v>
      </c>
      <c r="T135" s="9">
        <f t="shared" si="11"/>
        <v>40789.208333333336</v>
      </c>
    </row>
    <row r="136" spans="1:20" x14ac:dyDescent="0.55000000000000004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5">
        <f t="shared" si="8"/>
        <v>0.89736683417085428</v>
      </c>
      <c r="P136">
        <f t="shared" si="9"/>
        <v>763.14529914529919</v>
      </c>
      <c r="Q136" t="str" cm="1">
        <f t="array" ref="Q136:R136">_xlfn.TEXTSPLIT(N136,"/")</f>
        <v>film &amp; video</v>
      </c>
      <c r="R136" t="str">
        <v>documentary</v>
      </c>
      <c r="S136" s="9">
        <f t="shared" si="10"/>
        <v>40713.208333333336</v>
      </c>
      <c r="T136" s="9">
        <f t="shared" si="11"/>
        <v>40762.208333333336</v>
      </c>
    </row>
    <row r="137" spans="1:20" x14ac:dyDescent="0.55000000000000004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5">
        <f t="shared" si="8"/>
        <v>0.71272727272727276</v>
      </c>
      <c r="P137">
        <f t="shared" si="9"/>
        <v>94.620689655172413</v>
      </c>
      <c r="Q137" t="str" cm="1">
        <f t="array" ref="Q137:R137">_xlfn.TEXTSPLIT(N137,"/")</f>
        <v>theater</v>
      </c>
      <c r="R137" t="str">
        <v>plays</v>
      </c>
      <c r="S137" s="9">
        <f t="shared" si="10"/>
        <v>41340.25</v>
      </c>
      <c r="T137" s="9">
        <f t="shared" si="11"/>
        <v>41345.208333333336</v>
      </c>
    </row>
    <row r="138" spans="1:20" x14ac:dyDescent="0.55000000000000004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5">
        <f t="shared" si="8"/>
        <v>3.2862318840579711E-2</v>
      </c>
      <c r="P138">
        <f t="shared" si="9"/>
        <v>54.42</v>
      </c>
      <c r="Q138" t="str" cm="1">
        <f t="array" ref="Q138:R138">_xlfn.TEXTSPLIT(N138,"/")</f>
        <v>film &amp; video</v>
      </c>
      <c r="R138" t="str">
        <v>drama</v>
      </c>
      <c r="S138" s="9">
        <f t="shared" si="10"/>
        <v>41797.208333333336</v>
      </c>
      <c r="T138" s="9">
        <f t="shared" si="11"/>
        <v>41809.208333333336</v>
      </c>
    </row>
    <row r="139" spans="1:20" x14ac:dyDescent="0.55000000000000004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5">
        <f t="shared" si="8"/>
        <v>2.617777777777778</v>
      </c>
      <c r="P139">
        <f t="shared" si="9"/>
        <v>40.973913043478262</v>
      </c>
      <c r="Q139" t="str" cm="1">
        <f t="array" ref="Q139:R139">_xlfn.TEXTSPLIT(N139,"/")</f>
        <v>publishing</v>
      </c>
      <c r="R139" t="str">
        <v>nonfiction</v>
      </c>
      <c r="S139" s="9">
        <f t="shared" si="10"/>
        <v>40457.208333333336</v>
      </c>
      <c r="T139" s="9">
        <f t="shared" si="11"/>
        <v>40463.208333333336</v>
      </c>
    </row>
    <row r="140" spans="1:20" ht="31.35" x14ac:dyDescent="0.55000000000000004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5">
        <f t="shared" si="8"/>
        <v>0.96</v>
      </c>
      <c r="P140">
        <f t="shared" si="9"/>
        <v>28.269938650306749</v>
      </c>
      <c r="Q140" t="str" cm="1">
        <f t="array" ref="Q140:R140">_xlfn.TEXTSPLIT(N140,"/")</f>
        <v>games</v>
      </c>
      <c r="R140" t="str">
        <v>mobile games</v>
      </c>
      <c r="S140" s="9">
        <f t="shared" si="10"/>
        <v>41180.208333333336</v>
      </c>
      <c r="T140" s="9">
        <f t="shared" si="11"/>
        <v>41186.208333333336</v>
      </c>
    </row>
    <row r="141" spans="1:20" x14ac:dyDescent="0.55000000000000004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5">
        <f t="shared" si="8"/>
        <v>0.20896851248642778</v>
      </c>
      <c r="P141">
        <f t="shared" si="9"/>
        <v>103.47311827956989</v>
      </c>
      <c r="Q141" t="str" cm="1">
        <f t="array" ref="Q141:R141">_xlfn.TEXTSPLIT(N141,"/")</f>
        <v>technology</v>
      </c>
      <c r="R141" t="str">
        <v>wearables</v>
      </c>
      <c r="S141" s="9">
        <f t="shared" si="10"/>
        <v>42115.208333333328</v>
      </c>
      <c r="T141" s="9">
        <f t="shared" si="11"/>
        <v>42131.208333333328</v>
      </c>
    </row>
    <row r="142" spans="1:20" ht="31.35" x14ac:dyDescent="0.55000000000000004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5">
        <f t="shared" si="8"/>
        <v>2.2316363636363636</v>
      </c>
      <c r="P142">
        <f t="shared" si="9"/>
        <v>11.46031746031746</v>
      </c>
      <c r="Q142" t="str" cm="1">
        <f t="array" ref="Q142:R142">_xlfn.TEXTSPLIT(N142,"/")</f>
        <v>film &amp; video</v>
      </c>
      <c r="R142" t="str">
        <v>documentary</v>
      </c>
      <c r="S142" s="9">
        <f t="shared" si="10"/>
        <v>43156.25</v>
      </c>
      <c r="T142" s="9">
        <f t="shared" si="11"/>
        <v>43161.25</v>
      </c>
    </row>
    <row r="143" spans="1:20" x14ac:dyDescent="0.55000000000000004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5">
        <f t="shared" si="8"/>
        <v>1.0159097978227061</v>
      </c>
      <c r="P143">
        <f t="shared" si="9"/>
        <v>558.31623931623926</v>
      </c>
      <c r="Q143" t="str" cm="1">
        <f t="array" ref="Q143:R143">_xlfn.TEXTSPLIT(N143,"/")</f>
        <v>technology</v>
      </c>
      <c r="R143" t="str">
        <v>web</v>
      </c>
      <c r="S143" s="9">
        <f t="shared" si="10"/>
        <v>42167.208333333328</v>
      </c>
      <c r="T143" s="9">
        <f t="shared" si="11"/>
        <v>42173.208333333328</v>
      </c>
    </row>
    <row r="144" spans="1:20" x14ac:dyDescent="0.55000000000000004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5">
        <f t="shared" si="8"/>
        <v>2.3003999999999998</v>
      </c>
      <c r="P144">
        <f t="shared" si="9"/>
        <v>164.31428571428572</v>
      </c>
      <c r="Q144" t="str" cm="1">
        <f t="array" ref="Q144:R144">_xlfn.TEXTSPLIT(N144,"/")</f>
        <v>technology</v>
      </c>
      <c r="R144" t="str">
        <v>web</v>
      </c>
      <c r="S144" s="9">
        <f t="shared" si="10"/>
        <v>41005.208333333336</v>
      </c>
      <c r="T144" s="9">
        <f t="shared" si="11"/>
        <v>41046.208333333336</v>
      </c>
    </row>
    <row r="145" spans="1:20" x14ac:dyDescent="0.55000000000000004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5">
        <f t="shared" si="8"/>
        <v>1.355925925925926</v>
      </c>
      <c r="P145">
        <f t="shared" si="9"/>
        <v>54.237037037037034</v>
      </c>
      <c r="Q145" t="str" cm="1">
        <f t="array" ref="Q145:R145">_xlfn.TEXTSPLIT(N145,"/")</f>
        <v>music</v>
      </c>
      <c r="R145" t="str">
        <v>indie rock</v>
      </c>
      <c r="S145" s="9">
        <f t="shared" si="10"/>
        <v>40357.208333333336</v>
      </c>
      <c r="T145" s="9">
        <f t="shared" si="11"/>
        <v>40377.208333333336</v>
      </c>
    </row>
    <row r="146" spans="1:20" x14ac:dyDescent="0.55000000000000004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5">
        <f t="shared" si="8"/>
        <v>1.2909999999999999</v>
      </c>
      <c r="P146">
        <f t="shared" si="9"/>
        <v>15.12890625</v>
      </c>
      <c r="Q146" t="str" cm="1">
        <f t="array" ref="Q146:R146">_xlfn.TEXTSPLIT(N146,"/")</f>
        <v>theater</v>
      </c>
      <c r="R146" t="str">
        <v>plays</v>
      </c>
      <c r="S146" s="9">
        <f t="shared" si="10"/>
        <v>43633.208333333328</v>
      </c>
      <c r="T146" s="9">
        <f t="shared" si="11"/>
        <v>43641.208333333328</v>
      </c>
    </row>
    <row r="147" spans="1:20" x14ac:dyDescent="0.55000000000000004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5">
        <f t="shared" si="8"/>
        <v>2.3651200000000001</v>
      </c>
      <c r="P147">
        <f t="shared" si="9"/>
        <v>1159.3725490196077</v>
      </c>
      <c r="Q147" t="str" cm="1">
        <f t="array" ref="Q147:R147">_xlfn.TEXTSPLIT(N147,"/")</f>
        <v>technology</v>
      </c>
      <c r="R147" t="str">
        <v>wearables</v>
      </c>
      <c r="S147" s="9">
        <f t="shared" si="10"/>
        <v>41889.208333333336</v>
      </c>
      <c r="T147" s="9">
        <f t="shared" si="11"/>
        <v>41894.208333333336</v>
      </c>
    </row>
    <row r="148" spans="1:20" ht="31.35" x14ac:dyDescent="0.55000000000000004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5">
        <f t="shared" si="8"/>
        <v>0.17249999999999999</v>
      </c>
      <c r="P148">
        <f t="shared" si="9"/>
        <v>7.6281407035175883</v>
      </c>
      <c r="Q148" t="str" cm="1">
        <f t="array" ref="Q148:R148">_xlfn.TEXTSPLIT(N148,"/")</f>
        <v>theater</v>
      </c>
      <c r="R148" t="str">
        <v>plays</v>
      </c>
      <c r="S148" s="9">
        <f t="shared" si="10"/>
        <v>40855.25</v>
      </c>
      <c r="T148" s="9">
        <f t="shared" si="11"/>
        <v>40875.25</v>
      </c>
    </row>
    <row r="149" spans="1:20" ht="31.35" x14ac:dyDescent="0.55000000000000004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5">
        <f t="shared" si="8"/>
        <v>1.1249397590361445</v>
      </c>
      <c r="P149">
        <f t="shared" si="9"/>
        <v>87.261682242990659</v>
      </c>
      <c r="Q149" t="str" cm="1">
        <f t="array" ref="Q149:R149">_xlfn.TEXTSPLIT(N149,"/")</f>
        <v>theater</v>
      </c>
      <c r="R149" t="str">
        <v>plays</v>
      </c>
      <c r="S149" s="9">
        <f t="shared" si="10"/>
        <v>42534.208333333328</v>
      </c>
      <c r="T149" s="9">
        <f t="shared" si="11"/>
        <v>42540.208333333328</v>
      </c>
    </row>
    <row r="150" spans="1:20" x14ac:dyDescent="0.55000000000000004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5">
        <f t="shared" si="8"/>
        <v>1.2102150537634409</v>
      </c>
      <c r="P150">
        <f t="shared" si="9"/>
        <v>57.717948717948715</v>
      </c>
      <c r="Q150" t="str" cm="1">
        <f t="array" ref="Q150:R150">_xlfn.TEXTSPLIT(N150,"/")</f>
        <v>technology</v>
      </c>
      <c r="R150" t="str">
        <v>wearables</v>
      </c>
      <c r="S150" s="9">
        <f t="shared" si="10"/>
        <v>42941.208333333328</v>
      </c>
      <c r="T150" s="9">
        <f t="shared" si="11"/>
        <v>42950.208333333328</v>
      </c>
    </row>
    <row r="151" spans="1:20" x14ac:dyDescent="0.55000000000000004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5">
        <f t="shared" si="8"/>
        <v>2.1987096774193549</v>
      </c>
      <c r="P151">
        <f t="shared" si="9"/>
        <v>13632</v>
      </c>
      <c r="Q151" t="str" cm="1">
        <f t="array" ref="Q151:R151">_xlfn.TEXTSPLIT(N151,"/")</f>
        <v>music</v>
      </c>
      <c r="R151" t="str">
        <v>indie rock</v>
      </c>
      <c r="S151" s="9">
        <f t="shared" si="10"/>
        <v>41275.25</v>
      </c>
      <c r="T151" s="9">
        <f t="shared" si="11"/>
        <v>41327.25</v>
      </c>
    </row>
    <row r="152" spans="1:20" x14ac:dyDescent="0.55000000000000004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5">
        <f t="shared" si="8"/>
        <v>0.01</v>
      </c>
      <c r="P152">
        <f t="shared" si="9"/>
        <v>6.8166325835037494E-4</v>
      </c>
      <c r="Q152" t="str" cm="1">
        <f t="array" ref="Q152:R152">_xlfn.TEXTSPLIT(N152,"/")</f>
        <v>music</v>
      </c>
      <c r="R152" t="str">
        <v>rock</v>
      </c>
      <c r="S152" s="9">
        <f t="shared" si="10"/>
        <v>43450.25</v>
      </c>
      <c r="T152" s="9">
        <f t="shared" si="11"/>
        <v>43451.25</v>
      </c>
    </row>
    <row r="153" spans="1:20" x14ac:dyDescent="0.55000000000000004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5">
        <f t="shared" si="8"/>
        <v>0.64166909620991253</v>
      </c>
      <c r="P153">
        <f t="shared" si="9"/>
        <v>26.077310426540283</v>
      </c>
      <c r="Q153" t="str" cm="1">
        <f t="array" ref="Q153:R153">_xlfn.TEXTSPLIT(N153,"/")</f>
        <v>music</v>
      </c>
      <c r="R153" t="str">
        <v>electric music</v>
      </c>
      <c r="S153" s="9">
        <f t="shared" si="10"/>
        <v>41799.208333333336</v>
      </c>
      <c r="T153" s="9">
        <f t="shared" si="11"/>
        <v>41850.208333333336</v>
      </c>
    </row>
    <row r="154" spans="1:20" x14ac:dyDescent="0.55000000000000004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5">
        <f t="shared" si="8"/>
        <v>4.2306746987951804</v>
      </c>
      <c r="P154">
        <f t="shared" si="9"/>
        <v>30.905298362964267</v>
      </c>
      <c r="Q154" t="str" cm="1">
        <f t="array" ref="Q154:R154">_xlfn.TEXTSPLIT(N154,"/")</f>
        <v>music</v>
      </c>
      <c r="R154" t="str">
        <v>indie rock</v>
      </c>
      <c r="S154" s="9">
        <f t="shared" si="10"/>
        <v>42783.25</v>
      </c>
      <c r="T154" s="9">
        <f t="shared" si="11"/>
        <v>42790.25</v>
      </c>
    </row>
    <row r="155" spans="1:20" x14ac:dyDescent="0.55000000000000004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5">
        <f t="shared" si="8"/>
        <v>0.92984160506863778</v>
      </c>
      <c r="P155">
        <f t="shared" si="9"/>
        <v>166.30028328611897</v>
      </c>
      <c r="Q155" t="str" cm="1">
        <f t="array" ref="Q155:R155">_xlfn.TEXTSPLIT(N155,"/")</f>
        <v>theater</v>
      </c>
      <c r="R155" t="str">
        <v>plays</v>
      </c>
      <c r="S155" s="9">
        <f t="shared" si="10"/>
        <v>41201.208333333336</v>
      </c>
      <c r="T155" s="9">
        <f t="shared" si="11"/>
        <v>41207.208333333336</v>
      </c>
    </row>
    <row r="156" spans="1:20" x14ac:dyDescent="0.55000000000000004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5">
        <f t="shared" si="8"/>
        <v>0.58756567425569173</v>
      </c>
      <c r="P156">
        <f t="shared" si="9"/>
        <v>84.2964824120603</v>
      </c>
      <c r="Q156" t="str" cm="1">
        <f t="array" ref="Q156:R156">_xlfn.TEXTSPLIT(N156,"/")</f>
        <v>music</v>
      </c>
      <c r="R156" t="str">
        <v>indie rock</v>
      </c>
      <c r="S156" s="9">
        <f t="shared" si="10"/>
        <v>42502.208333333328</v>
      </c>
      <c r="T156" s="9">
        <f t="shared" si="11"/>
        <v>42525.208333333328</v>
      </c>
    </row>
    <row r="157" spans="1:20" x14ac:dyDescent="0.55000000000000004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5">
        <f t="shared" si="8"/>
        <v>0.65022222222222226</v>
      </c>
      <c r="P157">
        <f t="shared" si="9"/>
        <v>239.32981530343008</v>
      </c>
      <c r="Q157" t="str" cm="1">
        <f t="array" ref="Q157:R157">_xlfn.TEXTSPLIT(N157,"/")</f>
        <v>theater</v>
      </c>
      <c r="R157" t="str">
        <v>plays</v>
      </c>
      <c r="S157" s="9">
        <f t="shared" si="10"/>
        <v>40262.208333333336</v>
      </c>
      <c r="T157" s="9">
        <f t="shared" si="11"/>
        <v>40277.208333333336</v>
      </c>
    </row>
    <row r="158" spans="1:20" x14ac:dyDescent="0.55000000000000004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5">
        <f t="shared" si="8"/>
        <v>0.73939560439560437</v>
      </c>
      <c r="P158">
        <f t="shared" si="9"/>
        <v>897.13333333333333</v>
      </c>
      <c r="Q158" t="str" cm="1">
        <f t="array" ref="Q158:R158">_xlfn.TEXTSPLIT(N158,"/")</f>
        <v>music</v>
      </c>
      <c r="R158" t="str">
        <v>rock</v>
      </c>
      <c r="S158" s="9">
        <f t="shared" si="10"/>
        <v>43743.208333333328</v>
      </c>
      <c r="T158" s="9">
        <f t="shared" si="11"/>
        <v>43767.208333333328</v>
      </c>
    </row>
    <row r="159" spans="1:20" x14ac:dyDescent="0.55000000000000004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5">
        <f t="shared" si="8"/>
        <v>0.52666666666666662</v>
      </c>
      <c r="P159">
        <f t="shared" si="9"/>
        <v>53.951219512195124</v>
      </c>
      <c r="Q159" t="str" cm="1">
        <f t="array" ref="Q159:R159">_xlfn.TEXTSPLIT(N159,"/")</f>
        <v>photography</v>
      </c>
      <c r="R159" t="str">
        <v>photography books</v>
      </c>
      <c r="S159" s="9">
        <f t="shared" si="10"/>
        <v>41638.25</v>
      </c>
      <c r="T159" s="9">
        <f t="shared" si="11"/>
        <v>41650.25</v>
      </c>
    </row>
    <row r="160" spans="1:20" x14ac:dyDescent="0.55000000000000004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5">
        <f t="shared" si="8"/>
        <v>2.2095238095238097</v>
      </c>
      <c r="P160">
        <f t="shared" si="9"/>
        <v>2.5480505216913785</v>
      </c>
      <c r="Q160" t="str" cm="1">
        <f t="array" ref="Q160:R160">_xlfn.TEXTSPLIT(N160,"/")</f>
        <v>music</v>
      </c>
      <c r="R160" t="str">
        <v>rock</v>
      </c>
      <c r="S160" s="9">
        <f t="shared" si="10"/>
        <v>42346.25</v>
      </c>
      <c r="T160" s="9">
        <f t="shared" si="11"/>
        <v>42347.25</v>
      </c>
    </row>
    <row r="161" spans="1:20" x14ac:dyDescent="0.55000000000000004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5">
        <f t="shared" si="8"/>
        <v>1.0001150627615063</v>
      </c>
      <c r="P161">
        <f t="shared" si="9"/>
        <v>1165.9878048780488</v>
      </c>
      <c r="Q161" t="str" cm="1">
        <f t="array" ref="Q161:R161">_xlfn.TEXTSPLIT(N161,"/")</f>
        <v>theater</v>
      </c>
      <c r="R161" t="str">
        <v>plays</v>
      </c>
      <c r="S161" s="9">
        <f t="shared" si="10"/>
        <v>43551.208333333328</v>
      </c>
      <c r="T161" s="9">
        <f t="shared" si="11"/>
        <v>43569.208333333328</v>
      </c>
    </row>
    <row r="162" spans="1:20" x14ac:dyDescent="0.55000000000000004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5">
        <f t="shared" si="8"/>
        <v>1.6231249999999999</v>
      </c>
      <c r="P162">
        <f t="shared" si="9"/>
        <v>173.13333333333333</v>
      </c>
      <c r="Q162" t="str" cm="1">
        <f t="array" ref="Q162:R162">_xlfn.TEXTSPLIT(N162,"/")</f>
        <v>technology</v>
      </c>
      <c r="R162" t="str">
        <v>wearables</v>
      </c>
      <c r="S162" s="9">
        <f t="shared" si="10"/>
        <v>43582.208333333328</v>
      </c>
      <c r="T162" s="9">
        <f t="shared" si="11"/>
        <v>43598.208333333328</v>
      </c>
    </row>
    <row r="163" spans="1:20" ht="31.35" x14ac:dyDescent="0.55000000000000004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5">
        <f t="shared" si="8"/>
        <v>0.78181818181818186</v>
      </c>
      <c r="P163">
        <f t="shared" si="9"/>
        <v>27.388535031847134</v>
      </c>
      <c r="Q163" t="str" cm="1">
        <f t="array" ref="Q163:R163">_xlfn.TEXTSPLIT(N163,"/")</f>
        <v>technology</v>
      </c>
      <c r="R163" t="str">
        <v>web</v>
      </c>
      <c r="S163" s="9">
        <f t="shared" si="10"/>
        <v>42270.208333333328</v>
      </c>
      <c r="T163" s="9">
        <f t="shared" si="11"/>
        <v>42276.208333333328</v>
      </c>
    </row>
    <row r="164" spans="1:20" ht="31.35" x14ac:dyDescent="0.55000000000000004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5">
        <f t="shared" si="8"/>
        <v>1.4973770491803278</v>
      </c>
      <c r="P164">
        <f t="shared" si="9"/>
        <v>37.130081300813011</v>
      </c>
      <c r="Q164" t="str" cm="1">
        <f t="array" ref="Q164:R164">_xlfn.TEXTSPLIT(N164,"/")</f>
        <v>music</v>
      </c>
      <c r="R164" t="str">
        <v>rock</v>
      </c>
      <c r="S164" s="9">
        <f t="shared" si="10"/>
        <v>43442.25</v>
      </c>
      <c r="T164" s="9">
        <f t="shared" si="11"/>
        <v>43472.25</v>
      </c>
    </row>
    <row r="165" spans="1:20" x14ac:dyDescent="0.55000000000000004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5">
        <f t="shared" si="8"/>
        <v>2.5325714285714285</v>
      </c>
      <c r="P165">
        <f t="shared" si="9"/>
        <v>6.3495702005730656</v>
      </c>
      <c r="Q165" t="str" cm="1">
        <f t="array" ref="Q165:R165">_xlfn.TEXTSPLIT(N165,"/")</f>
        <v>photography</v>
      </c>
      <c r="R165" t="str">
        <v>photography books</v>
      </c>
      <c r="S165" s="9">
        <f t="shared" si="10"/>
        <v>43028.208333333328</v>
      </c>
      <c r="T165" s="9">
        <f t="shared" si="11"/>
        <v>43077.25</v>
      </c>
    </row>
    <row r="166" spans="1:20" x14ac:dyDescent="0.55000000000000004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5">
        <f t="shared" si="8"/>
        <v>1.0016943521594683</v>
      </c>
      <c r="P166">
        <f t="shared" si="9"/>
        <v>60.157621707901036</v>
      </c>
      <c r="Q166" t="str" cm="1">
        <f t="array" ref="Q166:R166">_xlfn.TEXTSPLIT(N166,"/")</f>
        <v>theater</v>
      </c>
      <c r="R166" t="str">
        <v>plays</v>
      </c>
      <c r="S166" s="9">
        <f t="shared" si="10"/>
        <v>43016.208333333328</v>
      </c>
      <c r="T166" s="9">
        <f t="shared" si="11"/>
        <v>43017.208333333328</v>
      </c>
    </row>
    <row r="167" spans="1:20" x14ac:dyDescent="0.55000000000000004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5">
        <f t="shared" si="8"/>
        <v>1.2199004424778761</v>
      </c>
      <c r="P167">
        <f t="shared" si="9"/>
        <v>451.96311475409834</v>
      </c>
      <c r="Q167" t="str" cm="1">
        <f t="array" ref="Q167:R167">_xlfn.TEXTSPLIT(N167,"/")</f>
        <v>technology</v>
      </c>
      <c r="R167" t="str">
        <v>web</v>
      </c>
      <c r="S167" s="9">
        <f t="shared" si="10"/>
        <v>42948.208333333328</v>
      </c>
      <c r="T167" s="9">
        <f t="shared" si="11"/>
        <v>42980.208333333328</v>
      </c>
    </row>
    <row r="168" spans="1:20" x14ac:dyDescent="0.55000000000000004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5">
        <f t="shared" si="8"/>
        <v>1.3713265306122449</v>
      </c>
      <c r="P168">
        <f t="shared" si="9"/>
        <v>92.047945205479451</v>
      </c>
      <c r="Q168" t="str" cm="1">
        <f t="array" ref="Q168:R168">_xlfn.TEXTSPLIT(N168,"/")</f>
        <v>photography</v>
      </c>
      <c r="R168" t="str">
        <v>photography books</v>
      </c>
      <c r="S168" s="9">
        <f t="shared" si="10"/>
        <v>40534.25</v>
      </c>
      <c r="T168" s="9">
        <f t="shared" si="11"/>
        <v>40538.25</v>
      </c>
    </row>
    <row r="169" spans="1:20" x14ac:dyDescent="0.55000000000000004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5">
        <f t="shared" si="8"/>
        <v>4.155384615384615</v>
      </c>
      <c r="P169">
        <f t="shared" si="9"/>
        <v>11.313089005235602</v>
      </c>
      <c r="Q169" t="str" cm="1">
        <f t="array" ref="Q169:R169">_xlfn.TEXTSPLIT(N169,"/")</f>
        <v>theater</v>
      </c>
      <c r="R169" t="str">
        <v>plays</v>
      </c>
      <c r="S169" s="9">
        <f t="shared" si="10"/>
        <v>41435.208333333336</v>
      </c>
      <c r="T169" s="9">
        <f t="shared" si="11"/>
        <v>41445.208333333336</v>
      </c>
    </row>
    <row r="170" spans="1:20" x14ac:dyDescent="0.55000000000000004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5">
        <f t="shared" si="8"/>
        <v>0.3130913348946136</v>
      </c>
      <c r="P170">
        <f t="shared" si="9"/>
        <v>31.655090765588003</v>
      </c>
      <c r="Q170" t="str" cm="1">
        <f t="array" ref="Q170:R170">_xlfn.TEXTSPLIT(N170,"/")</f>
        <v>music</v>
      </c>
      <c r="R170" t="str">
        <v>indie rock</v>
      </c>
      <c r="S170" s="9">
        <f t="shared" si="10"/>
        <v>43518.25</v>
      </c>
      <c r="T170" s="9">
        <f t="shared" si="11"/>
        <v>43541.208333333328</v>
      </c>
    </row>
    <row r="171" spans="1:20" x14ac:dyDescent="0.55000000000000004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5">
        <f t="shared" si="8"/>
        <v>4.240815450643777</v>
      </c>
      <c r="P171">
        <f t="shared" si="9"/>
        <v>1474.7910447761194</v>
      </c>
      <c r="Q171" t="str" cm="1">
        <f t="array" ref="Q171:R171">_xlfn.TEXTSPLIT(N171,"/")</f>
        <v>film &amp; video</v>
      </c>
      <c r="R171" t="str">
        <v>shorts</v>
      </c>
      <c r="S171" s="9">
        <f t="shared" si="10"/>
        <v>41077.208333333336</v>
      </c>
      <c r="T171" s="9">
        <f t="shared" si="11"/>
        <v>41105.208333333336</v>
      </c>
    </row>
    <row r="172" spans="1:20" x14ac:dyDescent="0.55000000000000004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5">
        <f t="shared" si="8"/>
        <v>2.9388623072833599E-2</v>
      </c>
      <c r="P172">
        <f t="shared" si="9"/>
        <v>1105.5999999999999</v>
      </c>
      <c r="Q172" t="str" cm="1">
        <f t="array" ref="Q172:R172">_xlfn.TEXTSPLIT(N172,"/")</f>
        <v>music</v>
      </c>
      <c r="R172" t="str">
        <v>indie rock</v>
      </c>
      <c r="S172" s="9">
        <f t="shared" si="10"/>
        <v>42950.208333333328</v>
      </c>
      <c r="T172" s="9">
        <f t="shared" si="11"/>
        <v>42957.208333333328</v>
      </c>
    </row>
    <row r="173" spans="1:20" ht="31.35" x14ac:dyDescent="0.55000000000000004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5">
        <f t="shared" si="8"/>
        <v>0.1063265306122449</v>
      </c>
      <c r="P173">
        <f t="shared" si="9"/>
        <v>20.03846153846154</v>
      </c>
      <c r="Q173" t="str" cm="1">
        <f t="array" ref="Q173:R173">_xlfn.TEXTSPLIT(N173,"/")</f>
        <v>publishing</v>
      </c>
      <c r="R173" t="str">
        <v>translations</v>
      </c>
      <c r="S173" s="9">
        <f t="shared" si="10"/>
        <v>41718.208333333336</v>
      </c>
      <c r="T173" s="9">
        <f t="shared" si="11"/>
        <v>41740.208333333336</v>
      </c>
    </row>
    <row r="174" spans="1:20" x14ac:dyDescent="0.55000000000000004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5">
        <f t="shared" si="8"/>
        <v>0.82874999999999999</v>
      </c>
      <c r="P174">
        <f t="shared" si="9"/>
        <v>0.42472773862908392</v>
      </c>
      <c r="Q174" t="str" cm="1">
        <f t="array" ref="Q174:R174">_xlfn.TEXTSPLIT(N174,"/")</f>
        <v>film &amp; video</v>
      </c>
      <c r="R174" t="str">
        <v>documentary</v>
      </c>
      <c r="S174" s="9">
        <f t="shared" si="10"/>
        <v>41839.208333333336</v>
      </c>
      <c r="T174" s="9">
        <f t="shared" si="11"/>
        <v>41854.208333333336</v>
      </c>
    </row>
    <row r="175" spans="1:20" x14ac:dyDescent="0.55000000000000004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5">
        <f t="shared" si="8"/>
        <v>1.6301447776628748</v>
      </c>
      <c r="P175">
        <f t="shared" si="9"/>
        <v>3284.0625</v>
      </c>
      <c r="Q175" t="str" cm="1">
        <f t="array" ref="Q175:R175">_xlfn.TEXTSPLIT(N175,"/")</f>
        <v>theater</v>
      </c>
      <c r="R175" t="str">
        <v>plays</v>
      </c>
      <c r="S175" s="9">
        <f t="shared" si="10"/>
        <v>41412.208333333336</v>
      </c>
      <c r="T175" s="9">
        <f t="shared" si="11"/>
        <v>41418.208333333336</v>
      </c>
    </row>
    <row r="176" spans="1:20" x14ac:dyDescent="0.55000000000000004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5">
        <f t="shared" si="8"/>
        <v>8.9466666666666672</v>
      </c>
      <c r="P176">
        <f t="shared" si="9"/>
        <v>4.7504424778761063</v>
      </c>
      <c r="Q176" t="str" cm="1">
        <f t="array" ref="Q176:R176">_xlfn.TEXTSPLIT(N176,"/")</f>
        <v>technology</v>
      </c>
      <c r="R176" t="str">
        <v>wearables</v>
      </c>
      <c r="S176" s="9">
        <f t="shared" si="10"/>
        <v>42282.208333333328</v>
      </c>
      <c r="T176" s="9">
        <f t="shared" si="11"/>
        <v>42283.208333333328</v>
      </c>
    </row>
    <row r="177" spans="1:20" x14ac:dyDescent="0.55000000000000004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5">
        <f t="shared" si="8"/>
        <v>0.26191501103752757</v>
      </c>
      <c r="P177">
        <f t="shared" si="9"/>
        <v>60.689258312020463</v>
      </c>
      <c r="Q177" t="str" cm="1">
        <f t="array" ref="Q177:R177">_xlfn.TEXTSPLIT(N177,"/")</f>
        <v>theater</v>
      </c>
      <c r="R177" t="str">
        <v>plays</v>
      </c>
      <c r="S177" s="9">
        <f t="shared" si="10"/>
        <v>42613.208333333328</v>
      </c>
      <c r="T177" s="9">
        <f t="shared" si="11"/>
        <v>42632.208333333328</v>
      </c>
    </row>
    <row r="178" spans="1:20" ht="31.35" x14ac:dyDescent="0.55000000000000004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5">
        <f t="shared" si="8"/>
        <v>0.74834782608695649</v>
      </c>
      <c r="P178">
        <f t="shared" si="9"/>
        <v>31.420226359985396</v>
      </c>
      <c r="Q178" t="str" cm="1">
        <f t="array" ref="Q178:R178">_xlfn.TEXTSPLIT(N178,"/")</f>
        <v>theater</v>
      </c>
      <c r="R178" t="str">
        <v>plays</v>
      </c>
      <c r="S178" s="9">
        <f t="shared" si="10"/>
        <v>42616.208333333328</v>
      </c>
      <c r="T178" s="9">
        <f t="shared" si="11"/>
        <v>42625.208333333328</v>
      </c>
    </row>
    <row r="179" spans="1:20" x14ac:dyDescent="0.55000000000000004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5">
        <f t="shared" si="8"/>
        <v>4.1647680412371137</v>
      </c>
      <c r="P179">
        <f t="shared" si="9"/>
        <v>769.49047619047622</v>
      </c>
      <c r="Q179" t="str" cm="1">
        <f t="array" ref="Q179:R179">_xlfn.TEXTSPLIT(N179,"/")</f>
        <v>theater</v>
      </c>
      <c r="R179" t="str">
        <v>plays</v>
      </c>
      <c r="S179" s="9">
        <f t="shared" si="10"/>
        <v>40497.25</v>
      </c>
      <c r="T179" s="9">
        <f t="shared" si="11"/>
        <v>40522.25</v>
      </c>
    </row>
    <row r="180" spans="1:20" x14ac:dyDescent="0.55000000000000004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5">
        <f t="shared" si="8"/>
        <v>0.96208333333333329</v>
      </c>
      <c r="P180">
        <f t="shared" si="9"/>
        <v>1.9584393553859203</v>
      </c>
      <c r="Q180" t="str" cm="1">
        <f t="array" ref="Q180:R180">_xlfn.TEXTSPLIT(N180,"/")</f>
        <v>food</v>
      </c>
      <c r="R180" t="str">
        <v>food trucks</v>
      </c>
      <c r="S180" s="9">
        <f t="shared" si="10"/>
        <v>42999.208333333328</v>
      </c>
      <c r="T180" s="9">
        <f t="shared" si="11"/>
        <v>43008.208333333328</v>
      </c>
    </row>
    <row r="181" spans="1:20" ht="31.35" x14ac:dyDescent="0.55000000000000004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5">
        <f t="shared" si="8"/>
        <v>3.5771910112359548</v>
      </c>
      <c r="P181">
        <f t="shared" si="9"/>
        <v>75.550545799715238</v>
      </c>
      <c r="Q181" t="str" cm="1">
        <f t="array" ref="Q181:R181">_xlfn.TEXTSPLIT(N181,"/")</f>
        <v>theater</v>
      </c>
      <c r="R181" t="str">
        <v>plays</v>
      </c>
      <c r="S181" s="9">
        <f t="shared" si="10"/>
        <v>41350.208333333336</v>
      </c>
      <c r="T181" s="9">
        <f t="shared" si="11"/>
        <v>41351.208333333336</v>
      </c>
    </row>
    <row r="182" spans="1:20" x14ac:dyDescent="0.55000000000000004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5">
        <f t="shared" si="8"/>
        <v>3.0845714285714285</v>
      </c>
      <c r="P182">
        <f t="shared" si="9"/>
        <v>1270.1176470588234</v>
      </c>
      <c r="Q182" t="str" cm="1">
        <f t="array" ref="Q182:R182">_xlfn.TEXTSPLIT(N182,"/")</f>
        <v>technology</v>
      </c>
      <c r="R182" t="str">
        <v>wearables</v>
      </c>
      <c r="S182" s="9">
        <f t="shared" si="10"/>
        <v>40259.208333333336</v>
      </c>
      <c r="T182" s="9">
        <f t="shared" si="11"/>
        <v>40264.208333333336</v>
      </c>
    </row>
    <row r="183" spans="1:20" x14ac:dyDescent="0.55000000000000004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5">
        <f t="shared" si="8"/>
        <v>0.61802325581395345</v>
      </c>
      <c r="P183">
        <f t="shared" si="9"/>
        <v>1.6018685955394816</v>
      </c>
      <c r="Q183" t="str" cm="1">
        <f t="array" ref="Q183:R183">_xlfn.TEXTSPLIT(N183,"/")</f>
        <v>technology</v>
      </c>
      <c r="R183" t="str">
        <v>web</v>
      </c>
      <c r="S183" s="9">
        <f t="shared" si="10"/>
        <v>43012.208333333328</v>
      </c>
      <c r="T183" s="9">
        <f t="shared" si="11"/>
        <v>43030.208333333328</v>
      </c>
    </row>
    <row r="184" spans="1:20" ht="31.35" x14ac:dyDescent="0.55000000000000004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5">
        <f t="shared" si="8"/>
        <v>7.2232472324723247</v>
      </c>
      <c r="P184">
        <f t="shared" si="9"/>
        <v>2276.1627906976746</v>
      </c>
      <c r="Q184" t="str" cm="1">
        <f t="array" ref="Q184:R184">_xlfn.TEXTSPLIT(N184,"/")</f>
        <v>theater</v>
      </c>
      <c r="R184" t="str">
        <v>plays</v>
      </c>
      <c r="S184" s="9">
        <f t="shared" si="10"/>
        <v>43631.208333333328</v>
      </c>
      <c r="T184" s="9">
        <f t="shared" si="11"/>
        <v>43647.208333333328</v>
      </c>
    </row>
    <row r="185" spans="1:20" ht="31.35" x14ac:dyDescent="0.55000000000000004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5">
        <f t="shared" si="8"/>
        <v>0.69117647058823528</v>
      </c>
      <c r="P185">
        <f t="shared" si="9"/>
        <v>10.367647058823529</v>
      </c>
      <c r="Q185" t="str" cm="1">
        <f t="array" ref="Q185:R185">_xlfn.TEXTSPLIT(N185,"/")</f>
        <v>music</v>
      </c>
      <c r="R185" t="str">
        <v>rock</v>
      </c>
      <c r="S185" s="9">
        <f t="shared" si="10"/>
        <v>40430.208333333336</v>
      </c>
      <c r="T185" s="9">
        <f t="shared" si="11"/>
        <v>40443.208333333336</v>
      </c>
    </row>
    <row r="186" spans="1:20" x14ac:dyDescent="0.55000000000000004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5">
        <f t="shared" si="8"/>
        <v>2.9305555555555554</v>
      </c>
      <c r="P186">
        <f t="shared" si="9"/>
        <v>555.26315789473688</v>
      </c>
      <c r="Q186" t="str" cm="1">
        <f t="array" ref="Q186:R186">_xlfn.TEXTSPLIT(N186,"/")</f>
        <v>theater</v>
      </c>
      <c r="R186" t="str">
        <v>plays</v>
      </c>
      <c r="S186" s="9">
        <f t="shared" si="10"/>
        <v>43588.208333333328</v>
      </c>
      <c r="T186" s="9">
        <f t="shared" si="11"/>
        <v>43589.208333333328</v>
      </c>
    </row>
    <row r="187" spans="1:20" x14ac:dyDescent="0.55000000000000004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5">
        <f t="shared" si="8"/>
        <v>0.71799999999999997</v>
      </c>
      <c r="P187">
        <f t="shared" si="9"/>
        <v>0.81038374717832962</v>
      </c>
      <c r="Q187" t="str" cm="1">
        <f t="array" ref="Q187:R187">_xlfn.TEXTSPLIT(N187,"/")</f>
        <v>film &amp; video</v>
      </c>
      <c r="R187" t="str">
        <v>television</v>
      </c>
      <c r="S187" s="9">
        <f t="shared" si="10"/>
        <v>43233.208333333328</v>
      </c>
      <c r="T187" s="9">
        <f t="shared" si="11"/>
        <v>43244.208333333328</v>
      </c>
    </row>
    <row r="188" spans="1:20" x14ac:dyDescent="0.55000000000000004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5">
        <f t="shared" si="8"/>
        <v>0.31934684684684683</v>
      </c>
      <c r="P188">
        <f t="shared" si="9"/>
        <v>19.665742024965326</v>
      </c>
      <c r="Q188" t="str" cm="1">
        <f t="array" ref="Q188:R188">_xlfn.TEXTSPLIT(N188,"/")</f>
        <v>theater</v>
      </c>
      <c r="R188" t="str">
        <v>plays</v>
      </c>
      <c r="S188" s="9">
        <f t="shared" si="10"/>
        <v>41782.208333333336</v>
      </c>
      <c r="T188" s="9">
        <f t="shared" si="11"/>
        <v>41797.208333333336</v>
      </c>
    </row>
    <row r="189" spans="1:20" x14ac:dyDescent="0.55000000000000004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5">
        <f t="shared" si="8"/>
        <v>2.2987375415282392</v>
      </c>
      <c r="P189">
        <f t="shared" si="9"/>
        <v>3953.8285714285716</v>
      </c>
      <c r="Q189" t="str" cm="1">
        <f t="array" ref="Q189:R189">_xlfn.TEXTSPLIT(N189,"/")</f>
        <v>film &amp; video</v>
      </c>
      <c r="R189" t="str">
        <v>shorts</v>
      </c>
      <c r="S189" s="9">
        <f t="shared" si="10"/>
        <v>41328.25</v>
      </c>
      <c r="T189" s="9">
        <f t="shared" si="11"/>
        <v>41356.208333333336</v>
      </c>
    </row>
    <row r="190" spans="1:20" x14ac:dyDescent="0.55000000000000004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5">
        <f t="shared" si="8"/>
        <v>0.3201219512195122</v>
      </c>
      <c r="P190">
        <f t="shared" si="9"/>
        <v>5.9523809523809526</v>
      </c>
      <c r="Q190" t="str" cm="1">
        <f t="array" ref="Q190:R190">_xlfn.TEXTSPLIT(N190,"/")</f>
        <v>theater</v>
      </c>
      <c r="R190" t="str">
        <v>plays</v>
      </c>
      <c r="S190" s="9">
        <f t="shared" si="10"/>
        <v>41975.25</v>
      </c>
      <c r="T190" s="9">
        <f t="shared" si="11"/>
        <v>41976.25</v>
      </c>
    </row>
    <row r="191" spans="1:20" x14ac:dyDescent="0.55000000000000004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5">
        <f t="shared" si="8"/>
        <v>0.23525352848928385</v>
      </c>
      <c r="P191">
        <f t="shared" si="9"/>
        <v>1875.1666666666667</v>
      </c>
      <c r="Q191" t="str" cm="1">
        <f t="array" ref="Q191:R191">_xlfn.TEXTSPLIT(N191,"/")</f>
        <v>theater</v>
      </c>
      <c r="R191" t="str">
        <v>plays</v>
      </c>
      <c r="S191" s="9">
        <f t="shared" si="10"/>
        <v>42433.25</v>
      </c>
      <c r="T191" s="9">
        <f t="shared" si="11"/>
        <v>42433.25</v>
      </c>
    </row>
    <row r="192" spans="1:20" x14ac:dyDescent="0.55000000000000004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5">
        <f t="shared" si="8"/>
        <v>0.68594594594594593</v>
      </c>
      <c r="P192">
        <f t="shared" si="9"/>
        <v>29.511627906976745</v>
      </c>
      <c r="Q192" t="str" cm="1">
        <f t="array" ref="Q192:R192">_xlfn.TEXTSPLIT(N192,"/")</f>
        <v>theater</v>
      </c>
      <c r="R192" t="str">
        <v>plays</v>
      </c>
      <c r="S192" s="9">
        <f t="shared" si="10"/>
        <v>41429.208333333336</v>
      </c>
      <c r="T192" s="9">
        <f t="shared" si="11"/>
        <v>41430.208333333336</v>
      </c>
    </row>
    <row r="193" spans="1:20" x14ac:dyDescent="0.55000000000000004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5">
        <f t="shared" si="8"/>
        <v>0.37952380952380954</v>
      </c>
      <c r="P193">
        <f t="shared" si="9"/>
        <v>13.119341563786008</v>
      </c>
      <c r="Q193" t="str" cm="1">
        <f t="array" ref="Q193:R193">_xlfn.TEXTSPLIT(N193,"/")</f>
        <v>theater</v>
      </c>
      <c r="R193" t="str">
        <v>plays</v>
      </c>
      <c r="S193" s="9">
        <f t="shared" si="10"/>
        <v>43536.208333333328</v>
      </c>
      <c r="T193" s="9">
        <f t="shared" si="11"/>
        <v>43539.208333333328</v>
      </c>
    </row>
    <row r="194" spans="1:20" x14ac:dyDescent="0.55000000000000004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5">
        <f t="shared" si="8"/>
        <v>0.19992957746478873</v>
      </c>
      <c r="P194">
        <f t="shared" si="9"/>
        <v>131.03076923076924</v>
      </c>
      <c r="Q194" t="str" cm="1">
        <f t="array" ref="Q194:R194">_xlfn.TEXTSPLIT(N194,"/")</f>
        <v>music</v>
      </c>
      <c r="R194" t="str">
        <v>rock</v>
      </c>
      <c r="S194" s="9">
        <f t="shared" si="10"/>
        <v>41817.208333333336</v>
      </c>
      <c r="T194" s="9">
        <f t="shared" si="11"/>
        <v>41821.208333333336</v>
      </c>
    </row>
    <row r="195" spans="1:20" x14ac:dyDescent="0.55000000000000004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5">
        <f t="shared" ref="O195:O258" si="12">E195/D195</f>
        <v>0.45636363636363636</v>
      </c>
      <c r="P195">
        <f t="shared" ref="P195:P258" si="13">IF(G195,E195/G196,0)</f>
        <v>23.904761904761905</v>
      </c>
      <c r="Q195" t="str" cm="1">
        <f t="array" ref="Q195:R195">_xlfn.TEXTSPLIT(N195,"/")</f>
        <v>music</v>
      </c>
      <c r="R195" t="str">
        <v>indie rock</v>
      </c>
      <c r="S195" s="9">
        <f t="shared" ref="S195:S258" si="14">(((J195/60)/60)/24)+DATE(1970,1,1)</f>
        <v>43198.208333333328</v>
      </c>
      <c r="T195" s="9">
        <f t="shared" ref="T195:T258" si="15">(((K195/60)/60)/24)+DATE(1970,1,1)</f>
        <v>43202.208333333328</v>
      </c>
    </row>
    <row r="196" spans="1:20" x14ac:dyDescent="0.55000000000000004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5">
        <f t="shared" si="12"/>
        <v>1.227605633802817</v>
      </c>
      <c r="P196">
        <f t="shared" si="13"/>
        <v>16.633587786259543</v>
      </c>
      <c r="Q196" t="str" cm="1">
        <f t="array" ref="Q196:R196">_xlfn.TEXTSPLIT(N196,"/")</f>
        <v>music</v>
      </c>
      <c r="R196" t="str">
        <v>metal</v>
      </c>
      <c r="S196" s="9">
        <f t="shared" si="14"/>
        <v>42261.208333333328</v>
      </c>
      <c r="T196" s="9">
        <f t="shared" si="15"/>
        <v>42277.208333333328</v>
      </c>
    </row>
    <row r="197" spans="1:20" x14ac:dyDescent="0.55000000000000004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5">
        <f t="shared" si="12"/>
        <v>3.61753164556962</v>
      </c>
      <c r="P197">
        <f t="shared" si="13"/>
        <v>571.57000000000005</v>
      </c>
      <c r="Q197" t="str" cm="1">
        <f t="array" ref="Q197:R197">_xlfn.TEXTSPLIT(N197,"/")</f>
        <v>music</v>
      </c>
      <c r="R197" t="str">
        <v>electric music</v>
      </c>
      <c r="S197" s="9">
        <f t="shared" si="14"/>
        <v>43310.208333333328</v>
      </c>
      <c r="T197" s="9">
        <f t="shared" si="15"/>
        <v>43317.208333333328</v>
      </c>
    </row>
    <row r="198" spans="1:20" x14ac:dyDescent="0.55000000000000004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5">
        <f t="shared" si="12"/>
        <v>0.63146341463414635</v>
      </c>
      <c r="P198">
        <f t="shared" si="13"/>
        <v>2.603318250377074</v>
      </c>
      <c r="Q198" t="str" cm="1">
        <f t="array" ref="Q198:R198">_xlfn.TEXTSPLIT(N198,"/")</f>
        <v>technology</v>
      </c>
      <c r="R198" t="str">
        <v>wearables</v>
      </c>
      <c r="S198" s="9">
        <f t="shared" si="14"/>
        <v>42616.208333333328</v>
      </c>
      <c r="T198" s="9">
        <f t="shared" si="15"/>
        <v>42635.208333333328</v>
      </c>
    </row>
    <row r="199" spans="1:20" x14ac:dyDescent="0.55000000000000004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5">
        <f t="shared" si="12"/>
        <v>2.9820475319926874</v>
      </c>
      <c r="P199">
        <f t="shared" si="13"/>
        <v>970.94047619047615</v>
      </c>
      <c r="Q199" t="str" cm="1">
        <f t="array" ref="Q199:R199">_xlfn.TEXTSPLIT(N199,"/")</f>
        <v>film &amp; video</v>
      </c>
      <c r="R199" t="str">
        <v>drama</v>
      </c>
      <c r="S199" s="9">
        <f t="shared" si="14"/>
        <v>42909.208333333328</v>
      </c>
      <c r="T199" s="9">
        <f t="shared" si="15"/>
        <v>42923.208333333328</v>
      </c>
    </row>
    <row r="200" spans="1:20" x14ac:dyDescent="0.55000000000000004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5">
        <f t="shared" si="12"/>
        <v>9.5585443037974685E-2</v>
      </c>
      <c r="P200">
        <f t="shared" si="13"/>
        <v>464.69230769230768</v>
      </c>
      <c r="Q200" t="str" cm="1">
        <f t="array" ref="Q200:R200">_xlfn.TEXTSPLIT(N200,"/")</f>
        <v>music</v>
      </c>
      <c r="R200" t="str">
        <v>electric music</v>
      </c>
      <c r="S200" s="9">
        <f t="shared" si="14"/>
        <v>40396.208333333336</v>
      </c>
      <c r="T200" s="9">
        <f t="shared" si="15"/>
        <v>40425.208333333336</v>
      </c>
    </row>
    <row r="201" spans="1:20" x14ac:dyDescent="0.55000000000000004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5">
        <f t="shared" si="12"/>
        <v>0.5377777777777778</v>
      </c>
      <c r="P201">
        <f t="shared" si="13"/>
        <v>968</v>
      </c>
      <c r="Q201" t="str" cm="1">
        <f t="array" ref="Q201:R201">_xlfn.TEXTSPLIT(N201,"/")</f>
        <v>music</v>
      </c>
      <c r="R201" t="str">
        <v>rock</v>
      </c>
      <c r="S201" s="9">
        <f t="shared" si="14"/>
        <v>42192.208333333328</v>
      </c>
      <c r="T201" s="9">
        <f t="shared" si="15"/>
        <v>42196.208333333328</v>
      </c>
    </row>
    <row r="202" spans="1:20" x14ac:dyDescent="0.55000000000000004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5">
        <f t="shared" si="12"/>
        <v>0.02</v>
      </c>
      <c r="P202">
        <f t="shared" si="13"/>
        <v>1.2738853503184714E-2</v>
      </c>
      <c r="Q202" t="str" cm="1">
        <f t="array" ref="Q202:R202">_xlfn.TEXTSPLIT(N202,"/")</f>
        <v>theater</v>
      </c>
      <c r="R202" t="str">
        <v>plays</v>
      </c>
      <c r="S202" s="9">
        <f t="shared" si="14"/>
        <v>40262.208333333336</v>
      </c>
      <c r="T202" s="9">
        <f t="shared" si="15"/>
        <v>40273.208333333336</v>
      </c>
    </row>
    <row r="203" spans="1:20" x14ac:dyDescent="0.55000000000000004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5">
        <f t="shared" si="12"/>
        <v>6.8119047619047617</v>
      </c>
      <c r="P203">
        <f t="shared" si="13"/>
        <v>174.45121951219511</v>
      </c>
      <c r="Q203" t="str" cm="1">
        <f t="array" ref="Q203:R203">_xlfn.TEXTSPLIT(N203,"/")</f>
        <v>technology</v>
      </c>
      <c r="R203" t="str">
        <v>web</v>
      </c>
      <c r="S203" s="9">
        <f t="shared" si="14"/>
        <v>41845.208333333336</v>
      </c>
      <c r="T203" s="9">
        <f t="shared" si="15"/>
        <v>41863.208333333336</v>
      </c>
    </row>
    <row r="204" spans="1:20" x14ac:dyDescent="0.55000000000000004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5">
        <f t="shared" si="12"/>
        <v>0.78831325301204824</v>
      </c>
      <c r="P204">
        <f t="shared" si="13"/>
        <v>1.4546465095598045</v>
      </c>
      <c r="Q204" t="str" cm="1">
        <f t="array" ref="Q204:R204">_xlfn.TEXTSPLIT(N204,"/")</f>
        <v>food</v>
      </c>
      <c r="R204" t="str">
        <v>food trucks</v>
      </c>
      <c r="S204" s="9">
        <f t="shared" si="14"/>
        <v>40818.208333333336</v>
      </c>
      <c r="T204" s="9">
        <f t="shared" si="15"/>
        <v>40822.208333333336</v>
      </c>
    </row>
    <row r="205" spans="1:20" ht="31.35" x14ac:dyDescent="0.55000000000000004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5">
        <f t="shared" si="12"/>
        <v>1.3440792216817234</v>
      </c>
      <c r="P205">
        <f t="shared" si="13"/>
        <v>4835.3249999999998</v>
      </c>
      <c r="Q205" t="str" cm="1">
        <f t="array" ref="Q205:R205">_xlfn.TEXTSPLIT(N205,"/")</f>
        <v>theater</v>
      </c>
      <c r="R205" t="str">
        <v>plays</v>
      </c>
      <c r="S205" s="9">
        <f t="shared" si="14"/>
        <v>42752.25</v>
      </c>
      <c r="T205" s="9">
        <f t="shared" si="15"/>
        <v>42754.25</v>
      </c>
    </row>
    <row r="206" spans="1:20" x14ac:dyDescent="0.55000000000000004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5">
        <f t="shared" si="12"/>
        <v>3.372E-2</v>
      </c>
      <c r="P206">
        <f t="shared" si="13"/>
        <v>31.612500000000001</v>
      </c>
      <c r="Q206" t="str" cm="1">
        <f t="array" ref="Q206:R206">_xlfn.TEXTSPLIT(N206,"/")</f>
        <v>music</v>
      </c>
      <c r="R206" t="str">
        <v>jazz</v>
      </c>
      <c r="S206" s="9">
        <f t="shared" si="14"/>
        <v>40636.208333333336</v>
      </c>
      <c r="T206" s="9">
        <f t="shared" si="15"/>
        <v>40646.208333333336</v>
      </c>
    </row>
    <row r="207" spans="1:20" x14ac:dyDescent="0.55000000000000004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5">
        <f t="shared" si="12"/>
        <v>4.3184615384615386</v>
      </c>
      <c r="P207">
        <f t="shared" si="13"/>
        <v>98.491228070175438</v>
      </c>
      <c r="Q207" t="str" cm="1">
        <f t="array" ref="Q207:R207">_xlfn.TEXTSPLIT(N207,"/")</f>
        <v>theater</v>
      </c>
      <c r="R207" t="str">
        <v>plays</v>
      </c>
      <c r="S207" s="9">
        <f t="shared" si="14"/>
        <v>43390.208333333328</v>
      </c>
      <c r="T207" s="9">
        <f t="shared" si="15"/>
        <v>43402.208333333328</v>
      </c>
    </row>
    <row r="208" spans="1:20" x14ac:dyDescent="0.55000000000000004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5">
        <f t="shared" si="12"/>
        <v>0.38844444444444443</v>
      </c>
      <c r="P208">
        <f t="shared" si="13"/>
        <v>81.302325581395351</v>
      </c>
      <c r="Q208" t="str" cm="1">
        <f t="array" ref="Q208:R208">_xlfn.TEXTSPLIT(N208,"/")</f>
        <v>publishing</v>
      </c>
      <c r="R208" t="str">
        <v>fiction</v>
      </c>
      <c r="S208" s="9">
        <f t="shared" si="14"/>
        <v>40236.25</v>
      </c>
      <c r="T208" s="9">
        <f t="shared" si="15"/>
        <v>40245.25</v>
      </c>
    </row>
    <row r="209" spans="1:20" x14ac:dyDescent="0.55000000000000004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5">
        <f t="shared" si="12"/>
        <v>4.2569999999999997</v>
      </c>
      <c r="P209">
        <f t="shared" si="13"/>
        <v>2.0735509011203117</v>
      </c>
      <c r="Q209" t="str" cm="1">
        <f t="array" ref="Q209:R209">_xlfn.TEXTSPLIT(N209,"/")</f>
        <v>music</v>
      </c>
      <c r="R209" t="str">
        <v>rock</v>
      </c>
      <c r="S209" s="9">
        <f t="shared" si="14"/>
        <v>43340.208333333328</v>
      </c>
      <c r="T209" s="9">
        <f t="shared" si="15"/>
        <v>43360.208333333328</v>
      </c>
    </row>
    <row r="210" spans="1:20" x14ac:dyDescent="0.55000000000000004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5">
        <f t="shared" si="12"/>
        <v>1.0112239715591671</v>
      </c>
      <c r="P210">
        <f t="shared" si="13"/>
        <v>246.42326732673268</v>
      </c>
      <c r="Q210" t="str" cm="1">
        <f t="array" ref="Q210:R210">_xlfn.TEXTSPLIT(N210,"/")</f>
        <v>film &amp; video</v>
      </c>
      <c r="R210" t="str">
        <v>documentary</v>
      </c>
      <c r="S210" s="9">
        <f t="shared" si="14"/>
        <v>43048.25</v>
      </c>
      <c r="T210" s="9">
        <f t="shared" si="15"/>
        <v>43072.25</v>
      </c>
    </row>
    <row r="211" spans="1:20" x14ac:dyDescent="0.55000000000000004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5">
        <f t="shared" si="12"/>
        <v>0.21188688946015424</v>
      </c>
      <c r="P211">
        <f t="shared" si="13"/>
        <v>182.35398230088495</v>
      </c>
      <c r="Q211" t="str" cm="1">
        <f t="array" ref="Q211:R211">_xlfn.TEXTSPLIT(N211,"/")</f>
        <v>film &amp; video</v>
      </c>
      <c r="R211" t="str">
        <v>documentary</v>
      </c>
      <c r="S211" s="9">
        <f t="shared" si="14"/>
        <v>42496.208333333328</v>
      </c>
      <c r="T211" s="9">
        <f t="shared" si="15"/>
        <v>42503.208333333328</v>
      </c>
    </row>
    <row r="212" spans="1:20" x14ac:dyDescent="0.55000000000000004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5">
        <f t="shared" si="12"/>
        <v>0.67425531914893622</v>
      </c>
      <c r="P212">
        <f t="shared" si="13"/>
        <v>3.9003076923076923</v>
      </c>
      <c r="Q212" t="str" cm="1">
        <f t="array" ref="Q212:R212">_xlfn.TEXTSPLIT(N212,"/")</f>
        <v>film &amp; video</v>
      </c>
      <c r="R212" t="str">
        <v>science fiction</v>
      </c>
      <c r="S212" s="9">
        <f t="shared" si="14"/>
        <v>42797.25</v>
      </c>
      <c r="T212" s="9">
        <f t="shared" si="15"/>
        <v>42824.208333333328</v>
      </c>
    </row>
    <row r="213" spans="1:20" ht="31.35" x14ac:dyDescent="0.55000000000000004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5">
        <f t="shared" si="12"/>
        <v>0.9492337164750958</v>
      </c>
      <c r="P213">
        <f t="shared" si="13"/>
        <v>589.88095238095241</v>
      </c>
      <c r="Q213" t="str" cm="1">
        <f t="array" ref="Q213:R213">_xlfn.TEXTSPLIT(N213,"/")</f>
        <v>theater</v>
      </c>
      <c r="R213" t="str">
        <v>plays</v>
      </c>
      <c r="S213" s="9">
        <f t="shared" si="14"/>
        <v>41513.208333333336</v>
      </c>
      <c r="T213" s="9">
        <f t="shared" si="15"/>
        <v>41537.208333333336</v>
      </c>
    </row>
    <row r="214" spans="1:20" ht="31.35" x14ac:dyDescent="0.55000000000000004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5">
        <f t="shared" si="12"/>
        <v>1.5185185185185186</v>
      </c>
      <c r="P214">
        <f t="shared" si="13"/>
        <v>2.8678013522965728</v>
      </c>
      <c r="Q214" t="str" cm="1">
        <f t="array" ref="Q214:R214">_xlfn.TEXTSPLIT(N214,"/")</f>
        <v>theater</v>
      </c>
      <c r="R214" t="str">
        <v>plays</v>
      </c>
      <c r="S214" s="9">
        <f t="shared" si="14"/>
        <v>43814.25</v>
      </c>
      <c r="T214" s="9">
        <f t="shared" si="15"/>
        <v>43860.25</v>
      </c>
    </row>
    <row r="215" spans="1:20" ht="31.35" x14ac:dyDescent="0.55000000000000004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5">
        <f t="shared" si="12"/>
        <v>1.9516382252559727</v>
      </c>
      <c r="P215">
        <f t="shared" si="13"/>
        <v>1039.6909090909091</v>
      </c>
      <c r="Q215" t="str" cm="1">
        <f t="array" ref="Q215:R215">_xlfn.TEXTSPLIT(N215,"/")</f>
        <v>music</v>
      </c>
      <c r="R215" t="str">
        <v>indie rock</v>
      </c>
      <c r="S215" s="9">
        <f t="shared" si="14"/>
        <v>40488.208333333336</v>
      </c>
      <c r="T215" s="9">
        <f t="shared" si="15"/>
        <v>40496.25</v>
      </c>
    </row>
    <row r="216" spans="1:20" x14ac:dyDescent="0.55000000000000004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5">
        <f t="shared" si="12"/>
        <v>10.231428571428571</v>
      </c>
      <c r="P216">
        <f t="shared" si="13"/>
        <v>100.16783216783217</v>
      </c>
      <c r="Q216" t="str" cm="1">
        <f t="array" ref="Q216:R216">_xlfn.TEXTSPLIT(N216,"/")</f>
        <v>music</v>
      </c>
      <c r="R216" t="str">
        <v>rock</v>
      </c>
      <c r="S216" s="9">
        <f t="shared" si="14"/>
        <v>40409.208333333336</v>
      </c>
      <c r="T216" s="9">
        <f t="shared" si="15"/>
        <v>40415.208333333336</v>
      </c>
    </row>
    <row r="217" spans="1:20" x14ac:dyDescent="0.55000000000000004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5">
        <f t="shared" si="12"/>
        <v>3.8418367346938778E-2</v>
      </c>
      <c r="P217">
        <f t="shared" si="13"/>
        <v>3.3190082644628101</v>
      </c>
      <c r="Q217" t="str" cm="1">
        <f t="array" ref="Q217:R217">_xlfn.TEXTSPLIT(N217,"/")</f>
        <v>theater</v>
      </c>
      <c r="R217" t="str">
        <v>plays</v>
      </c>
      <c r="S217" s="9">
        <f t="shared" si="14"/>
        <v>43509.25</v>
      </c>
      <c r="T217" s="9">
        <f t="shared" si="15"/>
        <v>43511.25</v>
      </c>
    </row>
    <row r="218" spans="1:20" x14ac:dyDescent="0.55000000000000004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5">
        <f t="shared" si="12"/>
        <v>1.5507066557107643</v>
      </c>
      <c r="P218">
        <f t="shared" si="13"/>
        <v>202.05674518201286</v>
      </c>
      <c r="Q218" t="str" cm="1">
        <f t="array" ref="Q218:R218">_xlfn.TEXTSPLIT(N218,"/")</f>
        <v>theater</v>
      </c>
      <c r="R218" t="str">
        <v>plays</v>
      </c>
      <c r="S218" s="9">
        <f t="shared" si="14"/>
        <v>40869.25</v>
      </c>
      <c r="T218" s="9">
        <f t="shared" si="15"/>
        <v>40871.25</v>
      </c>
    </row>
    <row r="219" spans="1:20" x14ac:dyDescent="0.55000000000000004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5">
        <f t="shared" si="12"/>
        <v>0.44753477588871715</v>
      </c>
      <c r="P219">
        <f t="shared" si="13"/>
        <v>145.87153652392948</v>
      </c>
      <c r="Q219" t="str" cm="1">
        <f t="array" ref="Q219:R219">_xlfn.TEXTSPLIT(N219,"/")</f>
        <v>film &amp; video</v>
      </c>
      <c r="R219" t="str">
        <v>science fiction</v>
      </c>
      <c r="S219" s="9">
        <f t="shared" si="14"/>
        <v>43583.208333333328</v>
      </c>
      <c r="T219" s="9">
        <f t="shared" si="15"/>
        <v>43592.208333333328</v>
      </c>
    </row>
    <row r="220" spans="1:20" x14ac:dyDescent="0.55000000000000004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5">
        <f t="shared" si="12"/>
        <v>2.1594736842105262</v>
      </c>
      <c r="P220">
        <f t="shared" si="13"/>
        <v>7.9980506822612085</v>
      </c>
      <c r="Q220" t="str" cm="1">
        <f t="array" ref="Q220:R220">_xlfn.TEXTSPLIT(N220,"/")</f>
        <v>film &amp; video</v>
      </c>
      <c r="R220" t="str">
        <v>shorts</v>
      </c>
      <c r="S220" s="9">
        <f t="shared" si="14"/>
        <v>40858.25</v>
      </c>
      <c r="T220" s="9">
        <f t="shared" si="15"/>
        <v>40892.25</v>
      </c>
    </row>
    <row r="221" spans="1:20" x14ac:dyDescent="0.55000000000000004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5">
        <f t="shared" si="12"/>
        <v>3.3212709832134291</v>
      </c>
      <c r="P221">
        <f t="shared" si="13"/>
        <v>8146.8823529411766</v>
      </c>
      <c r="Q221" t="str" cm="1">
        <f t="array" ref="Q221:R221">_xlfn.TEXTSPLIT(N221,"/")</f>
        <v>film &amp; video</v>
      </c>
      <c r="R221" t="str">
        <v>animation</v>
      </c>
      <c r="S221" s="9">
        <f t="shared" si="14"/>
        <v>41137.208333333336</v>
      </c>
      <c r="T221" s="9">
        <f t="shared" si="15"/>
        <v>41149.208333333336</v>
      </c>
    </row>
    <row r="222" spans="1:20" x14ac:dyDescent="0.55000000000000004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5">
        <f t="shared" si="12"/>
        <v>8.4430379746835441E-2</v>
      </c>
      <c r="P222">
        <f t="shared" si="13"/>
        <v>0.30610371730151448</v>
      </c>
      <c r="Q222" t="str" cm="1">
        <f t="array" ref="Q222:R222">_xlfn.TEXTSPLIT(N222,"/")</f>
        <v>theater</v>
      </c>
      <c r="R222" t="str">
        <v>plays</v>
      </c>
      <c r="S222" s="9">
        <f t="shared" si="14"/>
        <v>40725.208333333336</v>
      </c>
      <c r="T222" s="9">
        <f t="shared" si="15"/>
        <v>40743.208333333336</v>
      </c>
    </row>
    <row r="223" spans="1:20" ht="31.35" x14ac:dyDescent="0.55000000000000004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5">
        <f t="shared" si="12"/>
        <v>0.9862551440329218</v>
      </c>
      <c r="P223">
        <f t="shared" si="13"/>
        <v>868.33333333333337</v>
      </c>
      <c r="Q223" t="str" cm="1">
        <f t="array" ref="Q223:R223">_xlfn.TEXTSPLIT(N223,"/")</f>
        <v>food</v>
      </c>
      <c r="R223" t="str">
        <v>food trucks</v>
      </c>
      <c r="S223" s="9">
        <f t="shared" si="14"/>
        <v>41081.208333333336</v>
      </c>
      <c r="T223" s="9">
        <f t="shared" si="15"/>
        <v>41083.208333333336</v>
      </c>
    </row>
    <row r="224" spans="1:20" x14ac:dyDescent="0.55000000000000004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5">
        <f t="shared" si="12"/>
        <v>1.3797916666666667</v>
      </c>
      <c r="P224">
        <f t="shared" si="13"/>
        <v>7.1138560687432868</v>
      </c>
      <c r="Q224" t="str" cm="1">
        <f t="array" ref="Q224:R224">_xlfn.TEXTSPLIT(N224,"/")</f>
        <v>photography</v>
      </c>
      <c r="R224" t="str">
        <v>photography books</v>
      </c>
      <c r="S224" s="9">
        <f t="shared" si="14"/>
        <v>41914.208333333336</v>
      </c>
      <c r="T224" s="9">
        <f t="shared" si="15"/>
        <v>41915.208333333336</v>
      </c>
    </row>
    <row r="225" spans="1:20" x14ac:dyDescent="0.55000000000000004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5">
        <f t="shared" si="12"/>
        <v>0.93810996563573879</v>
      </c>
      <c r="P225">
        <f t="shared" si="13"/>
        <v>22.787145242070117</v>
      </c>
      <c r="Q225" t="str" cm="1">
        <f t="array" ref="Q225:R225">_xlfn.TEXTSPLIT(N225,"/")</f>
        <v>theater</v>
      </c>
      <c r="R225" t="str">
        <v>plays</v>
      </c>
      <c r="S225" s="9">
        <f t="shared" si="14"/>
        <v>42445.208333333328</v>
      </c>
      <c r="T225" s="9">
        <f t="shared" si="15"/>
        <v>42459.208333333328</v>
      </c>
    </row>
    <row r="226" spans="1:20" x14ac:dyDescent="0.55000000000000004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5">
        <f t="shared" si="12"/>
        <v>4.0363930885529156</v>
      </c>
      <c r="P226">
        <f t="shared" si="13"/>
        <v>31.783163265306122</v>
      </c>
      <c r="Q226" t="str" cm="1">
        <f t="array" ref="Q226:R226">_xlfn.TEXTSPLIT(N226,"/")</f>
        <v>film &amp; video</v>
      </c>
      <c r="R226" t="str">
        <v>science fiction</v>
      </c>
      <c r="S226" s="9">
        <f t="shared" si="14"/>
        <v>41906.208333333336</v>
      </c>
      <c r="T226" s="9">
        <f t="shared" si="15"/>
        <v>41951.25</v>
      </c>
    </row>
    <row r="227" spans="1:20" x14ac:dyDescent="0.55000000000000004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5">
        <f t="shared" si="12"/>
        <v>2.6017404129793511</v>
      </c>
      <c r="P227">
        <f t="shared" si="13"/>
        <v>1574.9821428571429</v>
      </c>
      <c r="Q227" t="str" cm="1">
        <f t="array" ref="Q227:R227">_xlfn.TEXTSPLIT(N227,"/")</f>
        <v>music</v>
      </c>
      <c r="R227" t="str">
        <v>rock</v>
      </c>
      <c r="S227" s="9">
        <f t="shared" si="14"/>
        <v>41762.208333333336</v>
      </c>
      <c r="T227" s="9">
        <f t="shared" si="15"/>
        <v>41762.208333333336</v>
      </c>
    </row>
    <row r="228" spans="1:20" x14ac:dyDescent="0.55000000000000004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5">
        <f t="shared" si="12"/>
        <v>3.6663333333333332</v>
      </c>
      <c r="P228">
        <f t="shared" si="13"/>
        <v>11.663838812301167</v>
      </c>
      <c r="Q228" t="str" cm="1">
        <f t="array" ref="Q228:R228">_xlfn.TEXTSPLIT(N228,"/")</f>
        <v>photography</v>
      </c>
      <c r="R228" t="str">
        <v>photography books</v>
      </c>
      <c r="S228" s="9">
        <f t="shared" si="14"/>
        <v>40276.208333333336</v>
      </c>
      <c r="T228" s="9">
        <f t="shared" si="15"/>
        <v>40313.208333333336</v>
      </c>
    </row>
    <row r="229" spans="1:20" x14ac:dyDescent="0.55000000000000004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5">
        <f t="shared" si="12"/>
        <v>1.687208538587849</v>
      </c>
      <c r="P229">
        <f t="shared" si="13"/>
        <v>41.633306320907614</v>
      </c>
      <c r="Q229" t="str" cm="1">
        <f t="array" ref="Q229:R229">_xlfn.TEXTSPLIT(N229,"/")</f>
        <v>games</v>
      </c>
      <c r="R229" t="str">
        <v>mobile games</v>
      </c>
      <c r="S229" s="9">
        <f t="shared" si="14"/>
        <v>42139.208333333328</v>
      </c>
      <c r="T229" s="9">
        <f t="shared" si="15"/>
        <v>42145.208333333328</v>
      </c>
    </row>
    <row r="230" spans="1:20" x14ac:dyDescent="0.55000000000000004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5">
        <f t="shared" si="12"/>
        <v>1.1990717911530093</v>
      </c>
      <c r="P230">
        <f t="shared" si="13"/>
        <v>64.81850254802039</v>
      </c>
      <c r="Q230" t="str" cm="1">
        <f t="array" ref="Q230:R230">_xlfn.TEXTSPLIT(N230,"/")</f>
        <v>film &amp; video</v>
      </c>
      <c r="R230" t="str">
        <v>animation</v>
      </c>
      <c r="S230" s="9">
        <f t="shared" si="14"/>
        <v>42613.208333333328</v>
      </c>
      <c r="T230" s="9">
        <f t="shared" si="15"/>
        <v>42638.208333333328</v>
      </c>
    </row>
    <row r="231" spans="1:20" x14ac:dyDescent="0.55000000000000004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5">
        <f t="shared" si="12"/>
        <v>1.936892523364486</v>
      </c>
      <c r="P231">
        <f t="shared" si="13"/>
        <v>1641.5643564356435</v>
      </c>
      <c r="Q231" t="str" cm="1">
        <f t="array" ref="Q231:R231">_xlfn.TEXTSPLIT(N231,"/")</f>
        <v>games</v>
      </c>
      <c r="R231" t="str">
        <v>mobile games</v>
      </c>
      <c r="S231" s="9">
        <f t="shared" si="14"/>
        <v>42887.208333333328</v>
      </c>
      <c r="T231" s="9">
        <f t="shared" si="15"/>
        <v>42935.208333333328</v>
      </c>
    </row>
    <row r="232" spans="1:20" x14ac:dyDescent="0.55000000000000004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5">
        <f t="shared" si="12"/>
        <v>4.2016666666666671</v>
      </c>
      <c r="P232">
        <f t="shared" si="13"/>
        <v>150.50746268656715</v>
      </c>
      <c r="Q232" t="str" cm="1">
        <f t="array" ref="Q232:R232">_xlfn.TEXTSPLIT(N232,"/")</f>
        <v>games</v>
      </c>
      <c r="R232" t="str">
        <v>video games</v>
      </c>
      <c r="S232" s="9">
        <f t="shared" si="14"/>
        <v>43805.25</v>
      </c>
      <c r="T232" s="9">
        <f t="shared" si="15"/>
        <v>43805.25</v>
      </c>
    </row>
    <row r="233" spans="1:20" x14ac:dyDescent="0.55000000000000004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5">
        <f t="shared" si="12"/>
        <v>0.76708333333333334</v>
      </c>
      <c r="P233">
        <f t="shared" si="13"/>
        <v>60.032608695652172</v>
      </c>
      <c r="Q233" t="str" cm="1">
        <f t="array" ref="Q233:R233">_xlfn.TEXTSPLIT(N233,"/")</f>
        <v>theater</v>
      </c>
      <c r="R233" t="str">
        <v>plays</v>
      </c>
      <c r="S233" s="9">
        <f t="shared" si="14"/>
        <v>41415.208333333336</v>
      </c>
      <c r="T233" s="9">
        <f t="shared" si="15"/>
        <v>41473.208333333336</v>
      </c>
    </row>
    <row r="234" spans="1:20" x14ac:dyDescent="0.55000000000000004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5">
        <f t="shared" si="12"/>
        <v>1.7126470588235294</v>
      </c>
      <c r="P234">
        <f t="shared" si="13"/>
        <v>93.91935483870968</v>
      </c>
      <c r="Q234" t="str" cm="1">
        <f t="array" ref="Q234:R234">_xlfn.TEXTSPLIT(N234,"/")</f>
        <v>theater</v>
      </c>
      <c r="R234" t="str">
        <v>plays</v>
      </c>
      <c r="S234" s="9">
        <f t="shared" si="14"/>
        <v>42576.208333333328</v>
      </c>
      <c r="T234" s="9">
        <f t="shared" si="15"/>
        <v>42577.208333333328</v>
      </c>
    </row>
    <row r="235" spans="1:20" x14ac:dyDescent="0.55000000000000004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5">
        <f t="shared" si="12"/>
        <v>1.5789473684210527</v>
      </c>
      <c r="P235">
        <f t="shared" si="13"/>
        <v>40.268456375838923</v>
      </c>
      <c r="Q235" t="str" cm="1">
        <f t="array" ref="Q235:R235">_xlfn.TEXTSPLIT(N235,"/")</f>
        <v>film &amp; video</v>
      </c>
      <c r="R235" t="str">
        <v>animation</v>
      </c>
      <c r="S235" s="9">
        <f t="shared" si="14"/>
        <v>40706.208333333336</v>
      </c>
      <c r="T235" s="9">
        <f t="shared" si="15"/>
        <v>40722.208333333336</v>
      </c>
    </row>
    <row r="236" spans="1:20" x14ac:dyDescent="0.55000000000000004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5">
        <f t="shared" si="12"/>
        <v>1.0908</v>
      </c>
      <c r="P236">
        <f t="shared" si="13"/>
        <v>88.923913043478265</v>
      </c>
      <c r="Q236" t="str" cm="1">
        <f t="array" ref="Q236:R236">_xlfn.TEXTSPLIT(N236,"/")</f>
        <v>games</v>
      </c>
      <c r="R236" t="str">
        <v>video games</v>
      </c>
      <c r="S236" s="9">
        <f t="shared" si="14"/>
        <v>42969.208333333328</v>
      </c>
      <c r="T236" s="9">
        <f t="shared" si="15"/>
        <v>42976.208333333328</v>
      </c>
    </row>
    <row r="237" spans="1:20" ht="31.35" x14ac:dyDescent="0.55000000000000004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5">
        <f t="shared" si="12"/>
        <v>0.41732558139534881</v>
      </c>
      <c r="P237">
        <f t="shared" si="13"/>
        <v>62.964912280701753</v>
      </c>
      <c r="Q237" t="str" cm="1">
        <f t="array" ref="Q237:R237">_xlfn.TEXTSPLIT(N237,"/")</f>
        <v>film &amp; video</v>
      </c>
      <c r="R237" t="str">
        <v>animation</v>
      </c>
      <c r="S237" s="9">
        <f t="shared" si="14"/>
        <v>42779.25</v>
      </c>
      <c r="T237" s="9">
        <f t="shared" si="15"/>
        <v>42784.25</v>
      </c>
    </row>
    <row r="238" spans="1:20" x14ac:dyDescent="0.55000000000000004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5">
        <f t="shared" si="12"/>
        <v>0.10944303797468355</v>
      </c>
      <c r="P238">
        <f t="shared" si="13"/>
        <v>13.139817629179332</v>
      </c>
      <c r="Q238" t="str" cm="1">
        <f t="array" ref="Q238:R238">_xlfn.TEXTSPLIT(N238,"/")</f>
        <v>music</v>
      </c>
      <c r="R238" t="str">
        <v>rock</v>
      </c>
      <c r="S238" s="9">
        <f t="shared" si="14"/>
        <v>43641.208333333328</v>
      </c>
      <c r="T238" s="9">
        <f t="shared" si="15"/>
        <v>43648.208333333328</v>
      </c>
    </row>
    <row r="239" spans="1:20" ht="31.35" x14ac:dyDescent="0.55000000000000004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5">
        <f t="shared" si="12"/>
        <v>1.593763440860215</v>
      </c>
      <c r="P239">
        <f t="shared" si="13"/>
        <v>152.8041237113402</v>
      </c>
      <c r="Q239" t="str" cm="1">
        <f t="array" ref="Q239:R239">_xlfn.TEXTSPLIT(N239,"/")</f>
        <v>film &amp; video</v>
      </c>
      <c r="R239" t="str">
        <v>animation</v>
      </c>
      <c r="S239" s="9">
        <f t="shared" si="14"/>
        <v>41754.208333333336</v>
      </c>
      <c r="T239" s="9">
        <f t="shared" si="15"/>
        <v>41756.208333333336</v>
      </c>
    </row>
    <row r="240" spans="1:20" x14ac:dyDescent="0.55000000000000004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5">
        <f t="shared" si="12"/>
        <v>4.2241666666666671</v>
      </c>
      <c r="P240">
        <f t="shared" si="13"/>
        <v>247.26829268292684</v>
      </c>
      <c r="Q240" t="str" cm="1">
        <f t="array" ref="Q240:R240">_xlfn.TEXTSPLIT(N240,"/")</f>
        <v>theater</v>
      </c>
      <c r="R240" t="str">
        <v>plays</v>
      </c>
      <c r="S240" s="9">
        <f t="shared" si="14"/>
        <v>43083.25</v>
      </c>
      <c r="T240" s="9">
        <f t="shared" si="15"/>
        <v>43108.25</v>
      </c>
    </row>
    <row r="241" spans="1:20" x14ac:dyDescent="0.55000000000000004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5">
        <f t="shared" si="12"/>
        <v>0.97718749999999999</v>
      </c>
      <c r="P241">
        <f t="shared" si="13"/>
        <v>1.7528026905829597</v>
      </c>
      <c r="Q241" t="str" cm="1">
        <f t="array" ref="Q241:R241">_xlfn.TEXTSPLIT(N241,"/")</f>
        <v>technology</v>
      </c>
      <c r="R241" t="str">
        <v>wearables</v>
      </c>
      <c r="S241" s="9">
        <f t="shared" si="14"/>
        <v>42245.208333333328</v>
      </c>
      <c r="T241" s="9">
        <f t="shared" si="15"/>
        <v>42249.208333333328</v>
      </c>
    </row>
    <row r="242" spans="1:20" x14ac:dyDescent="0.55000000000000004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5">
        <f t="shared" si="12"/>
        <v>4.1878911564625847</v>
      </c>
      <c r="P242">
        <f t="shared" si="13"/>
        <v>73.11401425178147</v>
      </c>
      <c r="Q242" t="str" cm="1">
        <f t="array" ref="Q242:R242">_xlfn.TEXTSPLIT(N242,"/")</f>
        <v>theater</v>
      </c>
      <c r="R242" t="str">
        <v>plays</v>
      </c>
      <c r="S242" s="9">
        <f t="shared" si="14"/>
        <v>40396.208333333336</v>
      </c>
      <c r="T242" s="9">
        <f t="shared" si="15"/>
        <v>40397.208333333336</v>
      </c>
    </row>
    <row r="243" spans="1:20" x14ac:dyDescent="0.55000000000000004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5">
        <f t="shared" si="12"/>
        <v>1.0191632047477746</v>
      </c>
      <c r="P243">
        <f t="shared" si="13"/>
        <v>686.91600000000005</v>
      </c>
      <c r="Q243" t="str" cm="1">
        <f t="array" ref="Q243:R243">_xlfn.TEXTSPLIT(N243,"/")</f>
        <v>publishing</v>
      </c>
      <c r="R243" t="str">
        <v>nonfiction</v>
      </c>
      <c r="S243" s="9">
        <f t="shared" si="14"/>
        <v>41742.208333333336</v>
      </c>
      <c r="T243" s="9">
        <f t="shared" si="15"/>
        <v>41752.208333333336</v>
      </c>
    </row>
    <row r="244" spans="1:20" x14ac:dyDescent="0.55000000000000004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5">
        <f t="shared" si="12"/>
        <v>1.2772619047619047</v>
      </c>
      <c r="P244">
        <f t="shared" si="13"/>
        <v>45.079831932773111</v>
      </c>
      <c r="Q244" t="str" cm="1">
        <f t="array" ref="Q244:R244">_xlfn.TEXTSPLIT(N244,"/")</f>
        <v>music</v>
      </c>
      <c r="R244" t="str">
        <v>rock</v>
      </c>
      <c r="S244" s="9">
        <f t="shared" si="14"/>
        <v>42865.208333333328</v>
      </c>
      <c r="T244" s="9">
        <f t="shared" si="15"/>
        <v>42875.208333333328</v>
      </c>
    </row>
    <row r="245" spans="1:20" ht="31.35" x14ac:dyDescent="0.55000000000000004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5">
        <f t="shared" si="12"/>
        <v>4.4521739130434783</v>
      </c>
      <c r="P245">
        <f t="shared" si="13"/>
        <v>193.20754716981133</v>
      </c>
      <c r="Q245" t="str" cm="1">
        <f t="array" ref="Q245:R245">_xlfn.TEXTSPLIT(N245,"/")</f>
        <v>theater</v>
      </c>
      <c r="R245" t="str">
        <v>plays</v>
      </c>
      <c r="S245" s="9">
        <f t="shared" si="14"/>
        <v>43163.25</v>
      </c>
      <c r="T245" s="9">
        <f t="shared" si="15"/>
        <v>43166.25</v>
      </c>
    </row>
    <row r="246" spans="1:20" ht="31.35" x14ac:dyDescent="0.55000000000000004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5">
        <f t="shared" si="12"/>
        <v>5.6971428571428575</v>
      </c>
      <c r="P246">
        <f t="shared" si="13"/>
        <v>18.635514018691588</v>
      </c>
      <c r="Q246" t="str" cm="1">
        <f t="array" ref="Q246:R246">_xlfn.TEXTSPLIT(N246,"/")</f>
        <v>theater</v>
      </c>
      <c r="R246" t="str">
        <v>plays</v>
      </c>
      <c r="S246" s="9">
        <f t="shared" si="14"/>
        <v>41834.208333333336</v>
      </c>
      <c r="T246" s="9">
        <f t="shared" si="15"/>
        <v>41886.208333333336</v>
      </c>
    </row>
    <row r="247" spans="1:20" x14ac:dyDescent="0.55000000000000004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5">
        <f t="shared" si="12"/>
        <v>5.0934482758620687</v>
      </c>
      <c r="P247">
        <f t="shared" si="13"/>
        <v>66.536036036036037</v>
      </c>
      <c r="Q247" t="str" cm="1">
        <f t="array" ref="Q247:R247">_xlfn.TEXTSPLIT(N247,"/")</f>
        <v>theater</v>
      </c>
      <c r="R247" t="str">
        <v>plays</v>
      </c>
      <c r="S247" s="9">
        <f t="shared" si="14"/>
        <v>41736.208333333336</v>
      </c>
      <c r="T247" s="9">
        <f t="shared" si="15"/>
        <v>41737.208333333336</v>
      </c>
    </row>
    <row r="248" spans="1:20" x14ac:dyDescent="0.55000000000000004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5">
        <f t="shared" si="12"/>
        <v>3.2553333333333332</v>
      </c>
      <c r="P248">
        <f t="shared" si="13"/>
        <v>7.7754777070063694</v>
      </c>
      <c r="Q248" t="str" cm="1">
        <f t="array" ref="Q248:R248">_xlfn.TEXTSPLIT(N248,"/")</f>
        <v>technology</v>
      </c>
      <c r="R248" t="str">
        <v>web</v>
      </c>
      <c r="S248" s="9">
        <f t="shared" si="14"/>
        <v>41491.208333333336</v>
      </c>
      <c r="T248" s="9">
        <f t="shared" si="15"/>
        <v>41495.208333333336</v>
      </c>
    </row>
    <row r="249" spans="1:20" x14ac:dyDescent="0.55000000000000004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5">
        <f t="shared" si="12"/>
        <v>9.3261616161616168</v>
      </c>
      <c r="P249">
        <f t="shared" si="13"/>
        <v>847.05504587155963</v>
      </c>
      <c r="Q249" t="str" cm="1">
        <f t="array" ref="Q249:R249">_xlfn.TEXTSPLIT(N249,"/")</f>
        <v>publishing</v>
      </c>
      <c r="R249" t="str">
        <v>fiction</v>
      </c>
      <c r="S249" s="9">
        <f t="shared" si="14"/>
        <v>42726.25</v>
      </c>
      <c r="T249" s="9">
        <f t="shared" si="15"/>
        <v>42741.25</v>
      </c>
    </row>
    <row r="250" spans="1:20" x14ac:dyDescent="0.55000000000000004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5">
        <f t="shared" si="12"/>
        <v>2.1133870967741935</v>
      </c>
      <c r="P250">
        <f t="shared" si="13"/>
        <v>2.0267594740912607</v>
      </c>
      <c r="Q250" t="str" cm="1">
        <f t="array" ref="Q250:R250">_xlfn.TEXTSPLIT(N250,"/")</f>
        <v>games</v>
      </c>
      <c r="R250" t="str">
        <v>mobile games</v>
      </c>
      <c r="S250" s="9">
        <f t="shared" si="14"/>
        <v>42004.25</v>
      </c>
      <c r="T250" s="9">
        <f t="shared" si="15"/>
        <v>42009.25</v>
      </c>
    </row>
    <row r="251" spans="1:20" x14ac:dyDescent="0.55000000000000004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5">
        <f t="shared" si="12"/>
        <v>2.7332520325203253</v>
      </c>
      <c r="P251">
        <f t="shared" si="13"/>
        <v>168095</v>
      </c>
      <c r="Q251" t="str" cm="1">
        <f t="array" ref="Q251:R251">_xlfn.TEXTSPLIT(N251,"/")</f>
        <v>publishing</v>
      </c>
      <c r="R251" t="str">
        <v>translations</v>
      </c>
      <c r="S251" s="9">
        <f t="shared" si="14"/>
        <v>42006.25</v>
      </c>
      <c r="T251" s="9">
        <f t="shared" si="15"/>
        <v>42013.25</v>
      </c>
    </row>
    <row r="252" spans="1:20" x14ac:dyDescent="0.55000000000000004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5">
        <f t="shared" si="12"/>
        <v>0.03</v>
      </c>
      <c r="P252">
        <f t="shared" si="13"/>
        <v>2.9702970297029702E-2</v>
      </c>
      <c r="Q252" t="str" cm="1">
        <f t="array" ref="Q252:R252">_xlfn.TEXTSPLIT(N252,"/")</f>
        <v>music</v>
      </c>
      <c r="R252" t="str">
        <v>rock</v>
      </c>
      <c r="S252" s="9">
        <f t="shared" si="14"/>
        <v>40203.25</v>
      </c>
      <c r="T252" s="9">
        <f t="shared" si="15"/>
        <v>40238.25</v>
      </c>
    </row>
    <row r="253" spans="1:20" x14ac:dyDescent="0.55000000000000004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5">
        <f t="shared" si="12"/>
        <v>0.54084507042253516</v>
      </c>
      <c r="P253">
        <f t="shared" si="13"/>
        <v>65.084745762711862</v>
      </c>
      <c r="Q253" t="str" cm="1">
        <f t="array" ref="Q253:R253">_xlfn.TEXTSPLIT(N253,"/")</f>
        <v>theater</v>
      </c>
      <c r="R253" t="str">
        <v>plays</v>
      </c>
      <c r="S253" s="9">
        <f t="shared" si="14"/>
        <v>41252.25</v>
      </c>
      <c r="T253" s="9">
        <f t="shared" si="15"/>
        <v>41254.25</v>
      </c>
    </row>
    <row r="254" spans="1:20" ht="31.35" x14ac:dyDescent="0.55000000000000004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5">
        <f t="shared" si="12"/>
        <v>6.2629999999999999</v>
      </c>
      <c r="P254">
        <f t="shared" si="13"/>
        <v>4.691385767790262</v>
      </c>
      <c r="Q254" t="str" cm="1">
        <f t="array" ref="Q254:R254">_xlfn.TEXTSPLIT(N254,"/")</f>
        <v>theater</v>
      </c>
      <c r="R254" t="str">
        <v>plays</v>
      </c>
      <c r="S254" s="9">
        <f t="shared" si="14"/>
        <v>41572.208333333336</v>
      </c>
      <c r="T254" s="9">
        <f t="shared" si="15"/>
        <v>41577.208333333336</v>
      </c>
    </row>
    <row r="255" spans="1:20" x14ac:dyDescent="0.55000000000000004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5">
        <f t="shared" si="12"/>
        <v>0.8902139917695473</v>
      </c>
      <c r="P255">
        <f t="shared" si="13"/>
        <v>1229.1022727272727</v>
      </c>
      <c r="Q255" t="str" cm="1">
        <f t="array" ref="Q255:R255">_xlfn.TEXTSPLIT(N255,"/")</f>
        <v>film &amp; video</v>
      </c>
      <c r="R255" t="str">
        <v>drama</v>
      </c>
      <c r="S255" s="9">
        <f t="shared" si="14"/>
        <v>40641.208333333336</v>
      </c>
      <c r="T255" s="9">
        <f t="shared" si="15"/>
        <v>40653.208333333336</v>
      </c>
    </row>
    <row r="256" spans="1:20" ht="31.35" x14ac:dyDescent="0.55000000000000004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5">
        <f t="shared" si="12"/>
        <v>1.8489130434782608</v>
      </c>
      <c r="P256">
        <f t="shared" si="13"/>
        <v>5.0117855038302883</v>
      </c>
      <c r="Q256" t="str" cm="1">
        <f t="array" ref="Q256:R256">_xlfn.TEXTSPLIT(N256,"/")</f>
        <v>publishing</v>
      </c>
      <c r="R256" t="str">
        <v>nonfiction</v>
      </c>
      <c r="S256" s="9">
        <f t="shared" si="14"/>
        <v>42787.25</v>
      </c>
      <c r="T256" s="9">
        <f t="shared" si="15"/>
        <v>42789.25</v>
      </c>
    </row>
    <row r="257" spans="1:20" ht="31.35" x14ac:dyDescent="0.55000000000000004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5">
        <f t="shared" si="12"/>
        <v>1.2016770186335404</v>
      </c>
      <c r="P257">
        <f t="shared" si="13"/>
        <v>6449</v>
      </c>
      <c r="Q257" t="str" cm="1">
        <f t="array" ref="Q257:R257">_xlfn.TEXTSPLIT(N257,"/")</f>
        <v>music</v>
      </c>
      <c r="R257" t="str">
        <v>rock</v>
      </c>
      <c r="S257" s="9">
        <f t="shared" si="14"/>
        <v>40590.25</v>
      </c>
      <c r="T257" s="9">
        <f t="shared" si="15"/>
        <v>40595.25</v>
      </c>
    </row>
    <row r="258" spans="1:20" x14ac:dyDescent="0.55000000000000004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5">
        <f t="shared" si="12"/>
        <v>0.23390243902439026</v>
      </c>
      <c r="P258">
        <f t="shared" si="13"/>
        <v>10.423913043478262</v>
      </c>
      <c r="Q258" t="str" cm="1">
        <f t="array" ref="Q258:R258">_xlfn.TEXTSPLIT(N258,"/")</f>
        <v>music</v>
      </c>
      <c r="R258" t="str">
        <v>rock</v>
      </c>
      <c r="S258" s="9">
        <f t="shared" si="14"/>
        <v>42393.25</v>
      </c>
      <c r="T258" s="9">
        <f t="shared" si="15"/>
        <v>42430.25</v>
      </c>
    </row>
    <row r="259" spans="1:20" x14ac:dyDescent="0.55000000000000004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5">
        <f t="shared" ref="O259:O322" si="16">E259/D259</f>
        <v>1.46</v>
      </c>
      <c r="P259">
        <f t="shared" ref="P259:P322" si="17">IF(G259,E259/G260,0)</f>
        <v>44.741935483870968</v>
      </c>
      <c r="Q259" t="str" cm="1">
        <f t="array" ref="Q259:R259">_xlfn.TEXTSPLIT(N259,"/")</f>
        <v>theater</v>
      </c>
      <c r="R259" t="str">
        <v>plays</v>
      </c>
      <c r="S259" s="9">
        <f t="shared" ref="S259:S322" si="18">(((J259/60)/60)/24)+DATE(1970,1,1)</f>
        <v>41338.25</v>
      </c>
      <c r="T259" s="9">
        <f t="shared" ref="T259:T322" si="19">(((K259/60)/60)/24)+DATE(1970,1,1)</f>
        <v>41352.208333333336</v>
      </c>
    </row>
    <row r="260" spans="1:20" x14ac:dyDescent="0.55000000000000004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5">
        <f t="shared" si="16"/>
        <v>2.6848000000000001</v>
      </c>
      <c r="P260">
        <f t="shared" si="17"/>
        <v>97.275362318840578</v>
      </c>
      <c r="Q260" t="str" cm="1">
        <f t="array" ref="Q260:R260">_xlfn.TEXTSPLIT(N260,"/")</f>
        <v>theater</v>
      </c>
      <c r="R260" t="str">
        <v>plays</v>
      </c>
      <c r="S260" s="9">
        <f t="shared" si="18"/>
        <v>42712.25</v>
      </c>
      <c r="T260" s="9">
        <f t="shared" si="19"/>
        <v>42732.25</v>
      </c>
    </row>
    <row r="261" spans="1:20" ht="31.35" x14ac:dyDescent="0.55000000000000004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5">
        <f t="shared" si="16"/>
        <v>5.9749999999999996</v>
      </c>
      <c r="P261">
        <f t="shared" si="17"/>
        <v>41.206896551724135</v>
      </c>
      <c r="Q261" t="str" cm="1">
        <f t="array" ref="Q261:R261">_xlfn.TEXTSPLIT(N261,"/")</f>
        <v>photography</v>
      </c>
      <c r="R261" t="str">
        <v>photography books</v>
      </c>
      <c r="S261" s="9">
        <f t="shared" si="18"/>
        <v>41251.25</v>
      </c>
      <c r="T261" s="9">
        <f t="shared" si="19"/>
        <v>41270.25</v>
      </c>
    </row>
    <row r="262" spans="1:20" x14ac:dyDescent="0.55000000000000004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5">
        <f t="shared" si="16"/>
        <v>1.5769841269841269</v>
      </c>
      <c r="P262">
        <f t="shared" si="17"/>
        <v>21.883259911894275</v>
      </c>
      <c r="Q262" t="str" cm="1">
        <f t="array" ref="Q262:R262">_xlfn.TEXTSPLIT(N262,"/")</f>
        <v>music</v>
      </c>
      <c r="R262" t="str">
        <v>rock</v>
      </c>
      <c r="S262" s="9">
        <f t="shared" si="18"/>
        <v>41180.208333333336</v>
      </c>
      <c r="T262" s="9">
        <f t="shared" si="19"/>
        <v>41192.208333333336</v>
      </c>
    </row>
    <row r="263" spans="1:20" x14ac:dyDescent="0.55000000000000004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5">
        <f t="shared" si="16"/>
        <v>0.31201660735468567</v>
      </c>
      <c r="P263">
        <f t="shared" si="17"/>
        <v>245.82242990654206</v>
      </c>
      <c r="Q263" t="str" cm="1">
        <f t="array" ref="Q263:R263">_xlfn.TEXTSPLIT(N263,"/")</f>
        <v>music</v>
      </c>
      <c r="R263" t="str">
        <v>rock</v>
      </c>
      <c r="S263" s="9">
        <f t="shared" si="18"/>
        <v>40415.208333333336</v>
      </c>
      <c r="T263" s="9">
        <f t="shared" si="19"/>
        <v>40419.208333333336</v>
      </c>
    </row>
    <row r="264" spans="1:20" x14ac:dyDescent="0.55000000000000004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5">
        <f t="shared" si="16"/>
        <v>3.1341176470588237</v>
      </c>
      <c r="P264">
        <f t="shared" si="17"/>
        <v>26.773869346733669</v>
      </c>
      <c r="Q264" t="str" cm="1">
        <f t="array" ref="Q264:R264">_xlfn.TEXTSPLIT(N264,"/")</f>
        <v>music</v>
      </c>
      <c r="R264" t="str">
        <v>indie rock</v>
      </c>
      <c r="S264" s="9">
        <f t="shared" si="18"/>
        <v>40638.208333333336</v>
      </c>
      <c r="T264" s="9">
        <f t="shared" si="19"/>
        <v>40664.208333333336</v>
      </c>
    </row>
    <row r="265" spans="1:20" x14ac:dyDescent="0.55000000000000004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5">
        <f t="shared" si="16"/>
        <v>3.7089655172413791</v>
      </c>
      <c r="P265">
        <f t="shared" si="17"/>
        <v>1.9513788098693758</v>
      </c>
      <c r="Q265" t="str" cm="1">
        <f t="array" ref="Q265:R265">_xlfn.TEXTSPLIT(N265,"/")</f>
        <v>photography</v>
      </c>
      <c r="R265" t="str">
        <v>photography books</v>
      </c>
      <c r="S265" s="9">
        <f t="shared" si="18"/>
        <v>40187.25</v>
      </c>
      <c r="T265" s="9">
        <f t="shared" si="19"/>
        <v>40187.25</v>
      </c>
    </row>
    <row r="266" spans="1:20" x14ac:dyDescent="0.55000000000000004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5">
        <f t="shared" si="16"/>
        <v>3.6266447368421053</v>
      </c>
      <c r="P266">
        <f t="shared" si="17"/>
        <v>1922.9651162790697</v>
      </c>
      <c r="Q266" t="str" cm="1">
        <f t="array" ref="Q266:R266">_xlfn.TEXTSPLIT(N266,"/")</f>
        <v>theater</v>
      </c>
      <c r="R266" t="str">
        <v>plays</v>
      </c>
      <c r="S266" s="9">
        <f t="shared" si="18"/>
        <v>41317.25</v>
      </c>
      <c r="T266" s="9">
        <f t="shared" si="19"/>
        <v>41333.25</v>
      </c>
    </row>
    <row r="267" spans="1:20" x14ac:dyDescent="0.55000000000000004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5">
        <f t="shared" si="16"/>
        <v>1.2308163265306122</v>
      </c>
      <c r="P267">
        <f t="shared" si="17"/>
        <v>1.8953488372093024</v>
      </c>
      <c r="Q267" t="str" cm="1">
        <f t="array" ref="Q267:R267">_xlfn.TEXTSPLIT(N267,"/")</f>
        <v>theater</v>
      </c>
      <c r="R267" t="str">
        <v>plays</v>
      </c>
      <c r="S267" s="9">
        <f t="shared" si="18"/>
        <v>42372.25</v>
      </c>
      <c r="T267" s="9">
        <f t="shared" si="19"/>
        <v>42416.25</v>
      </c>
    </row>
    <row r="268" spans="1:20" x14ac:dyDescent="0.55000000000000004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5">
        <f t="shared" si="16"/>
        <v>0.76766756032171579</v>
      </c>
      <c r="P268">
        <f t="shared" si="17"/>
        <v>31.033959537572255</v>
      </c>
      <c r="Q268" t="str" cm="1">
        <f t="array" ref="Q268:R268">_xlfn.TEXTSPLIT(N268,"/")</f>
        <v>music</v>
      </c>
      <c r="R268" t="str">
        <v>jazz</v>
      </c>
      <c r="S268" s="9">
        <f t="shared" si="18"/>
        <v>41950.25</v>
      </c>
      <c r="T268" s="9">
        <f t="shared" si="19"/>
        <v>41983.25</v>
      </c>
    </row>
    <row r="269" spans="1:20" x14ac:dyDescent="0.55000000000000004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5">
        <f t="shared" si="16"/>
        <v>2.3362012987012988</v>
      </c>
      <c r="P269">
        <f t="shared" si="17"/>
        <v>2998.125</v>
      </c>
      <c r="Q269" t="str" cm="1">
        <f t="array" ref="Q269:R269">_xlfn.TEXTSPLIT(N269,"/")</f>
        <v>theater</v>
      </c>
      <c r="R269" t="str">
        <v>plays</v>
      </c>
      <c r="S269" s="9">
        <f t="shared" si="18"/>
        <v>41206.208333333336</v>
      </c>
      <c r="T269" s="9">
        <f t="shared" si="19"/>
        <v>41222.25</v>
      </c>
    </row>
    <row r="270" spans="1:20" x14ac:dyDescent="0.55000000000000004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5">
        <f t="shared" si="16"/>
        <v>1.8053333333333332</v>
      </c>
      <c r="P270">
        <f t="shared" si="17"/>
        <v>31.126436781609197</v>
      </c>
      <c r="Q270" t="str" cm="1">
        <f t="array" ref="Q270:R270">_xlfn.TEXTSPLIT(N270,"/")</f>
        <v>film &amp; video</v>
      </c>
      <c r="R270" t="str">
        <v>documentary</v>
      </c>
      <c r="S270" s="9">
        <f t="shared" si="18"/>
        <v>41186.208333333336</v>
      </c>
      <c r="T270" s="9">
        <f t="shared" si="19"/>
        <v>41232.25</v>
      </c>
    </row>
    <row r="271" spans="1:20" x14ac:dyDescent="0.55000000000000004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5">
        <f t="shared" si="16"/>
        <v>2.5262857142857142</v>
      </c>
      <c r="P271">
        <f t="shared" si="17"/>
        <v>4.678306878306878</v>
      </c>
      <c r="Q271" t="str" cm="1">
        <f t="array" ref="Q271:R271">_xlfn.TEXTSPLIT(N271,"/")</f>
        <v>film &amp; video</v>
      </c>
      <c r="R271" t="str">
        <v>television</v>
      </c>
      <c r="S271" s="9">
        <f t="shared" si="18"/>
        <v>43496.25</v>
      </c>
      <c r="T271" s="9">
        <f t="shared" si="19"/>
        <v>43517.25</v>
      </c>
    </row>
    <row r="272" spans="1:20" x14ac:dyDescent="0.55000000000000004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5">
        <f t="shared" si="16"/>
        <v>0.27176538240368026</v>
      </c>
      <c r="P272">
        <f t="shared" si="17"/>
        <v>774.75409836065569</v>
      </c>
      <c r="Q272" t="str" cm="1">
        <f t="array" ref="Q272:R272">_xlfn.TEXTSPLIT(N272,"/")</f>
        <v>games</v>
      </c>
      <c r="R272" t="str">
        <v>video games</v>
      </c>
      <c r="S272" s="9">
        <f t="shared" si="18"/>
        <v>40514.25</v>
      </c>
      <c r="T272" s="9">
        <f t="shared" si="19"/>
        <v>40516.25</v>
      </c>
    </row>
    <row r="273" spans="1:20" ht="31.35" x14ac:dyDescent="0.55000000000000004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5">
        <f t="shared" si="16"/>
        <v>1.2706571242680547E-2</v>
      </c>
      <c r="P273">
        <f t="shared" si="17"/>
        <v>1.0311510031678985</v>
      </c>
      <c r="Q273" t="str" cm="1">
        <f t="array" ref="Q273:R273">_xlfn.TEXTSPLIT(N273,"/")</f>
        <v>photography</v>
      </c>
      <c r="R273" t="str">
        <v>photography books</v>
      </c>
      <c r="S273" s="9">
        <f t="shared" si="18"/>
        <v>42345.25</v>
      </c>
      <c r="T273" s="9">
        <f t="shared" si="19"/>
        <v>42376.25</v>
      </c>
    </row>
    <row r="274" spans="1:20" x14ac:dyDescent="0.55000000000000004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5">
        <f t="shared" si="16"/>
        <v>3.0400978473581213</v>
      </c>
      <c r="P274">
        <f t="shared" si="17"/>
        <v>550.88297872340422</v>
      </c>
      <c r="Q274" t="str" cm="1">
        <f t="array" ref="Q274:R274">_xlfn.TEXTSPLIT(N274,"/")</f>
        <v>theater</v>
      </c>
      <c r="R274" t="str">
        <v>plays</v>
      </c>
      <c r="S274" s="9">
        <f t="shared" si="18"/>
        <v>43656.208333333328</v>
      </c>
      <c r="T274" s="9">
        <f t="shared" si="19"/>
        <v>43681.208333333328</v>
      </c>
    </row>
    <row r="275" spans="1:20" x14ac:dyDescent="0.55000000000000004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5">
        <f t="shared" si="16"/>
        <v>1.3723076923076922</v>
      </c>
      <c r="P275">
        <f t="shared" si="17"/>
        <v>713.6</v>
      </c>
      <c r="Q275" t="str" cm="1">
        <f t="array" ref="Q275:R275">_xlfn.TEXTSPLIT(N275,"/")</f>
        <v>theater</v>
      </c>
      <c r="R275" t="str">
        <v>plays</v>
      </c>
      <c r="S275" s="9">
        <f t="shared" si="18"/>
        <v>42995.208333333328</v>
      </c>
      <c r="T275" s="9">
        <f t="shared" si="19"/>
        <v>42998.208333333328</v>
      </c>
    </row>
    <row r="276" spans="1:20" ht="31.35" x14ac:dyDescent="0.55000000000000004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5">
        <f t="shared" si="16"/>
        <v>0.32208333333333333</v>
      </c>
      <c r="P276">
        <f t="shared" si="17"/>
        <v>6.6637931034482758</v>
      </c>
      <c r="Q276" t="str" cm="1">
        <f t="array" ref="Q276:R276">_xlfn.TEXTSPLIT(N276,"/")</f>
        <v>theater</v>
      </c>
      <c r="R276" t="str">
        <v>plays</v>
      </c>
      <c r="S276" s="9">
        <f t="shared" si="18"/>
        <v>43045.25</v>
      </c>
      <c r="T276" s="9">
        <f t="shared" si="19"/>
        <v>43050.25</v>
      </c>
    </row>
    <row r="277" spans="1:20" ht="31.35" x14ac:dyDescent="0.55000000000000004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5">
        <f t="shared" si="16"/>
        <v>2.4151282051282053</v>
      </c>
      <c r="P277">
        <f t="shared" si="17"/>
        <v>70.819548872180448</v>
      </c>
      <c r="Q277" t="str" cm="1">
        <f t="array" ref="Q277:R277">_xlfn.TEXTSPLIT(N277,"/")</f>
        <v>publishing</v>
      </c>
      <c r="R277" t="str">
        <v>translations</v>
      </c>
      <c r="S277" s="9">
        <f t="shared" si="18"/>
        <v>43561.208333333328</v>
      </c>
      <c r="T277" s="9">
        <f t="shared" si="19"/>
        <v>43569.208333333328</v>
      </c>
    </row>
    <row r="278" spans="1:20" x14ac:dyDescent="0.55000000000000004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5">
        <f t="shared" si="16"/>
        <v>0.96799999999999997</v>
      </c>
      <c r="P278">
        <f t="shared" si="17"/>
        <v>64.144578313253007</v>
      </c>
      <c r="Q278" t="str" cm="1">
        <f t="array" ref="Q278:R278">_xlfn.TEXTSPLIT(N278,"/")</f>
        <v>games</v>
      </c>
      <c r="R278" t="str">
        <v>video games</v>
      </c>
      <c r="S278" s="9">
        <f t="shared" si="18"/>
        <v>41018.208333333336</v>
      </c>
      <c r="T278" s="9">
        <f t="shared" si="19"/>
        <v>41023.208333333336</v>
      </c>
    </row>
    <row r="279" spans="1:20" ht="31.35" x14ac:dyDescent="0.55000000000000004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5">
        <f t="shared" si="16"/>
        <v>10.664285714285715</v>
      </c>
      <c r="P279">
        <f t="shared" si="17"/>
        <v>82.032967032967036</v>
      </c>
      <c r="Q279" t="str" cm="1">
        <f t="array" ref="Q279:R279">_xlfn.TEXTSPLIT(N279,"/")</f>
        <v>theater</v>
      </c>
      <c r="R279" t="str">
        <v>plays</v>
      </c>
      <c r="S279" s="9">
        <f t="shared" si="18"/>
        <v>40378.208333333336</v>
      </c>
      <c r="T279" s="9">
        <f t="shared" si="19"/>
        <v>40380.208333333336</v>
      </c>
    </row>
    <row r="280" spans="1:20" x14ac:dyDescent="0.55000000000000004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5">
        <f t="shared" si="16"/>
        <v>3.2588888888888889</v>
      </c>
      <c r="P280">
        <f t="shared" si="17"/>
        <v>16.115384615384617</v>
      </c>
      <c r="Q280" t="str" cm="1">
        <f t="array" ref="Q280:R280">_xlfn.TEXTSPLIT(N280,"/")</f>
        <v>technology</v>
      </c>
      <c r="R280" t="str">
        <v>web</v>
      </c>
      <c r="S280" s="9">
        <f t="shared" si="18"/>
        <v>41239.25</v>
      </c>
      <c r="T280" s="9">
        <f t="shared" si="19"/>
        <v>41264.25</v>
      </c>
    </row>
    <row r="281" spans="1:20" x14ac:dyDescent="0.55000000000000004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5">
        <f t="shared" si="16"/>
        <v>1.7070000000000001</v>
      </c>
      <c r="P281">
        <f t="shared" si="17"/>
        <v>34.748091603053432</v>
      </c>
      <c r="Q281" t="str" cm="1">
        <f t="array" ref="Q281:R281">_xlfn.TEXTSPLIT(N281,"/")</f>
        <v>theater</v>
      </c>
      <c r="R281" t="str">
        <v>plays</v>
      </c>
      <c r="S281" s="9">
        <f t="shared" si="18"/>
        <v>43346.208333333328</v>
      </c>
      <c r="T281" s="9">
        <f t="shared" si="19"/>
        <v>43349.208333333328</v>
      </c>
    </row>
    <row r="282" spans="1:20" ht="31.35" x14ac:dyDescent="0.55000000000000004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5">
        <f t="shared" si="16"/>
        <v>5.8144</v>
      </c>
      <c r="P282">
        <f t="shared" si="17"/>
        <v>7.0494665373423864</v>
      </c>
      <c r="Q282" t="str" cm="1">
        <f t="array" ref="Q282:R282">_xlfn.TEXTSPLIT(N282,"/")</f>
        <v>film &amp; video</v>
      </c>
      <c r="R282" t="str">
        <v>animation</v>
      </c>
      <c r="S282" s="9">
        <f t="shared" si="18"/>
        <v>43060.25</v>
      </c>
      <c r="T282" s="9">
        <f t="shared" si="19"/>
        <v>43066.25</v>
      </c>
    </row>
    <row r="283" spans="1:20" x14ac:dyDescent="0.55000000000000004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5">
        <f t="shared" si="16"/>
        <v>0.91520972644376897</v>
      </c>
      <c r="P283">
        <f t="shared" si="17"/>
        <v>1131.9699248120301</v>
      </c>
      <c r="Q283" t="str" cm="1">
        <f t="array" ref="Q283:R283">_xlfn.TEXTSPLIT(N283,"/")</f>
        <v>theater</v>
      </c>
      <c r="R283" t="str">
        <v>plays</v>
      </c>
      <c r="S283" s="9">
        <f t="shared" si="18"/>
        <v>40979.25</v>
      </c>
      <c r="T283" s="9">
        <f t="shared" si="19"/>
        <v>41000.208333333336</v>
      </c>
    </row>
    <row r="284" spans="1:20" x14ac:dyDescent="0.55000000000000004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5">
        <f t="shared" si="16"/>
        <v>1.0804761904761904</v>
      </c>
      <c r="P284">
        <f t="shared" si="17"/>
        <v>312.9655172413793</v>
      </c>
      <c r="Q284" t="str" cm="1">
        <f t="array" ref="Q284:R284">_xlfn.TEXTSPLIT(N284,"/")</f>
        <v>film &amp; video</v>
      </c>
      <c r="R284" t="str">
        <v>television</v>
      </c>
      <c r="S284" s="9">
        <f t="shared" si="18"/>
        <v>42701.25</v>
      </c>
      <c r="T284" s="9">
        <f t="shared" si="19"/>
        <v>42707.25</v>
      </c>
    </row>
    <row r="285" spans="1:20" ht="31.35" x14ac:dyDescent="0.55000000000000004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5">
        <f t="shared" si="16"/>
        <v>0.18728395061728395</v>
      </c>
      <c r="P285">
        <f t="shared" si="17"/>
        <v>11.492424242424242</v>
      </c>
      <c r="Q285" t="str" cm="1">
        <f t="array" ref="Q285:R285">_xlfn.TEXTSPLIT(N285,"/")</f>
        <v>music</v>
      </c>
      <c r="R285" t="str">
        <v>rock</v>
      </c>
      <c r="S285" s="9">
        <f t="shared" si="18"/>
        <v>42520.208333333328</v>
      </c>
      <c r="T285" s="9">
        <f t="shared" si="19"/>
        <v>42525.208333333328</v>
      </c>
    </row>
    <row r="286" spans="1:20" x14ac:dyDescent="0.55000000000000004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5">
        <f t="shared" si="16"/>
        <v>0.83193877551020412</v>
      </c>
      <c r="P286">
        <f t="shared" si="17"/>
        <v>32.098425196850393</v>
      </c>
      <c r="Q286" t="str" cm="1">
        <f t="array" ref="Q286:R286">_xlfn.TEXTSPLIT(N286,"/")</f>
        <v>technology</v>
      </c>
      <c r="R286" t="str">
        <v>web</v>
      </c>
      <c r="S286" s="9">
        <f t="shared" si="18"/>
        <v>41030.208333333336</v>
      </c>
      <c r="T286" s="9">
        <f t="shared" si="19"/>
        <v>41035.208333333336</v>
      </c>
    </row>
    <row r="287" spans="1:20" x14ac:dyDescent="0.55000000000000004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5">
        <f t="shared" si="16"/>
        <v>7.0633333333333335</v>
      </c>
      <c r="P287">
        <f t="shared" si="17"/>
        <v>34.548913043478258</v>
      </c>
      <c r="Q287" t="str" cm="1">
        <f t="array" ref="Q287:R287">_xlfn.TEXTSPLIT(N287,"/")</f>
        <v>theater</v>
      </c>
      <c r="R287" t="str">
        <v>plays</v>
      </c>
      <c r="S287" s="9">
        <f t="shared" si="18"/>
        <v>42623.208333333328</v>
      </c>
      <c r="T287" s="9">
        <f t="shared" si="19"/>
        <v>42661.208333333328</v>
      </c>
    </row>
    <row r="288" spans="1:20" x14ac:dyDescent="0.55000000000000004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5">
        <f t="shared" si="16"/>
        <v>0.17446030330062445</v>
      </c>
      <c r="P288">
        <f t="shared" si="17"/>
        <v>111.11931818181819</v>
      </c>
      <c r="Q288" t="str" cm="1">
        <f t="array" ref="Q288:R288">_xlfn.TEXTSPLIT(N288,"/")</f>
        <v>theater</v>
      </c>
      <c r="R288" t="str">
        <v>plays</v>
      </c>
      <c r="S288" s="9">
        <f t="shared" si="18"/>
        <v>42697.25</v>
      </c>
      <c r="T288" s="9">
        <f t="shared" si="19"/>
        <v>42704.25</v>
      </c>
    </row>
    <row r="289" spans="1:20" x14ac:dyDescent="0.55000000000000004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5">
        <f t="shared" si="16"/>
        <v>2.0973015873015872</v>
      </c>
      <c r="P289">
        <f t="shared" si="17"/>
        <v>96.445255474452551</v>
      </c>
      <c r="Q289" t="str" cm="1">
        <f t="array" ref="Q289:R289">_xlfn.TEXTSPLIT(N289,"/")</f>
        <v>music</v>
      </c>
      <c r="R289" t="str">
        <v>electric music</v>
      </c>
      <c r="S289" s="9">
        <f t="shared" si="18"/>
        <v>42122.208333333328</v>
      </c>
      <c r="T289" s="9">
        <f t="shared" si="19"/>
        <v>42122.208333333328</v>
      </c>
    </row>
    <row r="290" spans="1:20" x14ac:dyDescent="0.55000000000000004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5">
        <f t="shared" si="16"/>
        <v>0.97785714285714287</v>
      </c>
      <c r="P290">
        <f t="shared" si="17"/>
        <v>16.249258160237389</v>
      </c>
      <c r="Q290" t="str" cm="1">
        <f t="array" ref="Q290:R290">_xlfn.TEXTSPLIT(N290,"/")</f>
        <v>music</v>
      </c>
      <c r="R290" t="str">
        <v>metal</v>
      </c>
      <c r="S290" s="9">
        <f t="shared" si="18"/>
        <v>40982.208333333336</v>
      </c>
      <c r="T290" s="9">
        <f t="shared" si="19"/>
        <v>40983.208333333336</v>
      </c>
    </row>
    <row r="291" spans="1:20" x14ac:dyDescent="0.55000000000000004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5">
        <f t="shared" si="16"/>
        <v>16.842500000000001</v>
      </c>
      <c r="P291">
        <f t="shared" si="17"/>
        <v>14.83920704845815</v>
      </c>
      <c r="Q291" t="str" cm="1">
        <f t="array" ref="Q291:R291">_xlfn.TEXTSPLIT(N291,"/")</f>
        <v>theater</v>
      </c>
      <c r="R291" t="str">
        <v>plays</v>
      </c>
      <c r="S291" s="9">
        <f t="shared" si="18"/>
        <v>42219.208333333328</v>
      </c>
      <c r="T291" s="9">
        <f t="shared" si="19"/>
        <v>42222.208333333328</v>
      </c>
    </row>
    <row r="292" spans="1:20" x14ac:dyDescent="0.55000000000000004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5">
        <f t="shared" si="16"/>
        <v>0.54402135231316728</v>
      </c>
      <c r="P292">
        <f t="shared" si="17"/>
        <v>857.21495327102809</v>
      </c>
      <c r="Q292" t="str" cm="1">
        <f t="array" ref="Q292:R292">_xlfn.TEXTSPLIT(N292,"/")</f>
        <v>film &amp; video</v>
      </c>
      <c r="R292" t="str">
        <v>documentary</v>
      </c>
      <c r="S292" s="9">
        <f t="shared" si="18"/>
        <v>41404.208333333336</v>
      </c>
      <c r="T292" s="9">
        <f t="shared" si="19"/>
        <v>41436.208333333336</v>
      </c>
    </row>
    <row r="293" spans="1:20" x14ac:dyDescent="0.55000000000000004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5">
        <f t="shared" si="16"/>
        <v>4.5661111111111108</v>
      </c>
      <c r="P293">
        <f t="shared" si="17"/>
        <v>821.9</v>
      </c>
      <c r="Q293" t="str" cm="1">
        <f t="array" ref="Q293:R293">_xlfn.TEXTSPLIT(N293,"/")</f>
        <v>technology</v>
      </c>
      <c r="R293" t="str">
        <v>web</v>
      </c>
      <c r="S293" s="9">
        <f t="shared" si="18"/>
        <v>40831.208333333336</v>
      </c>
      <c r="T293" s="9">
        <f t="shared" si="19"/>
        <v>40835.208333333336</v>
      </c>
    </row>
    <row r="294" spans="1:20" x14ac:dyDescent="0.55000000000000004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5">
        <f t="shared" si="16"/>
        <v>9.8219178082191785E-2</v>
      </c>
      <c r="P294">
        <f t="shared" si="17"/>
        <v>22.40625</v>
      </c>
      <c r="Q294" t="str" cm="1">
        <f t="array" ref="Q294:R294">_xlfn.TEXTSPLIT(N294,"/")</f>
        <v>food</v>
      </c>
      <c r="R294" t="str">
        <v>food trucks</v>
      </c>
      <c r="S294" s="9">
        <f t="shared" si="18"/>
        <v>40984.208333333336</v>
      </c>
      <c r="T294" s="9">
        <f t="shared" si="19"/>
        <v>41002.208333333336</v>
      </c>
    </row>
    <row r="295" spans="1:20" x14ac:dyDescent="0.55000000000000004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5">
        <f t="shared" si="16"/>
        <v>0.16384615384615384</v>
      </c>
      <c r="P295">
        <f t="shared" si="17"/>
        <v>5.8196721311475406</v>
      </c>
      <c r="Q295" t="str" cm="1">
        <f t="array" ref="Q295:R295">_xlfn.TEXTSPLIT(N295,"/")</f>
        <v>theater</v>
      </c>
      <c r="R295" t="str">
        <v>plays</v>
      </c>
      <c r="S295" s="9">
        <f t="shared" si="18"/>
        <v>40456.208333333336</v>
      </c>
      <c r="T295" s="9">
        <f t="shared" si="19"/>
        <v>40465.208333333336</v>
      </c>
    </row>
    <row r="296" spans="1:20" x14ac:dyDescent="0.55000000000000004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5">
        <f t="shared" si="16"/>
        <v>13.396666666666667</v>
      </c>
      <c r="P296">
        <f t="shared" si="17"/>
        <v>4.2083769633507853</v>
      </c>
      <c r="Q296" t="str" cm="1">
        <f t="array" ref="Q296:R296">_xlfn.TEXTSPLIT(N296,"/")</f>
        <v>theater</v>
      </c>
      <c r="R296" t="str">
        <v>plays</v>
      </c>
      <c r="S296" s="9">
        <f t="shared" si="18"/>
        <v>43399.208333333328</v>
      </c>
      <c r="T296" s="9">
        <f t="shared" si="19"/>
        <v>43411.25</v>
      </c>
    </row>
    <row r="297" spans="1:20" ht="31.35" x14ac:dyDescent="0.55000000000000004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5">
        <f t="shared" si="16"/>
        <v>0.35650077760497667</v>
      </c>
      <c r="P297">
        <f t="shared" si="17"/>
        <v>1809.7105263157894</v>
      </c>
      <c r="Q297" t="str" cm="1">
        <f t="array" ref="Q297:R297">_xlfn.TEXTSPLIT(N297,"/")</f>
        <v>theater</v>
      </c>
      <c r="R297" t="str">
        <v>plays</v>
      </c>
      <c r="S297" s="9">
        <f t="shared" si="18"/>
        <v>41562.208333333336</v>
      </c>
      <c r="T297" s="9">
        <f t="shared" si="19"/>
        <v>41587.25</v>
      </c>
    </row>
    <row r="298" spans="1:20" ht="31.35" x14ac:dyDescent="0.55000000000000004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5">
        <f t="shared" si="16"/>
        <v>0.54950819672131146</v>
      </c>
      <c r="P298">
        <f t="shared" si="17"/>
        <v>32.230769230769234</v>
      </c>
      <c r="Q298" t="str" cm="1">
        <f t="array" ref="Q298:R298">_xlfn.TEXTSPLIT(N298,"/")</f>
        <v>theater</v>
      </c>
      <c r="R298" t="str">
        <v>plays</v>
      </c>
      <c r="S298" s="9">
        <f t="shared" si="18"/>
        <v>43493.25</v>
      </c>
      <c r="T298" s="9">
        <f t="shared" si="19"/>
        <v>43515.25</v>
      </c>
    </row>
    <row r="299" spans="1:20" x14ac:dyDescent="0.55000000000000004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5">
        <f t="shared" si="16"/>
        <v>0.94236111111111109</v>
      </c>
      <c r="P299">
        <f t="shared" si="17"/>
        <v>94.236111111111114</v>
      </c>
      <c r="Q299" t="str" cm="1">
        <f t="array" ref="Q299:R299">_xlfn.TEXTSPLIT(N299,"/")</f>
        <v>theater</v>
      </c>
      <c r="R299" t="str">
        <v>plays</v>
      </c>
      <c r="S299" s="9">
        <f t="shared" si="18"/>
        <v>41653.25</v>
      </c>
      <c r="T299" s="9">
        <f t="shared" si="19"/>
        <v>41662.25</v>
      </c>
    </row>
    <row r="300" spans="1:20" x14ac:dyDescent="0.55000000000000004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5">
        <f t="shared" si="16"/>
        <v>1.4391428571428571</v>
      </c>
      <c r="P300">
        <f t="shared" si="17"/>
        <v>102.79591836734694</v>
      </c>
      <c r="Q300" t="str" cm="1">
        <f t="array" ref="Q300:R300">_xlfn.TEXTSPLIT(N300,"/")</f>
        <v>music</v>
      </c>
      <c r="R300" t="str">
        <v>rock</v>
      </c>
      <c r="S300" s="9">
        <f t="shared" si="18"/>
        <v>42426.25</v>
      </c>
      <c r="T300" s="9">
        <f t="shared" si="19"/>
        <v>42444.208333333328</v>
      </c>
    </row>
    <row r="301" spans="1:20" ht="31.35" x14ac:dyDescent="0.55000000000000004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5">
        <f t="shared" si="16"/>
        <v>0.51421052631578945</v>
      </c>
      <c r="P301">
        <f t="shared" si="17"/>
        <v>1954</v>
      </c>
      <c r="Q301" t="str" cm="1">
        <f t="array" ref="Q301:R301">_xlfn.TEXTSPLIT(N301,"/")</f>
        <v>food</v>
      </c>
      <c r="R301" t="str">
        <v>food trucks</v>
      </c>
      <c r="S301" s="9">
        <f t="shared" si="18"/>
        <v>42432.25</v>
      </c>
      <c r="T301" s="9">
        <f t="shared" si="19"/>
        <v>42488.208333333328</v>
      </c>
    </row>
    <row r="302" spans="1:20" x14ac:dyDescent="0.55000000000000004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5">
        <f t="shared" si="16"/>
        <v>0.05</v>
      </c>
      <c r="P302">
        <f t="shared" si="17"/>
        <v>1.6949152542372881E-2</v>
      </c>
      <c r="Q302" t="str" cm="1">
        <f t="array" ref="Q302:R302">_xlfn.TEXTSPLIT(N302,"/")</f>
        <v>publishing</v>
      </c>
      <c r="R302" t="str">
        <v>nonfiction</v>
      </c>
      <c r="S302" s="9">
        <f t="shared" si="18"/>
        <v>42977.208333333328</v>
      </c>
      <c r="T302" s="9">
        <f t="shared" si="19"/>
        <v>42978.208333333328</v>
      </c>
    </row>
    <row r="303" spans="1:20" x14ac:dyDescent="0.55000000000000004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5">
        <f t="shared" si="16"/>
        <v>13.446666666666667</v>
      </c>
      <c r="P303">
        <f t="shared" si="17"/>
        <v>49.395918367346937</v>
      </c>
      <c r="Q303" t="str" cm="1">
        <f t="array" ref="Q303:R303">_xlfn.TEXTSPLIT(N303,"/")</f>
        <v>film &amp; video</v>
      </c>
      <c r="R303" t="str">
        <v>documentary</v>
      </c>
      <c r="S303" s="9">
        <f t="shared" si="18"/>
        <v>42061.25</v>
      </c>
      <c r="T303" s="9">
        <f t="shared" si="19"/>
        <v>42078.208333333328</v>
      </c>
    </row>
    <row r="304" spans="1:20" x14ac:dyDescent="0.55000000000000004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5">
        <f t="shared" si="16"/>
        <v>0.31844940867279897</v>
      </c>
      <c r="P304">
        <f t="shared" si="17"/>
        <v>757.3125</v>
      </c>
      <c r="Q304" t="str" cm="1">
        <f t="array" ref="Q304:R304">_xlfn.TEXTSPLIT(N304,"/")</f>
        <v>theater</v>
      </c>
      <c r="R304" t="str">
        <v>plays</v>
      </c>
      <c r="S304" s="9">
        <f t="shared" si="18"/>
        <v>43345.208333333328</v>
      </c>
      <c r="T304" s="9">
        <f t="shared" si="19"/>
        <v>43359.208333333328</v>
      </c>
    </row>
    <row r="305" spans="1:20" x14ac:dyDescent="0.55000000000000004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5">
        <f t="shared" si="16"/>
        <v>0.82617647058823529</v>
      </c>
      <c r="P305">
        <f t="shared" si="17"/>
        <v>19.781690140845072</v>
      </c>
      <c r="Q305" t="str" cm="1">
        <f t="array" ref="Q305:R305">_xlfn.TEXTSPLIT(N305,"/")</f>
        <v>music</v>
      </c>
      <c r="R305" t="str">
        <v>indie rock</v>
      </c>
      <c r="S305" s="9">
        <f t="shared" si="18"/>
        <v>42376.25</v>
      </c>
      <c r="T305" s="9">
        <f t="shared" si="19"/>
        <v>42381.25</v>
      </c>
    </row>
    <row r="306" spans="1:20" x14ac:dyDescent="0.55000000000000004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5">
        <f t="shared" si="16"/>
        <v>5.4614285714285717</v>
      </c>
      <c r="P306">
        <f t="shared" si="17"/>
        <v>134.92941176470589</v>
      </c>
      <c r="Q306" t="str" cm="1">
        <f t="array" ref="Q306:R306">_xlfn.TEXTSPLIT(N306,"/")</f>
        <v>film &amp; video</v>
      </c>
      <c r="R306" t="str">
        <v>documentary</v>
      </c>
      <c r="S306" s="9">
        <f t="shared" si="18"/>
        <v>42589.208333333328</v>
      </c>
      <c r="T306" s="9">
        <f t="shared" si="19"/>
        <v>42630.208333333328</v>
      </c>
    </row>
    <row r="307" spans="1:20" x14ac:dyDescent="0.55000000000000004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5">
        <f t="shared" si="16"/>
        <v>2.8621428571428571</v>
      </c>
      <c r="P307">
        <f t="shared" si="17"/>
        <v>1144.8571428571429</v>
      </c>
      <c r="Q307" t="str" cm="1">
        <f t="array" ref="Q307:R307">_xlfn.TEXTSPLIT(N307,"/")</f>
        <v>theater</v>
      </c>
      <c r="R307" t="str">
        <v>plays</v>
      </c>
      <c r="S307" s="9">
        <f t="shared" si="18"/>
        <v>42448.208333333328</v>
      </c>
      <c r="T307" s="9">
        <f t="shared" si="19"/>
        <v>42489.208333333328</v>
      </c>
    </row>
    <row r="308" spans="1:20" ht="31.35" x14ac:dyDescent="0.55000000000000004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5">
        <f t="shared" si="16"/>
        <v>7.9076923076923072E-2</v>
      </c>
      <c r="P308">
        <f t="shared" si="17"/>
        <v>0.77996965098634297</v>
      </c>
      <c r="Q308" t="str" cm="1">
        <f t="array" ref="Q308:R308">_xlfn.TEXTSPLIT(N308,"/")</f>
        <v>theater</v>
      </c>
      <c r="R308" t="str">
        <v>plays</v>
      </c>
      <c r="S308" s="9">
        <f t="shared" si="18"/>
        <v>42930.208333333328</v>
      </c>
      <c r="T308" s="9">
        <f t="shared" si="19"/>
        <v>42933.208333333328</v>
      </c>
    </row>
    <row r="309" spans="1:20" x14ac:dyDescent="0.55000000000000004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5">
        <f t="shared" si="16"/>
        <v>1.3213677811550153</v>
      </c>
      <c r="P309">
        <f t="shared" si="17"/>
        <v>54.138231631382318</v>
      </c>
      <c r="Q309" t="str" cm="1">
        <f t="array" ref="Q309:R309">_xlfn.TEXTSPLIT(N309,"/")</f>
        <v>publishing</v>
      </c>
      <c r="R309" t="str">
        <v>fiction</v>
      </c>
      <c r="S309" s="9">
        <f t="shared" si="18"/>
        <v>41066.208333333336</v>
      </c>
      <c r="T309" s="9">
        <f t="shared" si="19"/>
        <v>41086.208333333336</v>
      </c>
    </row>
    <row r="310" spans="1:20" x14ac:dyDescent="0.55000000000000004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5">
        <f t="shared" si="16"/>
        <v>0.74077834179357027</v>
      </c>
      <c r="P310">
        <f t="shared" si="17"/>
        <v>1167.4666666666667</v>
      </c>
      <c r="Q310" t="str" cm="1">
        <f t="array" ref="Q310:R310">_xlfn.TEXTSPLIT(N310,"/")</f>
        <v>theater</v>
      </c>
      <c r="R310" t="str">
        <v>plays</v>
      </c>
      <c r="S310" s="9">
        <f t="shared" si="18"/>
        <v>40651.208333333336</v>
      </c>
      <c r="T310" s="9">
        <f t="shared" si="19"/>
        <v>40652.208333333336</v>
      </c>
    </row>
    <row r="311" spans="1:20" x14ac:dyDescent="0.55000000000000004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5">
        <f t="shared" si="16"/>
        <v>0.75292682926829269</v>
      </c>
      <c r="P311">
        <f t="shared" si="17"/>
        <v>192.9375</v>
      </c>
      <c r="Q311" t="str" cm="1">
        <f t="array" ref="Q311:R311">_xlfn.TEXTSPLIT(N311,"/")</f>
        <v>music</v>
      </c>
      <c r="R311" t="str">
        <v>indie rock</v>
      </c>
      <c r="S311" s="9">
        <f t="shared" si="18"/>
        <v>40807.208333333336</v>
      </c>
      <c r="T311" s="9">
        <f t="shared" si="19"/>
        <v>40827.208333333336</v>
      </c>
    </row>
    <row r="312" spans="1:20" x14ac:dyDescent="0.55000000000000004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5">
        <f t="shared" si="16"/>
        <v>0.20333333333333334</v>
      </c>
      <c r="P312">
        <f t="shared" si="17"/>
        <v>13.107438016528926</v>
      </c>
      <c r="Q312" t="str" cm="1">
        <f t="array" ref="Q312:R312">_xlfn.TEXTSPLIT(N312,"/")</f>
        <v>games</v>
      </c>
      <c r="R312" t="str">
        <v>video games</v>
      </c>
      <c r="S312" s="9">
        <f t="shared" si="18"/>
        <v>40277.208333333336</v>
      </c>
      <c r="T312" s="9">
        <f t="shared" si="19"/>
        <v>40293.208333333336</v>
      </c>
    </row>
    <row r="313" spans="1:20" x14ac:dyDescent="0.55000000000000004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5">
        <f t="shared" si="16"/>
        <v>2.0336507936507937</v>
      </c>
      <c r="P313">
        <f t="shared" si="17"/>
        <v>3.423837520042758</v>
      </c>
      <c r="Q313" t="str" cm="1">
        <f t="array" ref="Q313:R313">_xlfn.TEXTSPLIT(N313,"/")</f>
        <v>theater</v>
      </c>
      <c r="R313" t="str">
        <v>plays</v>
      </c>
      <c r="S313" s="9">
        <f t="shared" si="18"/>
        <v>40590.25</v>
      </c>
      <c r="T313" s="9">
        <f t="shared" si="19"/>
        <v>40602.25</v>
      </c>
    </row>
    <row r="314" spans="1:20" x14ac:dyDescent="0.55000000000000004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5">
        <f t="shared" si="16"/>
        <v>3.1022842639593908</v>
      </c>
      <c r="P314">
        <f t="shared" si="17"/>
        <v>822.17488789237666</v>
      </c>
      <c r="Q314" t="str" cm="1">
        <f t="array" ref="Q314:R314">_xlfn.TEXTSPLIT(N314,"/")</f>
        <v>theater</v>
      </c>
      <c r="R314" t="str">
        <v>plays</v>
      </c>
      <c r="S314" s="9">
        <f t="shared" si="18"/>
        <v>41572.208333333336</v>
      </c>
      <c r="T314" s="9">
        <f t="shared" si="19"/>
        <v>41579.208333333336</v>
      </c>
    </row>
    <row r="315" spans="1:20" x14ac:dyDescent="0.55000000000000004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5">
        <f t="shared" si="16"/>
        <v>3.9531818181818181</v>
      </c>
      <c r="P315">
        <f t="shared" si="17"/>
        <v>65.390977443609017</v>
      </c>
      <c r="Q315" t="str" cm="1">
        <f t="array" ref="Q315:R315">_xlfn.TEXTSPLIT(N315,"/")</f>
        <v>music</v>
      </c>
      <c r="R315" t="str">
        <v>rock</v>
      </c>
      <c r="S315" s="9">
        <f t="shared" si="18"/>
        <v>40966.25</v>
      </c>
      <c r="T315" s="9">
        <f t="shared" si="19"/>
        <v>40968.25</v>
      </c>
    </row>
    <row r="316" spans="1:20" x14ac:dyDescent="0.55000000000000004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5">
        <f t="shared" si="16"/>
        <v>2.9471428571428571</v>
      </c>
      <c r="P316">
        <f t="shared" si="17"/>
        <v>133.09677419354838</v>
      </c>
      <c r="Q316" t="str" cm="1">
        <f t="array" ref="Q316:R316">_xlfn.TEXTSPLIT(N316,"/")</f>
        <v>film &amp; video</v>
      </c>
      <c r="R316" t="str">
        <v>documentary</v>
      </c>
      <c r="S316" s="9">
        <f t="shared" si="18"/>
        <v>43536.208333333328</v>
      </c>
      <c r="T316" s="9">
        <f t="shared" si="19"/>
        <v>43541.208333333328</v>
      </c>
    </row>
    <row r="317" spans="1:20" ht="31.35" x14ac:dyDescent="0.55000000000000004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5">
        <f t="shared" si="16"/>
        <v>0.33894736842105261</v>
      </c>
      <c r="P317">
        <f t="shared" si="17"/>
        <v>29.814814814814813</v>
      </c>
      <c r="Q317" t="str" cm="1">
        <f t="array" ref="Q317:R317">_xlfn.TEXTSPLIT(N317,"/")</f>
        <v>theater</v>
      </c>
      <c r="R317" t="str">
        <v>plays</v>
      </c>
      <c r="S317" s="9">
        <f t="shared" si="18"/>
        <v>41783.208333333336</v>
      </c>
      <c r="T317" s="9">
        <f t="shared" si="19"/>
        <v>41812.208333333336</v>
      </c>
    </row>
    <row r="318" spans="1:20" x14ac:dyDescent="0.55000000000000004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5">
        <f t="shared" si="16"/>
        <v>0.66677083333333331</v>
      </c>
      <c r="P318">
        <f t="shared" si="17"/>
        <v>213.36666666666667</v>
      </c>
      <c r="Q318" t="str" cm="1">
        <f t="array" ref="Q318:R318">_xlfn.TEXTSPLIT(N318,"/")</f>
        <v>food</v>
      </c>
      <c r="R318" t="str">
        <v>food trucks</v>
      </c>
      <c r="S318" s="9">
        <f t="shared" si="18"/>
        <v>43788.25</v>
      </c>
      <c r="T318" s="9">
        <f t="shared" si="19"/>
        <v>43789.25</v>
      </c>
    </row>
    <row r="319" spans="1:20" x14ac:dyDescent="0.55000000000000004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5">
        <f t="shared" si="16"/>
        <v>0.19227272727272726</v>
      </c>
      <c r="P319">
        <f t="shared" si="17"/>
        <v>74.647058823529406</v>
      </c>
      <c r="Q319" t="str" cm="1">
        <f t="array" ref="Q319:R319">_xlfn.TEXTSPLIT(N319,"/")</f>
        <v>theater</v>
      </c>
      <c r="R319" t="str">
        <v>plays</v>
      </c>
      <c r="S319" s="9">
        <f t="shared" si="18"/>
        <v>42869.208333333328</v>
      </c>
      <c r="T319" s="9">
        <f t="shared" si="19"/>
        <v>42882.208333333328</v>
      </c>
    </row>
    <row r="320" spans="1:20" ht="31.35" x14ac:dyDescent="0.55000000000000004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5">
        <f t="shared" si="16"/>
        <v>0.15842105263157893</v>
      </c>
      <c r="P320">
        <f t="shared" si="17"/>
        <v>14.109375</v>
      </c>
      <c r="Q320" t="str" cm="1">
        <f t="array" ref="Q320:R320">_xlfn.TEXTSPLIT(N320,"/")</f>
        <v>music</v>
      </c>
      <c r="R320" t="str">
        <v>rock</v>
      </c>
      <c r="S320" s="9">
        <f t="shared" si="18"/>
        <v>41684.25</v>
      </c>
      <c r="T320" s="9">
        <f t="shared" si="19"/>
        <v>41686.25</v>
      </c>
    </row>
    <row r="321" spans="1:20" x14ac:dyDescent="0.55000000000000004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5">
        <f t="shared" si="16"/>
        <v>0.38702380952380955</v>
      </c>
      <c r="P321">
        <f t="shared" si="17"/>
        <v>40.637500000000003</v>
      </c>
      <c r="Q321" t="str" cm="1">
        <f t="array" ref="Q321:R321">_xlfn.TEXTSPLIT(N321,"/")</f>
        <v>technology</v>
      </c>
      <c r="R321" t="str">
        <v>web</v>
      </c>
      <c r="S321" s="9">
        <f t="shared" si="18"/>
        <v>40402.208333333336</v>
      </c>
      <c r="T321" s="9">
        <f t="shared" si="19"/>
        <v>40426.208333333336</v>
      </c>
    </row>
    <row r="322" spans="1:20" x14ac:dyDescent="0.55000000000000004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5">
        <f t="shared" si="16"/>
        <v>9.5876777251184833E-2</v>
      </c>
      <c r="P322">
        <f t="shared" si="17"/>
        <v>3.2787682333873582</v>
      </c>
      <c r="Q322" t="str" cm="1">
        <f t="array" ref="Q322:R322">_xlfn.TEXTSPLIT(N322,"/")</f>
        <v>publishing</v>
      </c>
      <c r="R322" t="str">
        <v>fiction</v>
      </c>
      <c r="S322" s="9">
        <f t="shared" si="18"/>
        <v>40673.208333333336</v>
      </c>
      <c r="T322" s="9">
        <f t="shared" si="19"/>
        <v>40682.208333333336</v>
      </c>
    </row>
    <row r="323" spans="1:20" ht="31.35" x14ac:dyDescent="0.55000000000000004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5">
        <f t="shared" ref="O323:O386" si="20">E323/D323</f>
        <v>0.94144366197183094</v>
      </c>
      <c r="P323">
        <f t="shared" ref="P323:P386" si="21">IF(G323,E323/G324,0)</f>
        <v>31.04140866873065</v>
      </c>
      <c r="Q323" t="str" cm="1">
        <f t="array" ref="Q323:R323">_xlfn.TEXTSPLIT(N323,"/")</f>
        <v>film &amp; video</v>
      </c>
      <c r="R323" t="str">
        <v>shorts</v>
      </c>
      <c r="S323" s="9">
        <f t="shared" ref="S323:S386" si="22">(((J323/60)/60)/24)+DATE(1970,1,1)</f>
        <v>40634.208333333336</v>
      </c>
      <c r="T323" s="9">
        <f t="shared" ref="T323:T386" si="23">(((K323/60)/60)/24)+DATE(1970,1,1)</f>
        <v>40642.208333333336</v>
      </c>
    </row>
    <row r="324" spans="1:20" ht="31.35" x14ac:dyDescent="0.55000000000000004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5">
        <f t="shared" si="20"/>
        <v>1.6656234096692113</v>
      </c>
      <c r="P324">
        <f t="shared" si="21"/>
        <v>7552.9615384615381</v>
      </c>
      <c r="Q324" t="str" cm="1">
        <f t="array" ref="Q324:R324">_xlfn.TEXTSPLIT(N324,"/")</f>
        <v>theater</v>
      </c>
      <c r="R324" t="str">
        <v>plays</v>
      </c>
      <c r="S324" s="9">
        <f t="shared" si="22"/>
        <v>40507.25</v>
      </c>
      <c r="T324" s="9">
        <f t="shared" si="23"/>
        <v>40520.25</v>
      </c>
    </row>
    <row r="325" spans="1:20" x14ac:dyDescent="0.55000000000000004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5">
        <f t="shared" si="20"/>
        <v>0.24134831460674158</v>
      </c>
      <c r="P325">
        <f t="shared" si="21"/>
        <v>6.9967426710097724</v>
      </c>
      <c r="Q325" t="str" cm="1">
        <f t="array" ref="Q325:R325">_xlfn.TEXTSPLIT(N325,"/")</f>
        <v>film &amp; video</v>
      </c>
      <c r="R325" t="str">
        <v>documentary</v>
      </c>
      <c r="S325" s="9">
        <f t="shared" si="22"/>
        <v>41725.208333333336</v>
      </c>
      <c r="T325" s="9">
        <f t="shared" si="23"/>
        <v>41727.208333333336</v>
      </c>
    </row>
    <row r="326" spans="1:20" x14ac:dyDescent="0.55000000000000004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5">
        <f t="shared" si="20"/>
        <v>1.6405633802816901</v>
      </c>
      <c r="P326">
        <f t="shared" si="21"/>
        <v>159.56164383561645</v>
      </c>
      <c r="Q326" t="str" cm="1">
        <f t="array" ref="Q326:R326">_xlfn.TEXTSPLIT(N326,"/")</f>
        <v>theater</v>
      </c>
      <c r="R326" t="str">
        <v>plays</v>
      </c>
      <c r="S326" s="9">
        <f t="shared" si="22"/>
        <v>42176.208333333328</v>
      </c>
      <c r="T326" s="9">
        <f t="shared" si="23"/>
        <v>42188.208333333328</v>
      </c>
    </row>
    <row r="327" spans="1:20" ht="31.35" x14ac:dyDescent="0.55000000000000004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5">
        <f t="shared" si="20"/>
        <v>0.90723076923076929</v>
      </c>
      <c r="P327">
        <f t="shared" si="21"/>
        <v>46.0703125</v>
      </c>
      <c r="Q327" t="str" cm="1">
        <f t="array" ref="Q327:R327">_xlfn.TEXTSPLIT(N327,"/")</f>
        <v>theater</v>
      </c>
      <c r="R327" t="str">
        <v>plays</v>
      </c>
      <c r="S327" s="9">
        <f t="shared" si="22"/>
        <v>43267.208333333328</v>
      </c>
      <c r="T327" s="9">
        <f t="shared" si="23"/>
        <v>43290.208333333328</v>
      </c>
    </row>
    <row r="328" spans="1:20" ht="31.35" x14ac:dyDescent="0.55000000000000004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5">
        <f t="shared" si="20"/>
        <v>0.46194444444444444</v>
      </c>
      <c r="P328">
        <f t="shared" si="21"/>
        <v>100.78787878787878</v>
      </c>
      <c r="Q328" t="str" cm="1">
        <f t="array" ref="Q328:R328">_xlfn.TEXTSPLIT(N328,"/")</f>
        <v>film &amp; video</v>
      </c>
      <c r="R328" t="str">
        <v>animation</v>
      </c>
      <c r="S328" s="9">
        <f t="shared" si="22"/>
        <v>42364.25</v>
      </c>
      <c r="T328" s="9">
        <f t="shared" si="23"/>
        <v>42370.25</v>
      </c>
    </row>
    <row r="329" spans="1:20" x14ac:dyDescent="0.55000000000000004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5">
        <f t="shared" si="20"/>
        <v>0.38538461538461538</v>
      </c>
      <c r="P329">
        <f t="shared" si="21"/>
        <v>0.41048750512085214</v>
      </c>
      <c r="Q329" t="str" cm="1">
        <f t="array" ref="Q329:R329">_xlfn.TEXTSPLIT(N329,"/")</f>
        <v>theater</v>
      </c>
      <c r="R329" t="str">
        <v>plays</v>
      </c>
      <c r="S329" s="9">
        <f t="shared" si="22"/>
        <v>43705.208333333328</v>
      </c>
      <c r="T329" s="9">
        <f t="shared" si="23"/>
        <v>43709.208333333328</v>
      </c>
    </row>
    <row r="330" spans="1:20" ht="31.35" x14ac:dyDescent="0.55000000000000004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5">
        <f t="shared" si="20"/>
        <v>1.3356231003039514</v>
      </c>
      <c r="P330">
        <f t="shared" si="21"/>
        <v>624.76777251184831</v>
      </c>
      <c r="Q330" t="str" cm="1">
        <f t="array" ref="Q330:R330">_xlfn.TEXTSPLIT(N330,"/")</f>
        <v>music</v>
      </c>
      <c r="R330" t="str">
        <v>rock</v>
      </c>
      <c r="S330" s="9">
        <f t="shared" si="22"/>
        <v>43434.25</v>
      </c>
      <c r="T330" s="9">
        <f t="shared" si="23"/>
        <v>43445.25</v>
      </c>
    </row>
    <row r="331" spans="1:20" x14ac:dyDescent="0.55000000000000004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5">
        <f t="shared" si="20"/>
        <v>0.22896588486140726</v>
      </c>
      <c r="P331">
        <f t="shared" si="21"/>
        <v>15.506859205776173</v>
      </c>
      <c r="Q331" t="str" cm="1">
        <f t="array" ref="Q331:R331">_xlfn.TEXTSPLIT(N331,"/")</f>
        <v>games</v>
      </c>
      <c r="R331" t="str">
        <v>video games</v>
      </c>
      <c r="S331" s="9">
        <f t="shared" si="22"/>
        <v>42716.25</v>
      </c>
      <c r="T331" s="9">
        <f t="shared" si="23"/>
        <v>42727.25</v>
      </c>
    </row>
    <row r="332" spans="1:20" ht="31.35" x14ac:dyDescent="0.55000000000000004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5">
        <f t="shared" si="20"/>
        <v>1.8495548961424333</v>
      </c>
      <c r="P332">
        <f t="shared" si="21"/>
        <v>328.05263157894734</v>
      </c>
      <c r="Q332" t="str" cm="1">
        <f t="array" ref="Q332:R332">_xlfn.TEXTSPLIT(N332,"/")</f>
        <v>film &amp; video</v>
      </c>
      <c r="R332" t="str">
        <v>documentary</v>
      </c>
      <c r="S332" s="9">
        <f t="shared" si="22"/>
        <v>43077.25</v>
      </c>
      <c r="T332" s="9">
        <f t="shared" si="23"/>
        <v>43078.25</v>
      </c>
    </row>
    <row r="333" spans="1:20" x14ac:dyDescent="0.55000000000000004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5">
        <f t="shared" si="20"/>
        <v>4.4372727272727275</v>
      </c>
      <c r="P333">
        <f t="shared" si="21"/>
        <v>31.155319148936169</v>
      </c>
      <c r="Q333" t="str" cm="1">
        <f t="array" ref="Q333:R333">_xlfn.TEXTSPLIT(N333,"/")</f>
        <v>food</v>
      </c>
      <c r="R333" t="str">
        <v>food trucks</v>
      </c>
      <c r="S333" s="9">
        <f t="shared" si="22"/>
        <v>40896.25</v>
      </c>
      <c r="T333" s="9">
        <f t="shared" si="23"/>
        <v>40897.25</v>
      </c>
    </row>
    <row r="334" spans="1:20" ht="31.35" x14ac:dyDescent="0.55000000000000004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5">
        <f t="shared" si="20"/>
        <v>1.999806763285024</v>
      </c>
      <c r="P334">
        <f t="shared" si="21"/>
        <v>163.62055335968378</v>
      </c>
      <c r="Q334" t="str" cm="1">
        <f t="array" ref="Q334:R334">_xlfn.TEXTSPLIT(N334,"/")</f>
        <v>technology</v>
      </c>
      <c r="R334" t="str">
        <v>wearables</v>
      </c>
      <c r="S334" s="9">
        <f t="shared" si="22"/>
        <v>41361.208333333336</v>
      </c>
      <c r="T334" s="9">
        <f t="shared" si="23"/>
        <v>41362.208333333336</v>
      </c>
    </row>
    <row r="335" spans="1:20" x14ac:dyDescent="0.55000000000000004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5">
        <f t="shared" si="20"/>
        <v>1.2395833333333333</v>
      </c>
      <c r="P335">
        <f t="shared" si="21"/>
        <v>10.691823899371069</v>
      </c>
      <c r="Q335" t="str" cm="1">
        <f t="array" ref="Q335:R335">_xlfn.TEXTSPLIT(N335,"/")</f>
        <v>theater</v>
      </c>
      <c r="R335" t="str">
        <v>plays</v>
      </c>
      <c r="S335" s="9">
        <f t="shared" si="22"/>
        <v>43424.25</v>
      </c>
      <c r="T335" s="9">
        <f t="shared" si="23"/>
        <v>43452.25</v>
      </c>
    </row>
    <row r="336" spans="1:20" x14ac:dyDescent="0.55000000000000004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5">
        <f t="shared" si="20"/>
        <v>1.8661329305135952</v>
      </c>
      <c r="P336">
        <f t="shared" si="21"/>
        <v>54.112133158125275</v>
      </c>
      <c r="Q336" t="str" cm="1">
        <f t="array" ref="Q336:R336">_xlfn.TEXTSPLIT(N336,"/")</f>
        <v>music</v>
      </c>
      <c r="R336" t="str">
        <v>rock</v>
      </c>
      <c r="S336" s="9">
        <f t="shared" si="22"/>
        <v>43110.25</v>
      </c>
      <c r="T336" s="9">
        <f t="shared" si="23"/>
        <v>43117.25</v>
      </c>
    </row>
    <row r="337" spans="1:20" x14ac:dyDescent="0.55000000000000004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5">
        <f t="shared" si="20"/>
        <v>1.1428538550057536</v>
      </c>
      <c r="P337">
        <f t="shared" si="21"/>
        <v>185.28731343283582</v>
      </c>
      <c r="Q337" t="str" cm="1">
        <f t="array" ref="Q337:R337">_xlfn.TEXTSPLIT(N337,"/")</f>
        <v>music</v>
      </c>
      <c r="R337" t="str">
        <v>rock</v>
      </c>
      <c r="S337" s="9">
        <f t="shared" si="22"/>
        <v>43784.25</v>
      </c>
      <c r="T337" s="9">
        <f t="shared" si="23"/>
        <v>43797.25</v>
      </c>
    </row>
    <row r="338" spans="1:20" x14ac:dyDescent="0.55000000000000004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5">
        <f t="shared" si="20"/>
        <v>0.97032531824611035</v>
      </c>
      <c r="P338">
        <f t="shared" si="21"/>
        <v>62.650228310502285</v>
      </c>
      <c r="Q338" t="str" cm="1">
        <f t="array" ref="Q338:R338">_xlfn.TEXTSPLIT(N338,"/")</f>
        <v>music</v>
      </c>
      <c r="R338" t="str">
        <v>rock</v>
      </c>
      <c r="S338" s="9">
        <f t="shared" si="22"/>
        <v>40527.25</v>
      </c>
      <c r="T338" s="9">
        <f t="shared" si="23"/>
        <v>40528.25</v>
      </c>
    </row>
    <row r="339" spans="1:20" x14ac:dyDescent="0.55000000000000004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5">
        <f t="shared" si="20"/>
        <v>1.2281904761904763</v>
      </c>
      <c r="P339">
        <f t="shared" si="21"/>
        <v>68.676923076923075</v>
      </c>
      <c r="Q339" t="str" cm="1">
        <f t="array" ref="Q339:R339">_xlfn.TEXTSPLIT(N339,"/")</f>
        <v>theater</v>
      </c>
      <c r="R339" t="str">
        <v>plays</v>
      </c>
      <c r="S339" s="9">
        <f t="shared" si="22"/>
        <v>43780.25</v>
      </c>
      <c r="T339" s="9">
        <f t="shared" si="23"/>
        <v>43781.25</v>
      </c>
    </row>
    <row r="340" spans="1:20" x14ac:dyDescent="0.55000000000000004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5">
        <f t="shared" si="20"/>
        <v>1.7914326647564469</v>
      </c>
      <c r="P340">
        <f t="shared" si="21"/>
        <v>96.408635312259065</v>
      </c>
      <c r="Q340" t="str" cm="1">
        <f t="array" ref="Q340:R340">_xlfn.TEXTSPLIT(N340,"/")</f>
        <v>theater</v>
      </c>
      <c r="R340" t="str">
        <v>plays</v>
      </c>
      <c r="S340" s="9">
        <f t="shared" si="22"/>
        <v>40821.208333333336</v>
      </c>
      <c r="T340" s="9">
        <f t="shared" si="23"/>
        <v>40851.208333333336</v>
      </c>
    </row>
    <row r="341" spans="1:20" x14ac:dyDescent="0.55000000000000004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5">
        <f t="shared" si="20"/>
        <v>0.79951577402787966</v>
      </c>
      <c r="P341">
        <f t="shared" si="21"/>
        <v>277.28753180661579</v>
      </c>
      <c r="Q341" t="str" cm="1">
        <f t="array" ref="Q341:R341">_xlfn.TEXTSPLIT(N341,"/")</f>
        <v>theater</v>
      </c>
      <c r="R341" t="str">
        <v>plays</v>
      </c>
      <c r="S341" s="9">
        <f t="shared" si="22"/>
        <v>42949.208333333328</v>
      </c>
      <c r="T341" s="9">
        <f t="shared" si="23"/>
        <v>42963.208333333328</v>
      </c>
    </row>
    <row r="342" spans="1:20" x14ac:dyDescent="0.55000000000000004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5">
        <f t="shared" si="20"/>
        <v>0.94242587601078165</v>
      </c>
      <c r="P342">
        <f t="shared" si="21"/>
        <v>27.815433571996817</v>
      </c>
      <c r="Q342" t="str" cm="1">
        <f t="array" ref="Q342:R342">_xlfn.TEXTSPLIT(N342,"/")</f>
        <v>photography</v>
      </c>
      <c r="R342" t="str">
        <v>photography books</v>
      </c>
      <c r="S342" s="9">
        <f t="shared" si="22"/>
        <v>40889.25</v>
      </c>
      <c r="T342" s="9">
        <f t="shared" si="23"/>
        <v>40890.25</v>
      </c>
    </row>
    <row r="343" spans="1:20" x14ac:dyDescent="0.55000000000000004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5">
        <f t="shared" si="20"/>
        <v>0.84669291338582675</v>
      </c>
      <c r="P343">
        <f t="shared" si="21"/>
        <v>295.05182926829269</v>
      </c>
      <c r="Q343" t="str" cm="1">
        <f t="array" ref="Q343:R343">_xlfn.TEXTSPLIT(N343,"/")</f>
        <v>music</v>
      </c>
      <c r="R343" t="str">
        <v>indie rock</v>
      </c>
      <c r="S343" s="9">
        <f t="shared" si="22"/>
        <v>42244.208333333328</v>
      </c>
      <c r="T343" s="9">
        <f t="shared" si="23"/>
        <v>42251.208333333328</v>
      </c>
    </row>
    <row r="344" spans="1:20" x14ac:dyDescent="0.55000000000000004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5">
        <f t="shared" si="20"/>
        <v>0.66521920668058454</v>
      </c>
      <c r="P344">
        <f t="shared" si="21"/>
        <v>216.76190476190476</v>
      </c>
      <c r="Q344" t="str" cm="1">
        <f t="array" ref="Q344:R344">_xlfn.TEXTSPLIT(N344,"/")</f>
        <v>theater</v>
      </c>
      <c r="R344" t="str">
        <v>plays</v>
      </c>
      <c r="S344" s="9">
        <f t="shared" si="22"/>
        <v>41475.208333333336</v>
      </c>
      <c r="T344" s="9">
        <f t="shared" si="23"/>
        <v>41487.208333333336</v>
      </c>
    </row>
    <row r="345" spans="1:20" x14ac:dyDescent="0.55000000000000004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5">
        <f t="shared" si="20"/>
        <v>0.53922222222222227</v>
      </c>
      <c r="P345">
        <f t="shared" si="21"/>
        <v>5.846987951807229</v>
      </c>
      <c r="Q345" t="str" cm="1">
        <f t="array" ref="Q345:R345">_xlfn.TEXTSPLIT(N345,"/")</f>
        <v>theater</v>
      </c>
      <c r="R345" t="str">
        <v>plays</v>
      </c>
      <c r="S345" s="9">
        <f t="shared" si="22"/>
        <v>41597.25</v>
      </c>
      <c r="T345" s="9">
        <f t="shared" si="23"/>
        <v>41650.25</v>
      </c>
    </row>
    <row r="346" spans="1:20" x14ac:dyDescent="0.55000000000000004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5">
        <f t="shared" si="20"/>
        <v>0.41983299595141699</v>
      </c>
      <c r="P346">
        <f t="shared" si="21"/>
        <v>250.63141993957703</v>
      </c>
      <c r="Q346" t="str" cm="1">
        <f t="array" ref="Q346:R346">_xlfn.TEXTSPLIT(N346,"/")</f>
        <v>games</v>
      </c>
      <c r="R346" t="str">
        <v>video games</v>
      </c>
      <c r="S346" s="9">
        <f t="shared" si="22"/>
        <v>43122.25</v>
      </c>
      <c r="T346" s="9">
        <f t="shared" si="23"/>
        <v>43162.25</v>
      </c>
    </row>
    <row r="347" spans="1:20" x14ac:dyDescent="0.55000000000000004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5">
        <f t="shared" si="20"/>
        <v>0.14694796954314721</v>
      </c>
      <c r="P347">
        <f t="shared" si="21"/>
        <v>926.36</v>
      </c>
      <c r="Q347" t="str" cm="1">
        <f t="array" ref="Q347:R347">_xlfn.TEXTSPLIT(N347,"/")</f>
        <v>film &amp; video</v>
      </c>
      <c r="R347" t="str">
        <v>drama</v>
      </c>
      <c r="S347" s="9">
        <f t="shared" si="22"/>
        <v>42194.208333333328</v>
      </c>
      <c r="T347" s="9">
        <f t="shared" si="23"/>
        <v>42195.208333333328</v>
      </c>
    </row>
    <row r="348" spans="1:20" x14ac:dyDescent="0.55000000000000004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5">
        <f t="shared" si="20"/>
        <v>0.34475</v>
      </c>
      <c r="P348">
        <f t="shared" si="21"/>
        <v>14.439790575916231</v>
      </c>
      <c r="Q348" t="str" cm="1">
        <f t="array" ref="Q348:R348">_xlfn.TEXTSPLIT(N348,"/")</f>
        <v>music</v>
      </c>
      <c r="R348" t="str">
        <v>indie rock</v>
      </c>
      <c r="S348" s="9">
        <f t="shared" si="22"/>
        <v>42971.208333333328</v>
      </c>
      <c r="T348" s="9">
        <f t="shared" si="23"/>
        <v>43026.208333333328</v>
      </c>
    </row>
    <row r="349" spans="1:20" x14ac:dyDescent="0.55000000000000004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5">
        <f t="shared" si="20"/>
        <v>14.007777777777777</v>
      </c>
      <c r="P349">
        <f t="shared" si="21"/>
        <v>3.6195808211312088</v>
      </c>
      <c r="Q349" t="str" cm="1">
        <f t="array" ref="Q349:R349">_xlfn.TEXTSPLIT(N349,"/")</f>
        <v>technology</v>
      </c>
      <c r="R349" t="str">
        <v>web</v>
      </c>
      <c r="S349" s="9">
        <f t="shared" si="22"/>
        <v>42046.25</v>
      </c>
      <c r="T349" s="9">
        <f t="shared" si="23"/>
        <v>42070.25</v>
      </c>
    </row>
    <row r="350" spans="1:20" x14ac:dyDescent="0.55000000000000004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5">
        <f t="shared" si="20"/>
        <v>0.71770351758793971</v>
      </c>
      <c r="P350">
        <f t="shared" si="21"/>
        <v>154.73781148429035</v>
      </c>
      <c r="Q350" t="str" cm="1">
        <f t="array" ref="Q350:R350">_xlfn.TEXTSPLIT(N350,"/")</f>
        <v>food</v>
      </c>
      <c r="R350" t="str">
        <v>food trucks</v>
      </c>
      <c r="S350" s="9">
        <f t="shared" si="22"/>
        <v>42782.25</v>
      </c>
      <c r="T350" s="9">
        <f t="shared" si="23"/>
        <v>42795.25</v>
      </c>
    </row>
    <row r="351" spans="1:20" x14ac:dyDescent="0.55000000000000004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5">
        <f t="shared" si="20"/>
        <v>0.53074115044247783</v>
      </c>
      <c r="P351">
        <f t="shared" si="21"/>
        <v>95958</v>
      </c>
      <c r="Q351" t="str" cm="1">
        <f t="array" ref="Q351:R351">_xlfn.TEXTSPLIT(N351,"/")</f>
        <v>theater</v>
      </c>
      <c r="R351" t="str">
        <v>plays</v>
      </c>
      <c r="S351" s="9">
        <f t="shared" si="22"/>
        <v>42930.208333333328</v>
      </c>
      <c r="T351" s="9">
        <f t="shared" si="23"/>
        <v>42960.208333333328</v>
      </c>
    </row>
    <row r="352" spans="1:20" x14ac:dyDescent="0.55000000000000004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5">
        <f t="shared" si="20"/>
        <v>0.05</v>
      </c>
      <c r="P352">
        <f t="shared" si="21"/>
        <v>2.4838549428713363E-3</v>
      </c>
      <c r="Q352" t="str" cm="1">
        <f t="array" ref="Q352:R352">_xlfn.TEXTSPLIT(N352,"/")</f>
        <v>music</v>
      </c>
      <c r="R352" t="str">
        <v>jazz</v>
      </c>
      <c r="S352" s="9">
        <f t="shared" si="22"/>
        <v>42144.208333333328</v>
      </c>
      <c r="T352" s="9">
        <f t="shared" si="23"/>
        <v>42162.208333333328</v>
      </c>
    </row>
    <row r="353" spans="1:20" x14ac:dyDescent="0.55000000000000004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5">
        <f t="shared" si="20"/>
        <v>1.2770715249662619</v>
      </c>
      <c r="P353">
        <f t="shared" si="21"/>
        <v>2867.6060606060605</v>
      </c>
      <c r="Q353" t="str" cm="1">
        <f t="array" ref="Q353:R353">_xlfn.TEXTSPLIT(N353,"/")</f>
        <v>music</v>
      </c>
      <c r="R353" t="str">
        <v>rock</v>
      </c>
      <c r="S353" s="9">
        <f t="shared" si="22"/>
        <v>42240.208333333328</v>
      </c>
      <c r="T353" s="9">
        <f t="shared" si="23"/>
        <v>42254.208333333328</v>
      </c>
    </row>
    <row r="354" spans="1:20" x14ac:dyDescent="0.55000000000000004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5">
        <f t="shared" si="20"/>
        <v>0.34892857142857142</v>
      </c>
      <c r="P354">
        <f t="shared" si="21"/>
        <v>0.5736934820904287</v>
      </c>
      <c r="Q354" t="str" cm="1">
        <f t="array" ref="Q354:R354">_xlfn.TEXTSPLIT(N354,"/")</f>
        <v>theater</v>
      </c>
      <c r="R354" t="str">
        <v>plays</v>
      </c>
      <c r="S354" s="9">
        <f t="shared" si="22"/>
        <v>42315.25</v>
      </c>
      <c r="T354" s="9">
        <f t="shared" si="23"/>
        <v>42323.25</v>
      </c>
    </row>
    <row r="355" spans="1:20" x14ac:dyDescent="0.55000000000000004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5">
        <f t="shared" si="20"/>
        <v>4.105982142857143</v>
      </c>
      <c r="P355">
        <f t="shared" si="21"/>
        <v>1724.5125</v>
      </c>
      <c r="Q355" t="str" cm="1">
        <f t="array" ref="Q355:R355">_xlfn.TEXTSPLIT(N355,"/")</f>
        <v>theater</v>
      </c>
      <c r="R355" t="str">
        <v>plays</v>
      </c>
      <c r="S355" s="9">
        <f t="shared" si="22"/>
        <v>43651.208333333328</v>
      </c>
      <c r="T355" s="9">
        <f t="shared" si="23"/>
        <v>43652.208333333328</v>
      </c>
    </row>
    <row r="356" spans="1:20" x14ac:dyDescent="0.55000000000000004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5">
        <f t="shared" si="20"/>
        <v>1.2373770491803278</v>
      </c>
      <c r="P356">
        <f t="shared" si="21"/>
        <v>87.767441860465112</v>
      </c>
      <c r="Q356" t="str" cm="1">
        <f t="array" ref="Q356:R356">_xlfn.TEXTSPLIT(N356,"/")</f>
        <v>film &amp; video</v>
      </c>
      <c r="R356" t="str">
        <v>documentary</v>
      </c>
      <c r="S356" s="9">
        <f t="shared" si="22"/>
        <v>41520.208333333336</v>
      </c>
      <c r="T356" s="9">
        <f t="shared" si="23"/>
        <v>41527.208333333336</v>
      </c>
    </row>
    <row r="357" spans="1:20" x14ac:dyDescent="0.55000000000000004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5">
        <f t="shared" si="20"/>
        <v>0.58973684210526311</v>
      </c>
      <c r="P357">
        <f t="shared" si="21"/>
        <v>56.024999999999999</v>
      </c>
      <c r="Q357" t="str" cm="1">
        <f t="array" ref="Q357:R357">_xlfn.TEXTSPLIT(N357,"/")</f>
        <v>technology</v>
      </c>
      <c r="R357" t="str">
        <v>wearables</v>
      </c>
      <c r="S357" s="9">
        <f t="shared" si="22"/>
        <v>42757.25</v>
      </c>
      <c r="T357" s="9">
        <f t="shared" si="23"/>
        <v>42797.25</v>
      </c>
    </row>
    <row r="358" spans="1:20" x14ac:dyDescent="0.55000000000000004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5">
        <f t="shared" si="20"/>
        <v>0.36892473118279567</v>
      </c>
      <c r="P358">
        <f t="shared" si="21"/>
        <v>83.682926829268297</v>
      </c>
      <c r="Q358" t="str" cm="1">
        <f t="array" ref="Q358:R358">_xlfn.TEXTSPLIT(N358,"/")</f>
        <v>theater</v>
      </c>
      <c r="R358" t="str">
        <v>plays</v>
      </c>
      <c r="S358" s="9">
        <f t="shared" si="22"/>
        <v>40922.25</v>
      </c>
      <c r="T358" s="9">
        <f t="shared" si="23"/>
        <v>40931.25</v>
      </c>
    </row>
    <row r="359" spans="1:20" x14ac:dyDescent="0.55000000000000004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5">
        <f t="shared" si="20"/>
        <v>1.8491304347826087</v>
      </c>
      <c r="P359">
        <f t="shared" si="21"/>
        <v>184.91304347826087</v>
      </c>
      <c r="Q359" t="str" cm="1">
        <f t="array" ref="Q359:R359">_xlfn.TEXTSPLIT(N359,"/")</f>
        <v>games</v>
      </c>
      <c r="R359" t="str">
        <v>video games</v>
      </c>
      <c r="S359" s="9">
        <f t="shared" si="22"/>
        <v>42250.208333333328</v>
      </c>
      <c r="T359" s="9">
        <f t="shared" si="23"/>
        <v>42275.208333333328</v>
      </c>
    </row>
    <row r="360" spans="1:20" x14ac:dyDescent="0.55000000000000004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5">
        <f t="shared" si="20"/>
        <v>0.11814432989690722</v>
      </c>
      <c r="P360">
        <f t="shared" si="21"/>
        <v>6.1283422459893044</v>
      </c>
      <c r="Q360" t="str" cm="1">
        <f t="array" ref="Q360:R360">_xlfn.TEXTSPLIT(N360,"/")</f>
        <v>photography</v>
      </c>
      <c r="R360" t="str">
        <v>photography books</v>
      </c>
      <c r="S360" s="9">
        <f t="shared" si="22"/>
        <v>43322.208333333328</v>
      </c>
      <c r="T360" s="9">
        <f t="shared" si="23"/>
        <v>43325.208333333328</v>
      </c>
    </row>
    <row r="361" spans="1:20" x14ac:dyDescent="0.55000000000000004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5">
        <f t="shared" si="20"/>
        <v>2.9870000000000001</v>
      </c>
      <c r="P361">
        <f t="shared" si="21"/>
        <v>4.1558260869565213</v>
      </c>
      <c r="Q361" t="str" cm="1">
        <f t="array" ref="Q361:R361">_xlfn.TEXTSPLIT(N361,"/")</f>
        <v>film &amp; video</v>
      </c>
      <c r="R361" t="str">
        <v>animation</v>
      </c>
      <c r="S361" s="9">
        <f t="shared" si="22"/>
        <v>40782.208333333336</v>
      </c>
      <c r="T361" s="9">
        <f t="shared" si="23"/>
        <v>40789.208333333336</v>
      </c>
    </row>
    <row r="362" spans="1:20" x14ac:dyDescent="0.55000000000000004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5">
        <f t="shared" si="20"/>
        <v>2.2635175879396985</v>
      </c>
      <c r="P362">
        <f t="shared" si="21"/>
        <v>1535.590909090909</v>
      </c>
      <c r="Q362" t="str" cm="1">
        <f t="array" ref="Q362:R362">_xlfn.TEXTSPLIT(N362,"/")</f>
        <v>theater</v>
      </c>
      <c r="R362" t="str">
        <v>plays</v>
      </c>
      <c r="S362" s="9">
        <f t="shared" si="22"/>
        <v>40544.25</v>
      </c>
      <c r="T362" s="9">
        <f t="shared" si="23"/>
        <v>40558.25</v>
      </c>
    </row>
    <row r="363" spans="1:20" x14ac:dyDescent="0.55000000000000004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5">
        <f t="shared" si="20"/>
        <v>1.7356363636363636</v>
      </c>
      <c r="P363">
        <f t="shared" si="21"/>
        <v>49.97905759162304</v>
      </c>
      <c r="Q363" t="str" cm="1">
        <f t="array" ref="Q363:R363">_xlfn.TEXTSPLIT(N363,"/")</f>
        <v>theater</v>
      </c>
      <c r="R363" t="str">
        <v>plays</v>
      </c>
      <c r="S363" s="9">
        <f t="shared" si="22"/>
        <v>43015.208333333328</v>
      </c>
      <c r="T363" s="9">
        <f t="shared" si="23"/>
        <v>43039.208333333328</v>
      </c>
    </row>
    <row r="364" spans="1:20" x14ac:dyDescent="0.55000000000000004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5">
        <f t="shared" si="20"/>
        <v>3.7175675675675675</v>
      </c>
      <c r="P364">
        <f t="shared" si="21"/>
        <v>98.956834532374103</v>
      </c>
      <c r="Q364" t="str" cm="1">
        <f t="array" ref="Q364:R364">_xlfn.TEXTSPLIT(N364,"/")</f>
        <v>music</v>
      </c>
      <c r="R364" t="str">
        <v>rock</v>
      </c>
      <c r="S364" s="9">
        <f t="shared" si="22"/>
        <v>40570.25</v>
      </c>
      <c r="T364" s="9">
        <f t="shared" si="23"/>
        <v>40608.25</v>
      </c>
    </row>
    <row r="365" spans="1:20" x14ac:dyDescent="0.55000000000000004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5">
        <f t="shared" si="20"/>
        <v>1.601923076923077</v>
      </c>
      <c r="P365">
        <f t="shared" si="21"/>
        <v>44.784946236559136</v>
      </c>
      <c r="Q365" t="str" cm="1">
        <f t="array" ref="Q365:R365">_xlfn.TEXTSPLIT(N365,"/")</f>
        <v>music</v>
      </c>
      <c r="R365" t="str">
        <v>rock</v>
      </c>
      <c r="S365" s="9">
        <f t="shared" si="22"/>
        <v>40904.25</v>
      </c>
      <c r="T365" s="9">
        <f t="shared" si="23"/>
        <v>40905.25</v>
      </c>
    </row>
    <row r="366" spans="1:20" x14ac:dyDescent="0.55000000000000004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5">
        <f t="shared" si="20"/>
        <v>16.163333333333334</v>
      </c>
      <c r="P366">
        <f t="shared" si="21"/>
        <v>129.88392857142858</v>
      </c>
      <c r="Q366" t="str" cm="1">
        <f t="array" ref="Q366:R366">_xlfn.TEXTSPLIT(N366,"/")</f>
        <v>music</v>
      </c>
      <c r="R366" t="str">
        <v>indie rock</v>
      </c>
      <c r="S366" s="9">
        <f t="shared" si="22"/>
        <v>43164.25</v>
      </c>
      <c r="T366" s="9">
        <f t="shared" si="23"/>
        <v>43194.208333333328</v>
      </c>
    </row>
    <row r="367" spans="1:20" x14ac:dyDescent="0.55000000000000004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5">
        <f t="shared" si="20"/>
        <v>7.3343749999999996</v>
      </c>
      <c r="P367">
        <f t="shared" si="21"/>
        <v>116.18811881188118</v>
      </c>
      <c r="Q367" t="str" cm="1">
        <f t="array" ref="Q367:R367">_xlfn.TEXTSPLIT(N367,"/")</f>
        <v>theater</v>
      </c>
      <c r="R367" t="str">
        <v>plays</v>
      </c>
      <c r="S367" s="9">
        <f t="shared" si="22"/>
        <v>42733.25</v>
      </c>
      <c r="T367" s="9">
        <f t="shared" si="23"/>
        <v>42760.25</v>
      </c>
    </row>
    <row r="368" spans="1:20" x14ac:dyDescent="0.55000000000000004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5">
        <f t="shared" si="20"/>
        <v>5.9211111111111112</v>
      </c>
      <c r="P368">
        <f t="shared" si="21"/>
        <v>142.10666666666665</v>
      </c>
      <c r="Q368" t="str" cm="1">
        <f t="array" ref="Q368:R368">_xlfn.TEXTSPLIT(N368,"/")</f>
        <v>theater</v>
      </c>
      <c r="R368" t="str">
        <v>plays</v>
      </c>
      <c r="S368" s="9">
        <f t="shared" si="22"/>
        <v>40546.25</v>
      </c>
      <c r="T368" s="9">
        <f t="shared" si="23"/>
        <v>40547.25</v>
      </c>
    </row>
    <row r="369" spans="1:20" x14ac:dyDescent="0.55000000000000004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5">
        <f t="shared" si="20"/>
        <v>0.18888888888888888</v>
      </c>
      <c r="P369">
        <f t="shared" si="21"/>
        <v>9.0776699029126213</v>
      </c>
      <c r="Q369" t="str" cm="1">
        <f t="array" ref="Q369:R369">_xlfn.TEXTSPLIT(N369,"/")</f>
        <v>theater</v>
      </c>
      <c r="R369" t="str">
        <v>plays</v>
      </c>
      <c r="S369" s="9">
        <f t="shared" si="22"/>
        <v>41930.208333333336</v>
      </c>
      <c r="T369" s="9">
        <f t="shared" si="23"/>
        <v>41954.25</v>
      </c>
    </row>
    <row r="370" spans="1:20" x14ac:dyDescent="0.55000000000000004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5">
        <f t="shared" si="20"/>
        <v>2.7680769230769231</v>
      </c>
      <c r="P370">
        <f t="shared" si="21"/>
        <v>93.467532467532465</v>
      </c>
      <c r="Q370" t="str" cm="1">
        <f t="array" ref="Q370:R370">_xlfn.TEXTSPLIT(N370,"/")</f>
        <v>film &amp; video</v>
      </c>
      <c r="R370" t="str">
        <v>documentary</v>
      </c>
      <c r="S370" s="9">
        <f t="shared" si="22"/>
        <v>40464.208333333336</v>
      </c>
      <c r="T370" s="9">
        <f t="shared" si="23"/>
        <v>40487.208333333336</v>
      </c>
    </row>
    <row r="371" spans="1:20" x14ac:dyDescent="0.55000000000000004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5">
        <f t="shared" si="20"/>
        <v>2.730185185185185</v>
      </c>
      <c r="P371">
        <f t="shared" si="21"/>
        <v>2.4711699631243715</v>
      </c>
      <c r="Q371" t="str" cm="1">
        <f t="array" ref="Q371:R371">_xlfn.TEXTSPLIT(N371,"/")</f>
        <v>film &amp; video</v>
      </c>
      <c r="R371" t="str">
        <v>television</v>
      </c>
      <c r="S371" s="9">
        <f t="shared" si="22"/>
        <v>41308.25</v>
      </c>
      <c r="T371" s="9">
        <f t="shared" si="23"/>
        <v>41347.208333333336</v>
      </c>
    </row>
    <row r="372" spans="1:20" x14ac:dyDescent="0.55000000000000004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5">
        <f t="shared" si="20"/>
        <v>1.593633125556545</v>
      </c>
      <c r="P372">
        <f t="shared" si="21"/>
        <v>82.244944852941174</v>
      </c>
      <c r="Q372" t="str" cm="1">
        <f t="array" ref="Q372:R372">_xlfn.TEXTSPLIT(N372,"/")</f>
        <v>theater</v>
      </c>
      <c r="R372" t="str">
        <v>plays</v>
      </c>
      <c r="S372" s="9">
        <f t="shared" si="22"/>
        <v>43570.208333333328</v>
      </c>
      <c r="T372" s="9">
        <f t="shared" si="23"/>
        <v>43576.208333333328</v>
      </c>
    </row>
    <row r="373" spans="1:20" x14ac:dyDescent="0.55000000000000004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5">
        <f t="shared" si="20"/>
        <v>0.67869978858350954</v>
      </c>
      <c r="P373">
        <f t="shared" si="21"/>
        <v>759.82248520710061</v>
      </c>
      <c r="Q373" t="str" cm="1">
        <f t="array" ref="Q373:R373">_xlfn.TEXTSPLIT(N373,"/")</f>
        <v>theater</v>
      </c>
      <c r="R373" t="str">
        <v>plays</v>
      </c>
      <c r="S373" s="9">
        <f t="shared" si="22"/>
        <v>42043.25</v>
      </c>
      <c r="T373" s="9">
        <f t="shared" si="23"/>
        <v>42094.208333333328</v>
      </c>
    </row>
    <row r="374" spans="1:20" ht="31.35" x14ac:dyDescent="0.55000000000000004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5">
        <f t="shared" si="20"/>
        <v>15.915555555555555</v>
      </c>
      <c r="P374">
        <f t="shared" si="21"/>
        <v>6.8015194681861351</v>
      </c>
      <c r="Q374" t="str" cm="1">
        <f t="array" ref="Q374:R374">_xlfn.TEXTSPLIT(N374,"/")</f>
        <v>film &amp; video</v>
      </c>
      <c r="R374" t="str">
        <v>documentary</v>
      </c>
      <c r="S374" s="9">
        <f t="shared" si="22"/>
        <v>42012.25</v>
      </c>
      <c r="T374" s="9">
        <f t="shared" si="23"/>
        <v>42032.25</v>
      </c>
    </row>
    <row r="375" spans="1:20" x14ac:dyDescent="0.55000000000000004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5">
        <f t="shared" si="20"/>
        <v>7.3018222222222224</v>
      </c>
      <c r="P375">
        <f t="shared" si="21"/>
        <v>372.54195011337868</v>
      </c>
      <c r="Q375" t="str" cm="1">
        <f t="array" ref="Q375:R375">_xlfn.TEXTSPLIT(N375,"/")</f>
        <v>theater</v>
      </c>
      <c r="R375" t="str">
        <v>plays</v>
      </c>
      <c r="S375" s="9">
        <f t="shared" si="22"/>
        <v>42964.208333333328</v>
      </c>
      <c r="T375" s="9">
        <f t="shared" si="23"/>
        <v>42972.208333333328</v>
      </c>
    </row>
    <row r="376" spans="1:20" ht="31.35" x14ac:dyDescent="0.55000000000000004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5">
        <f t="shared" si="20"/>
        <v>0.13185782556750297</v>
      </c>
      <c r="P376">
        <f t="shared" si="21"/>
        <v>882.92</v>
      </c>
      <c r="Q376" t="str" cm="1">
        <f t="array" ref="Q376:R376">_xlfn.TEXTSPLIT(N376,"/")</f>
        <v>film &amp; video</v>
      </c>
      <c r="R376" t="str">
        <v>documentary</v>
      </c>
      <c r="S376" s="9">
        <f t="shared" si="22"/>
        <v>43476.25</v>
      </c>
      <c r="T376" s="9">
        <f t="shared" si="23"/>
        <v>43481.25</v>
      </c>
    </row>
    <row r="377" spans="1:20" ht="31.35" x14ac:dyDescent="0.55000000000000004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5">
        <f t="shared" si="20"/>
        <v>0.54777777777777781</v>
      </c>
      <c r="P377">
        <f t="shared" si="21"/>
        <v>11.290076335877863</v>
      </c>
      <c r="Q377" t="str" cm="1">
        <f t="array" ref="Q377:R377">_xlfn.TEXTSPLIT(N377,"/")</f>
        <v>music</v>
      </c>
      <c r="R377" t="str">
        <v>indie rock</v>
      </c>
      <c r="S377" s="9">
        <f t="shared" si="22"/>
        <v>42293.208333333328</v>
      </c>
      <c r="T377" s="9">
        <f t="shared" si="23"/>
        <v>42350.25</v>
      </c>
    </row>
    <row r="378" spans="1:20" x14ac:dyDescent="0.55000000000000004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5">
        <f t="shared" si="20"/>
        <v>3.6102941176470589</v>
      </c>
      <c r="P378">
        <f t="shared" si="21"/>
        <v>96.653543307086608</v>
      </c>
      <c r="Q378" t="str" cm="1">
        <f t="array" ref="Q378:R378">_xlfn.TEXTSPLIT(N378,"/")</f>
        <v>music</v>
      </c>
      <c r="R378" t="str">
        <v>rock</v>
      </c>
      <c r="S378" s="9">
        <f t="shared" si="22"/>
        <v>41826.208333333336</v>
      </c>
      <c r="T378" s="9">
        <f t="shared" si="23"/>
        <v>41832.208333333336</v>
      </c>
    </row>
    <row r="379" spans="1:20" x14ac:dyDescent="0.55000000000000004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5">
        <f t="shared" si="20"/>
        <v>0.10257545271629778</v>
      </c>
      <c r="P379">
        <f t="shared" si="21"/>
        <v>14.36056338028169</v>
      </c>
      <c r="Q379" t="str" cm="1">
        <f t="array" ref="Q379:R379">_xlfn.TEXTSPLIT(N379,"/")</f>
        <v>theater</v>
      </c>
      <c r="R379" t="str">
        <v>plays</v>
      </c>
      <c r="S379" s="9">
        <f t="shared" si="22"/>
        <v>43760.208333333328</v>
      </c>
      <c r="T379" s="9">
        <f t="shared" si="23"/>
        <v>43774.25</v>
      </c>
    </row>
    <row r="380" spans="1:20" x14ac:dyDescent="0.55000000000000004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5">
        <f t="shared" si="20"/>
        <v>0.13962962962962963</v>
      </c>
      <c r="P380">
        <f t="shared" si="21"/>
        <v>565.5</v>
      </c>
      <c r="Q380" t="str" cm="1">
        <f t="array" ref="Q380:R380">_xlfn.TEXTSPLIT(N380,"/")</f>
        <v>film &amp; video</v>
      </c>
      <c r="R380" t="str">
        <v>documentary</v>
      </c>
      <c r="S380" s="9">
        <f t="shared" si="22"/>
        <v>43241.208333333328</v>
      </c>
      <c r="T380" s="9">
        <f t="shared" si="23"/>
        <v>43279.208333333328</v>
      </c>
    </row>
    <row r="381" spans="1:20" x14ac:dyDescent="0.55000000000000004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5">
        <f t="shared" si="20"/>
        <v>0.40444444444444444</v>
      </c>
      <c r="P381">
        <f t="shared" si="21"/>
        <v>34.666666666666664</v>
      </c>
      <c r="Q381" t="str" cm="1">
        <f t="array" ref="Q381:R381">_xlfn.TEXTSPLIT(N381,"/")</f>
        <v>theater</v>
      </c>
      <c r="R381" t="str">
        <v>plays</v>
      </c>
      <c r="S381" s="9">
        <f t="shared" si="22"/>
        <v>40843.208333333336</v>
      </c>
      <c r="T381" s="9">
        <f t="shared" si="23"/>
        <v>40857.25</v>
      </c>
    </row>
    <row r="382" spans="1:20" ht="31.35" x14ac:dyDescent="0.55000000000000004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5">
        <f t="shared" si="20"/>
        <v>1.6032</v>
      </c>
      <c r="P382">
        <f t="shared" si="21"/>
        <v>25.858064516129033</v>
      </c>
      <c r="Q382" t="str" cm="1">
        <f t="array" ref="Q382:R382">_xlfn.TEXTSPLIT(N382,"/")</f>
        <v>theater</v>
      </c>
      <c r="R382" t="str">
        <v>plays</v>
      </c>
      <c r="S382" s="9">
        <f t="shared" si="22"/>
        <v>41448.208333333336</v>
      </c>
      <c r="T382" s="9">
        <f t="shared" si="23"/>
        <v>41453.208333333336</v>
      </c>
    </row>
    <row r="383" spans="1:20" x14ac:dyDescent="0.55000000000000004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5">
        <f t="shared" si="20"/>
        <v>1.8394339622641509</v>
      </c>
      <c r="P383">
        <f t="shared" si="21"/>
        <v>145.50746268656715</v>
      </c>
      <c r="Q383" t="str" cm="1">
        <f t="array" ref="Q383:R383">_xlfn.TEXTSPLIT(N383,"/")</f>
        <v>theater</v>
      </c>
      <c r="R383" t="str">
        <v>plays</v>
      </c>
      <c r="S383" s="9">
        <f t="shared" si="22"/>
        <v>42163.208333333328</v>
      </c>
      <c r="T383" s="9">
        <f t="shared" si="23"/>
        <v>42209.208333333328</v>
      </c>
    </row>
    <row r="384" spans="1:20" ht="31.35" x14ac:dyDescent="0.55000000000000004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5">
        <f t="shared" si="20"/>
        <v>0.63769230769230767</v>
      </c>
      <c r="P384">
        <f t="shared" si="21"/>
        <v>30.703703703703702</v>
      </c>
      <c r="Q384" t="str" cm="1">
        <f t="array" ref="Q384:R384">_xlfn.TEXTSPLIT(N384,"/")</f>
        <v>photography</v>
      </c>
      <c r="R384" t="str">
        <v>photography books</v>
      </c>
      <c r="S384" s="9">
        <f t="shared" si="22"/>
        <v>43024.208333333328</v>
      </c>
      <c r="T384" s="9">
        <f t="shared" si="23"/>
        <v>43043.208333333328</v>
      </c>
    </row>
    <row r="385" spans="1:20" x14ac:dyDescent="0.55000000000000004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5">
        <f t="shared" si="20"/>
        <v>2.2538095238095237</v>
      </c>
      <c r="P385">
        <f t="shared" si="21"/>
        <v>2.9587414044592624</v>
      </c>
      <c r="Q385" t="str" cm="1">
        <f t="array" ref="Q385:R385">_xlfn.TEXTSPLIT(N385,"/")</f>
        <v>food</v>
      </c>
      <c r="R385" t="str">
        <v>food trucks</v>
      </c>
      <c r="S385" s="9">
        <f t="shared" si="22"/>
        <v>43509.25</v>
      </c>
      <c r="T385" s="9">
        <f t="shared" si="23"/>
        <v>43515.25</v>
      </c>
    </row>
    <row r="386" spans="1:20" x14ac:dyDescent="0.55000000000000004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5">
        <f t="shared" si="20"/>
        <v>1.7200961538461539</v>
      </c>
      <c r="P386">
        <f t="shared" si="21"/>
        <v>173.06860158311346</v>
      </c>
      <c r="Q386" t="str" cm="1">
        <f t="array" ref="Q386:R386">_xlfn.TEXTSPLIT(N386,"/")</f>
        <v>film &amp; video</v>
      </c>
      <c r="R386" t="str">
        <v>documentary</v>
      </c>
      <c r="S386" s="9">
        <f t="shared" si="22"/>
        <v>42776.25</v>
      </c>
      <c r="T386" s="9">
        <f t="shared" si="23"/>
        <v>42803.25</v>
      </c>
    </row>
    <row r="387" spans="1:20" ht="31.35" x14ac:dyDescent="0.55000000000000004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5">
        <f t="shared" ref="O387:O450" si="24">E387/D387</f>
        <v>1.4616709511568124</v>
      </c>
      <c r="P387">
        <f t="shared" ref="P387:P450" si="25">IF(G387,E387/G388,0)</f>
        <v>53.238764044943821</v>
      </c>
      <c r="Q387" t="str" cm="1">
        <f t="array" ref="Q387:R387">_xlfn.TEXTSPLIT(N387,"/")</f>
        <v>publishing</v>
      </c>
      <c r="R387" t="str">
        <v>nonfiction</v>
      </c>
      <c r="S387" s="9">
        <f t="shared" ref="S387:S450" si="26">(((J387/60)/60)/24)+DATE(1970,1,1)</f>
        <v>43553.208333333328</v>
      </c>
      <c r="T387" s="9">
        <f t="shared" ref="T387:T450" si="27">(((K387/60)/60)/24)+DATE(1970,1,1)</f>
        <v>43585.208333333328</v>
      </c>
    </row>
    <row r="388" spans="1:20" ht="31.35" x14ac:dyDescent="0.55000000000000004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5">
        <f t="shared" si="24"/>
        <v>0.76423616236162362</v>
      </c>
      <c r="P388">
        <f t="shared" si="25"/>
        <v>244.23113207547169</v>
      </c>
      <c r="Q388" t="str" cm="1">
        <f t="array" ref="Q388:R388">_xlfn.TEXTSPLIT(N388,"/")</f>
        <v>theater</v>
      </c>
      <c r="R388" t="str">
        <v>plays</v>
      </c>
      <c r="S388" s="9">
        <f t="shared" si="26"/>
        <v>40355.208333333336</v>
      </c>
      <c r="T388" s="9">
        <f t="shared" si="27"/>
        <v>40367.208333333336</v>
      </c>
    </row>
    <row r="389" spans="1:20" x14ac:dyDescent="0.55000000000000004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5">
        <f t="shared" si="24"/>
        <v>0.39261467889908258</v>
      </c>
      <c r="P389">
        <f t="shared" si="25"/>
        <v>295.13793103448273</v>
      </c>
      <c r="Q389" t="str" cm="1">
        <f t="array" ref="Q389:R389">_xlfn.TEXTSPLIT(N389,"/")</f>
        <v>technology</v>
      </c>
      <c r="R389" t="str">
        <v>wearables</v>
      </c>
      <c r="S389" s="9">
        <f t="shared" si="26"/>
        <v>41072.208333333336</v>
      </c>
      <c r="T389" s="9">
        <f t="shared" si="27"/>
        <v>41077.208333333336</v>
      </c>
    </row>
    <row r="390" spans="1:20" x14ac:dyDescent="0.55000000000000004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5">
        <f t="shared" si="24"/>
        <v>0.11270034843205574</v>
      </c>
      <c r="P390">
        <f t="shared" si="25"/>
        <v>11.230902777777779</v>
      </c>
      <c r="Q390" t="str" cm="1">
        <f t="array" ref="Q390:R390">_xlfn.TEXTSPLIT(N390,"/")</f>
        <v>music</v>
      </c>
      <c r="R390" t="str">
        <v>indie rock</v>
      </c>
      <c r="S390" s="9">
        <f t="shared" si="26"/>
        <v>40912.25</v>
      </c>
      <c r="T390" s="9">
        <f t="shared" si="27"/>
        <v>40914.25</v>
      </c>
    </row>
    <row r="391" spans="1:20" x14ac:dyDescent="0.55000000000000004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5">
        <f t="shared" si="24"/>
        <v>1.2211084337349398</v>
      </c>
      <c r="P391">
        <f t="shared" si="25"/>
        <v>2027.04</v>
      </c>
      <c r="Q391" t="str" cm="1">
        <f t="array" ref="Q391:R391">_xlfn.TEXTSPLIT(N391,"/")</f>
        <v>theater</v>
      </c>
      <c r="R391" t="str">
        <v>plays</v>
      </c>
      <c r="S391" s="9">
        <f t="shared" si="26"/>
        <v>40479.208333333336</v>
      </c>
      <c r="T391" s="9">
        <f t="shared" si="27"/>
        <v>40506.25</v>
      </c>
    </row>
    <row r="392" spans="1:20" x14ac:dyDescent="0.55000000000000004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5">
        <f t="shared" si="24"/>
        <v>1.8654166666666667</v>
      </c>
      <c r="P392">
        <f t="shared" si="25"/>
        <v>29.649006622516556</v>
      </c>
      <c r="Q392" t="str" cm="1">
        <f t="array" ref="Q392:R392">_xlfn.TEXTSPLIT(N392,"/")</f>
        <v>photography</v>
      </c>
      <c r="R392" t="str">
        <v>photography books</v>
      </c>
      <c r="S392" s="9">
        <f t="shared" si="26"/>
        <v>41530.208333333336</v>
      </c>
      <c r="T392" s="9">
        <f t="shared" si="27"/>
        <v>41545.208333333336</v>
      </c>
    </row>
    <row r="393" spans="1:20" x14ac:dyDescent="0.55000000000000004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5">
        <f t="shared" si="24"/>
        <v>7.27317880794702E-2</v>
      </c>
      <c r="P393">
        <f t="shared" si="25"/>
        <v>2.7319651741293534</v>
      </c>
      <c r="Q393" t="str" cm="1">
        <f t="array" ref="Q393:R393">_xlfn.TEXTSPLIT(N393,"/")</f>
        <v>publishing</v>
      </c>
      <c r="R393" t="str">
        <v>nonfiction</v>
      </c>
      <c r="S393" s="9">
        <f t="shared" si="26"/>
        <v>41653.25</v>
      </c>
      <c r="T393" s="9">
        <f t="shared" si="27"/>
        <v>41655.25</v>
      </c>
    </row>
    <row r="394" spans="1:20" ht="31.35" x14ac:dyDescent="0.55000000000000004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5">
        <f t="shared" si="24"/>
        <v>0.65642371234207963</v>
      </c>
      <c r="P394">
        <f t="shared" si="25"/>
        <v>22.081072245831972</v>
      </c>
      <c r="Q394" t="str" cm="1">
        <f t="array" ref="Q394:R394">_xlfn.TEXTSPLIT(N394,"/")</f>
        <v>technology</v>
      </c>
      <c r="R394" t="str">
        <v>wearables</v>
      </c>
      <c r="S394" s="9">
        <f t="shared" si="26"/>
        <v>40549.25</v>
      </c>
      <c r="T394" s="9">
        <f t="shared" si="27"/>
        <v>40551.25</v>
      </c>
    </row>
    <row r="395" spans="1:20" x14ac:dyDescent="0.55000000000000004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5">
        <f t="shared" si="24"/>
        <v>2.2896178343949045</v>
      </c>
      <c r="P395">
        <f t="shared" si="25"/>
        <v>4229.0588235294117</v>
      </c>
      <c r="Q395" t="str" cm="1">
        <f t="array" ref="Q395:R395">_xlfn.TEXTSPLIT(N395,"/")</f>
        <v>music</v>
      </c>
      <c r="R395" t="str">
        <v>jazz</v>
      </c>
      <c r="S395" s="9">
        <f t="shared" si="26"/>
        <v>42933.208333333328</v>
      </c>
      <c r="T395" s="9">
        <f t="shared" si="27"/>
        <v>42934.208333333328</v>
      </c>
    </row>
    <row r="396" spans="1:20" x14ac:dyDescent="0.55000000000000004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5">
        <f t="shared" si="24"/>
        <v>4.6937499999999996</v>
      </c>
      <c r="P396">
        <f t="shared" si="25"/>
        <v>17.068181818181817</v>
      </c>
      <c r="Q396" t="str" cm="1">
        <f t="array" ref="Q396:R396">_xlfn.TEXTSPLIT(N396,"/")</f>
        <v>film &amp; video</v>
      </c>
      <c r="R396" t="str">
        <v>documentary</v>
      </c>
      <c r="S396" s="9">
        <f t="shared" si="26"/>
        <v>41484.208333333336</v>
      </c>
      <c r="T396" s="9">
        <f t="shared" si="27"/>
        <v>41494.208333333336</v>
      </c>
    </row>
    <row r="397" spans="1:20" ht="31.35" x14ac:dyDescent="0.55000000000000004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5">
        <f t="shared" si="24"/>
        <v>1.3011267605633803</v>
      </c>
      <c r="P397">
        <f t="shared" si="25"/>
        <v>5.7593516209476308</v>
      </c>
      <c r="Q397" t="str" cm="1">
        <f t="array" ref="Q397:R397">_xlfn.TEXTSPLIT(N397,"/")</f>
        <v>theater</v>
      </c>
      <c r="R397" t="str">
        <v>plays</v>
      </c>
      <c r="S397" s="9">
        <f t="shared" si="26"/>
        <v>40885.25</v>
      </c>
      <c r="T397" s="9">
        <f t="shared" si="27"/>
        <v>40886.25</v>
      </c>
    </row>
    <row r="398" spans="1:20" x14ac:dyDescent="0.55000000000000004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5">
        <f t="shared" si="24"/>
        <v>1.6705422993492407</v>
      </c>
      <c r="P398">
        <f t="shared" si="25"/>
        <v>169.62995594713655</v>
      </c>
      <c r="Q398" t="str" cm="1">
        <f t="array" ref="Q398:R398">_xlfn.TEXTSPLIT(N398,"/")</f>
        <v>film &amp; video</v>
      </c>
      <c r="R398" t="str">
        <v>drama</v>
      </c>
      <c r="S398" s="9">
        <f t="shared" si="26"/>
        <v>43378.208333333328</v>
      </c>
      <c r="T398" s="9">
        <f t="shared" si="27"/>
        <v>43386.208333333328</v>
      </c>
    </row>
    <row r="399" spans="1:20" x14ac:dyDescent="0.55000000000000004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5">
        <f t="shared" si="24"/>
        <v>1.738641975308642</v>
      </c>
      <c r="P399">
        <f t="shared" si="25"/>
        <v>114.4959349593496</v>
      </c>
      <c r="Q399" t="str" cm="1">
        <f t="array" ref="Q399:R399">_xlfn.TEXTSPLIT(N399,"/")</f>
        <v>music</v>
      </c>
      <c r="R399" t="str">
        <v>rock</v>
      </c>
      <c r="S399" s="9">
        <f t="shared" si="26"/>
        <v>41417.208333333336</v>
      </c>
      <c r="T399" s="9">
        <f t="shared" si="27"/>
        <v>41423.208333333336</v>
      </c>
    </row>
    <row r="400" spans="1:20" x14ac:dyDescent="0.55000000000000004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5">
        <f t="shared" si="24"/>
        <v>7.1776470588235295</v>
      </c>
      <c r="P400">
        <f t="shared" si="25"/>
        <v>12.967056323060573</v>
      </c>
      <c r="Q400" t="str" cm="1">
        <f t="array" ref="Q400:R400">_xlfn.TEXTSPLIT(N400,"/")</f>
        <v>film &amp; video</v>
      </c>
      <c r="R400" t="str">
        <v>animation</v>
      </c>
      <c r="S400" s="9">
        <f t="shared" si="26"/>
        <v>43228.208333333328</v>
      </c>
      <c r="T400" s="9">
        <f t="shared" si="27"/>
        <v>43230.208333333328</v>
      </c>
    </row>
    <row r="401" spans="1:20" x14ac:dyDescent="0.55000000000000004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5">
        <f t="shared" si="24"/>
        <v>0.63850976361767731</v>
      </c>
      <c r="P401">
        <f t="shared" si="25"/>
        <v>62127</v>
      </c>
      <c r="Q401" t="str" cm="1">
        <f t="array" ref="Q401:R401">_xlfn.TEXTSPLIT(N401,"/")</f>
        <v>music</v>
      </c>
      <c r="R401" t="str">
        <v>indie rock</v>
      </c>
      <c r="S401" s="9">
        <f t="shared" si="26"/>
        <v>40576.25</v>
      </c>
      <c r="T401" s="9">
        <f t="shared" si="27"/>
        <v>40583.25</v>
      </c>
    </row>
    <row r="402" spans="1:20" ht="31.35" x14ac:dyDescent="0.55000000000000004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5">
        <f t="shared" si="24"/>
        <v>0.02</v>
      </c>
      <c r="P402">
        <f t="shared" si="25"/>
        <v>6.688963210702341E-3</v>
      </c>
      <c r="Q402" t="str" cm="1">
        <f t="array" ref="Q402:R402">_xlfn.TEXTSPLIT(N402,"/")</f>
        <v>photography</v>
      </c>
      <c r="R402" t="str">
        <v>photography books</v>
      </c>
      <c r="S402" s="9">
        <f t="shared" si="26"/>
        <v>41502.208333333336</v>
      </c>
      <c r="T402" s="9">
        <f t="shared" si="27"/>
        <v>41524.208333333336</v>
      </c>
    </row>
    <row r="403" spans="1:20" x14ac:dyDescent="0.55000000000000004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5">
        <f t="shared" si="24"/>
        <v>15.302222222222222</v>
      </c>
      <c r="P403">
        <f t="shared" si="25"/>
        <v>344.3</v>
      </c>
      <c r="Q403" t="str" cm="1">
        <f t="array" ref="Q403:R403">_xlfn.TEXTSPLIT(N403,"/")</f>
        <v>theater</v>
      </c>
      <c r="R403" t="str">
        <v>plays</v>
      </c>
      <c r="S403" s="9">
        <f t="shared" si="26"/>
        <v>43765.208333333328</v>
      </c>
      <c r="T403" s="9">
        <f t="shared" si="27"/>
        <v>43765.208333333328</v>
      </c>
    </row>
    <row r="404" spans="1:20" x14ac:dyDescent="0.55000000000000004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5">
        <f t="shared" si="24"/>
        <v>0.40356164383561643</v>
      </c>
      <c r="P404">
        <f t="shared" si="25"/>
        <v>0.97711442786069647</v>
      </c>
      <c r="Q404" t="str" cm="1">
        <f t="array" ref="Q404:R404">_xlfn.TEXTSPLIT(N404,"/")</f>
        <v>film &amp; video</v>
      </c>
      <c r="R404" t="str">
        <v>shorts</v>
      </c>
      <c r="S404" s="9">
        <f t="shared" si="26"/>
        <v>40914.25</v>
      </c>
      <c r="T404" s="9">
        <f t="shared" si="27"/>
        <v>40961.25</v>
      </c>
    </row>
    <row r="405" spans="1:20" x14ac:dyDescent="0.55000000000000004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5">
        <f t="shared" si="24"/>
        <v>0.86220633299284988</v>
      </c>
      <c r="P405">
        <f t="shared" si="25"/>
        <v>75.467143495753234</v>
      </c>
      <c r="Q405" t="str" cm="1">
        <f t="array" ref="Q405:R405">_xlfn.TEXTSPLIT(N405,"/")</f>
        <v>theater</v>
      </c>
      <c r="R405" t="str">
        <v>plays</v>
      </c>
      <c r="S405" s="9">
        <f t="shared" si="26"/>
        <v>40310.208333333336</v>
      </c>
      <c r="T405" s="9">
        <f t="shared" si="27"/>
        <v>40346.208333333336</v>
      </c>
    </row>
    <row r="406" spans="1:20" x14ac:dyDescent="0.55000000000000004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5">
        <f t="shared" si="24"/>
        <v>3.1558486707566464</v>
      </c>
      <c r="P406">
        <f t="shared" si="25"/>
        <v>354.76091954022991</v>
      </c>
      <c r="Q406" t="str" cm="1">
        <f t="array" ref="Q406:R406">_xlfn.TEXTSPLIT(N406,"/")</f>
        <v>theater</v>
      </c>
      <c r="R406" t="str">
        <v>plays</v>
      </c>
      <c r="S406" s="9">
        <f t="shared" si="26"/>
        <v>43053.25</v>
      </c>
      <c r="T406" s="9">
        <f t="shared" si="27"/>
        <v>43056.25</v>
      </c>
    </row>
    <row r="407" spans="1:20" x14ac:dyDescent="0.55000000000000004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5">
        <f t="shared" si="24"/>
        <v>0.89618243243243245</v>
      </c>
      <c r="P407">
        <f t="shared" si="25"/>
        <v>41.127131782945739</v>
      </c>
      <c r="Q407" t="str" cm="1">
        <f t="array" ref="Q407:R407">_xlfn.TEXTSPLIT(N407,"/")</f>
        <v>theater</v>
      </c>
      <c r="R407" t="str">
        <v>plays</v>
      </c>
      <c r="S407" s="9">
        <f t="shared" si="26"/>
        <v>43255.208333333328</v>
      </c>
      <c r="T407" s="9">
        <f t="shared" si="27"/>
        <v>43305.208333333328</v>
      </c>
    </row>
    <row r="408" spans="1:20" x14ac:dyDescent="0.55000000000000004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5">
        <f t="shared" si="24"/>
        <v>1.8214503816793892</v>
      </c>
      <c r="P408">
        <f t="shared" si="25"/>
        <v>147.89876033057851</v>
      </c>
      <c r="Q408" t="str" cm="1">
        <f t="array" ref="Q408:R408">_xlfn.TEXTSPLIT(N408,"/")</f>
        <v>film &amp; video</v>
      </c>
      <c r="R408" t="str">
        <v>documentary</v>
      </c>
      <c r="S408" s="9">
        <f t="shared" si="26"/>
        <v>41304.25</v>
      </c>
      <c r="T408" s="9">
        <f t="shared" si="27"/>
        <v>41316.25</v>
      </c>
    </row>
    <row r="409" spans="1:20" x14ac:dyDescent="0.55000000000000004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5">
        <f t="shared" si="24"/>
        <v>3.5588235294117645</v>
      </c>
      <c r="P409">
        <f t="shared" si="25"/>
        <v>78.571428571428569</v>
      </c>
      <c r="Q409" t="str" cm="1">
        <f t="array" ref="Q409:R409">_xlfn.TEXTSPLIT(N409,"/")</f>
        <v>theater</v>
      </c>
      <c r="R409" t="str">
        <v>plays</v>
      </c>
      <c r="S409" s="9">
        <f t="shared" si="26"/>
        <v>43751.208333333328</v>
      </c>
      <c r="T409" s="9">
        <f t="shared" si="27"/>
        <v>43758.208333333328</v>
      </c>
    </row>
    <row r="410" spans="1:20" x14ac:dyDescent="0.55000000000000004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5">
        <f t="shared" si="24"/>
        <v>1.3183695652173912</v>
      </c>
      <c r="P410">
        <f t="shared" si="25"/>
        <v>16.987394957983192</v>
      </c>
      <c r="Q410" t="str" cm="1">
        <f t="array" ref="Q410:R410">_xlfn.TEXTSPLIT(N410,"/")</f>
        <v>film &amp; video</v>
      </c>
      <c r="R410" t="str">
        <v>documentary</v>
      </c>
      <c r="S410" s="9">
        <f t="shared" si="26"/>
        <v>42541.208333333328</v>
      </c>
      <c r="T410" s="9">
        <f t="shared" si="27"/>
        <v>42561.208333333328</v>
      </c>
    </row>
    <row r="411" spans="1:20" x14ac:dyDescent="0.55000000000000004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5">
        <f t="shared" si="24"/>
        <v>0.46315634218289087</v>
      </c>
      <c r="P411">
        <f t="shared" si="25"/>
        <v>56.529252925292532</v>
      </c>
      <c r="Q411" t="str" cm="1">
        <f t="array" ref="Q411:R411">_xlfn.TEXTSPLIT(N411,"/")</f>
        <v>music</v>
      </c>
      <c r="R411" t="str">
        <v>rock</v>
      </c>
      <c r="S411" s="9">
        <f t="shared" si="26"/>
        <v>42843.208333333328</v>
      </c>
      <c r="T411" s="9">
        <f t="shared" si="27"/>
        <v>42847.208333333328</v>
      </c>
    </row>
    <row r="412" spans="1:20" x14ac:dyDescent="0.55000000000000004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5">
        <f t="shared" si="24"/>
        <v>0.36132726089785294</v>
      </c>
      <c r="P412">
        <f t="shared" si="25"/>
        <v>677.26829268292681</v>
      </c>
      <c r="Q412" t="str" cm="1">
        <f t="array" ref="Q412:R412">_xlfn.TEXTSPLIT(N412,"/")</f>
        <v>games</v>
      </c>
      <c r="R412" t="str">
        <v>mobile games</v>
      </c>
      <c r="S412" s="9">
        <f t="shared" si="26"/>
        <v>42122.208333333328</v>
      </c>
      <c r="T412" s="9">
        <f t="shared" si="27"/>
        <v>42122.208333333328</v>
      </c>
    </row>
    <row r="413" spans="1:20" x14ac:dyDescent="0.55000000000000004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5">
        <f t="shared" si="24"/>
        <v>1.0462820512820512</v>
      </c>
      <c r="P413">
        <f t="shared" si="25"/>
        <v>60.902985074626862</v>
      </c>
      <c r="Q413" t="str" cm="1">
        <f t="array" ref="Q413:R413">_xlfn.TEXTSPLIT(N413,"/")</f>
        <v>theater</v>
      </c>
      <c r="R413" t="str">
        <v>plays</v>
      </c>
      <c r="S413" s="9">
        <f t="shared" si="26"/>
        <v>42884.208333333328</v>
      </c>
      <c r="T413" s="9">
        <f t="shared" si="27"/>
        <v>42886.208333333328</v>
      </c>
    </row>
    <row r="414" spans="1:20" x14ac:dyDescent="0.55000000000000004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5">
        <f t="shared" si="24"/>
        <v>6.6885714285714286</v>
      </c>
      <c r="P414">
        <f t="shared" si="25"/>
        <v>12.898071625344352</v>
      </c>
      <c r="Q414" t="str" cm="1">
        <f t="array" ref="Q414:R414">_xlfn.TEXTSPLIT(N414,"/")</f>
        <v>publishing</v>
      </c>
      <c r="R414" t="str">
        <v>fiction</v>
      </c>
      <c r="S414" s="9">
        <f t="shared" si="26"/>
        <v>41642.25</v>
      </c>
      <c r="T414" s="9">
        <f t="shared" si="27"/>
        <v>41652.25</v>
      </c>
    </row>
    <row r="415" spans="1:20" x14ac:dyDescent="0.55000000000000004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5">
        <f t="shared" si="24"/>
        <v>0.62072823218997364</v>
      </c>
      <c r="P415">
        <f t="shared" si="25"/>
        <v>21.39858104420593</v>
      </c>
      <c r="Q415" t="str" cm="1">
        <f t="array" ref="Q415:R415">_xlfn.TEXTSPLIT(N415,"/")</f>
        <v>film &amp; video</v>
      </c>
      <c r="R415" t="str">
        <v>animation</v>
      </c>
      <c r="S415" s="9">
        <f t="shared" si="26"/>
        <v>43431.25</v>
      </c>
      <c r="T415" s="9">
        <f t="shared" si="27"/>
        <v>43458.25</v>
      </c>
    </row>
    <row r="416" spans="1:20" x14ac:dyDescent="0.55000000000000004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5">
        <f t="shared" si="24"/>
        <v>0.84699787460148779</v>
      </c>
      <c r="P416">
        <f t="shared" si="25"/>
        <v>381.35167464114835</v>
      </c>
      <c r="Q416" t="str" cm="1">
        <f t="array" ref="Q416:R416">_xlfn.TEXTSPLIT(N416,"/")</f>
        <v>food</v>
      </c>
      <c r="R416" t="str">
        <v>food trucks</v>
      </c>
      <c r="S416" s="9">
        <f t="shared" si="26"/>
        <v>40288.208333333336</v>
      </c>
      <c r="T416" s="9">
        <f t="shared" si="27"/>
        <v>40296.208333333336</v>
      </c>
    </row>
    <row r="417" spans="1:20" x14ac:dyDescent="0.55000000000000004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5">
        <f t="shared" si="24"/>
        <v>0.11059030837004405</v>
      </c>
      <c r="P417">
        <f t="shared" si="25"/>
        <v>8.7227241139680327</v>
      </c>
      <c r="Q417" t="str" cm="1">
        <f t="array" ref="Q417:R417">_xlfn.TEXTSPLIT(N417,"/")</f>
        <v>theater</v>
      </c>
      <c r="R417" t="str">
        <v>plays</v>
      </c>
      <c r="S417" s="9">
        <f t="shared" si="26"/>
        <v>40921.25</v>
      </c>
      <c r="T417" s="9">
        <f t="shared" si="27"/>
        <v>40938.25</v>
      </c>
    </row>
    <row r="418" spans="1:20" ht="31.35" x14ac:dyDescent="0.55000000000000004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5">
        <f t="shared" si="24"/>
        <v>0.43838781575037145</v>
      </c>
      <c r="P418">
        <f t="shared" si="25"/>
        <v>3933.8</v>
      </c>
      <c r="Q418" t="str" cm="1">
        <f t="array" ref="Q418:R418">_xlfn.TEXTSPLIT(N418,"/")</f>
        <v>film &amp; video</v>
      </c>
      <c r="R418" t="str">
        <v>documentary</v>
      </c>
      <c r="S418" s="9">
        <f t="shared" si="26"/>
        <v>40560.25</v>
      </c>
      <c r="T418" s="9">
        <f t="shared" si="27"/>
        <v>40569.25</v>
      </c>
    </row>
    <row r="419" spans="1:20" x14ac:dyDescent="0.55000000000000004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5">
        <f t="shared" si="24"/>
        <v>0.55470588235294116</v>
      </c>
      <c r="P419">
        <f t="shared" si="25"/>
        <v>0.47173586793396699</v>
      </c>
      <c r="Q419" t="str" cm="1">
        <f t="array" ref="Q419:R419">_xlfn.TEXTSPLIT(N419,"/")</f>
        <v>theater</v>
      </c>
      <c r="R419" t="str">
        <v>plays</v>
      </c>
      <c r="S419" s="9">
        <f t="shared" si="26"/>
        <v>43407.208333333328</v>
      </c>
      <c r="T419" s="9">
        <f t="shared" si="27"/>
        <v>43431.25</v>
      </c>
    </row>
    <row r="420" spans="1:20" x14ac:dyDescent="0.55000000000000004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5">
        <f t="shared" si="24"/>
        <v>0.57399511301160655</v>
      </c>
      <c r="P420">
        <f t="shared" si="25"/>
        <v>18.059388814145684</v>
      </c>
      <c r="Q420" t="str" cm="1">
        <f t="array" ref="Q420:R420">_xlfn.TEXTSPLIT(N420,"/")</f>
        <v>film &amp; video</v>
      </c>
      <c r="R420" t="str">
        <v>documentary</v>
      </c>
      <c r="S420" s="9">
        <f t="shared" si="26"/>
        <v>41035.208333333336</v>
      </c>
      <c r="T420" s="9">
        <f t="shared" si="27"/>
        <v>41036.208333333336</v>
      </c>
    </row>
    <row r="421" spans="1:20" x14ac:dyDescent="0.55000000000000004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5">
        <f t="shared" si="24"/>
        <v>1.2343497363796134</v>
      </c>
      <c r="P421">
        <f t="shared" si="25"/>
        <v>1494.3510638297873</v>
      </c>
      <c r="Q421" t="str" cm="1">
        <f t="array" ref="Q421:R421">_xlfn.TEXTSPLIT(N421,"/")</f>
        <v>technology</v>
      </c>
      <c r="R421" t="str">
        <v>web</v>
      </c>
      <c r="S421" s="9">
        <f t="shared" si="26"/>
        <v>40899.25</v>
      </c>
      <c r="T421" s="9">
        <f t="shared" si="27"/>
        <v>40905.25</v>
      </c>
    </row>
    <row r="422" spans="1:20" x14ac:dyDescent="0.55000000000000004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5">
        <f t="shared" si="24"/>
        <v>1.2846</v>
      </c>
      <c r="P422">
        <f t="shared" si="25"/>
        <v>54.432203389830505</v>
      </c>
      <c r="Q422" t="str" cm="1">
        <f t="array" ref="Q422:R422">_xlfn.TEXTSPLIT(N422,"/")</f>
        <v>theater</v>
      </c>
      <c r="R422" t="str">
        <v>plays</v>
      </c>
      <c r="S422" s="9">
        <f t="shared" si="26"/>
        <v>42911.208333333328</v>
      </c>
      <c r="T422" s="9">
        <f t="shared" si="27"/>
        <v>42925.208333333328</v>
      </c>
    </row>
    <row r="423" spans="1:20" x14ac:dyDescent="0.55000000000000004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5">
        <f t="shared" si="24"/>
        <v>0.63989361702127656</v>
      </c>
      <c r="P423">
        <f t="shared" si="25"/>
        <v>29.341463414634145</v>
      </c>
      <c r="Q423" t="str" cm="1">
        <f t="array" ref="Q423:R423">_xlfn.TEXTSPLIT(N423,"/")</f>
        <v>technology</v>
      </c>
      <c r="R423" t="str">
        <v>wearables</v>
      </c>
      <c r="S423" s="9">
        <f t="shared" si="26"/>
        <v>42915.208333333328</v>
      </c>
      <c r="T423" s="9">
        <f t="shared" si="27"/>
        <v>42945.208333333328</v>
      </c>
    </row>
    <row r="424" spans="1:20" ht="31.35" x14ac:dyDescent="0.55000000000000004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5">
        <f t="shared" si="24"/>
        <v>1.2729885057471264</v>
      </c>
      <c r="P424">
        <f t="shared" si="25"/>
        <v>68.364197530864203</v>
      </c>
      <c r="Q424" t="str" cm="1">
        <f t="array" ref="Q424:R424">_xlfn.TEXTSPLIT(N424,"/")</f>
        <v>theater</v>
      </c>
      <c r="R424" t="str">
        <v>plays</v>
      </c>
      <c r="S424" s="9">
        <f t="shared" si="26"/>
        <v>40285.208333333336</v>
      </c>
      <c r="T424" s="9">
        <f t="shared" si="27"/>
        <v>40305.208333333336</v>
      </c>
    </row>
    <row r="425" spans="1:20" x14ac:dyDescent="0.55000000000000004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5">
        <f t="shared" si="24"/>
        <v>0.10638024357239513</v>
      </c>
      <c r="P425">
        <f t="shared" si="25"/>
        <v>189.43373493975903</v>
      </c>
      <c r="Q425" t="str" cm="1">
        <f t="array" ref="Q425:R425">_xlfn.TEXTSPLIT(N425,"/")</f>
        <v>food</v>
      </c>
      <c r="R425" t="str">
        <v>food trucks</v>
      </c>
      <c r="S425" s="9">
        <f t="shared" si="26"/>
        <v>40808.208333333336</v>
      </c>
      <c r="T425" s="9">
        <f t="shared" si="27"/>
        <v>40810.208333333336</v>
      </c>
    </row>
    <row r="426" spans="1:20" x14ac:dyDescent="0.55000000000000004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5">
        <f t="shared" si="24"/>
        <v>0.40470588235294119</v>
      </c>
      <c r="P426">
        <f t="shared" si="25"/>
        <v>22.434782608695652</v>
      </c>
      <c r="Q426" t="str" cm="1">
        <f t="array" ref="Q426:R426">_xlfn.TEXTSPLIT(N426,"/")</f>
        <v>music</v>
      </c>
      <c r="R426" t="str">
        <v>indie rock</v>
      </c>
      <c r="S426" s="9">
        <f t="shared" si="26"/>
        <v>43208.208333333328</v>
      </c>
      <c r="T426" s="9">
        <f t="shared" si="27"/>
        <v>43214.208333333328</v>
      </c>
    </row>
    <row r="427" spans="1:20" x14ac:dyDescent="0.55000000000000004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5">
        <f t="shared" si="24"/>
        <v>2.8766666666666665</v>
      </c>
      <c r="P427">
        <f t="shared" si="25"/>
        <v>35.465753424657535</v>
      </c>
      <c r="Q427" t="str" cm="1">
        <f t="array" ref="Q427:R427">_xlfn.TEXTSPLIT(N427,"/")</f>
        <v>photography</v>
      </c>
      <c r="R427" t="str">
        <v>photography books</v>
      </c>
      <c r="S427" s="9">
        <f t="shared" si="26"/>
        <v>42213.208333333328</v>
      </c>
      <c r="T427" s="9">
        <f t="shared" si="27"/>
        <v>42219.208333333328</v>
      </c>
    </row>
    <row r="428" spans="1:20" x14ac:dyDescent="0.55000000000000004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5">
        <f t="shared" si="24"/>
        <v>5.7294444444444448</v>
      </c>
      <c r="P428">
        <f t="shared" si="25"/>
        <v>4.0827395091053047</v>
      </c>
      <c r="Q428" t="str" cm="1">
        <f t="array" ref="Q428:R428">_xlfn.TEXTSPLIT(N428,"/")</f>
        <v>theater</v>
      </c>
      <c r="R428" t="str">
        <v>plays</v>
      </c>
      <c r="S428" s="9">
        <f t="shared" si="26"/>
        <v>41332.25</v>
      </c>
      <c r="T428" s="9">
        <f t="shared" si="27"/>
        <v>41339.25</v>
      </c>
    </row>
    <row r="429" spans="1:20" x14ac:dyDescent="0.55000000000000004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5">
        <f t="shared" si="24"/>
        <v>1.1290429799426933</v>
      </c>
      <c r="P429">
        <f t="shared" si="25"/>
        <v>263.74564926372153</v>
      </c>
      <c r="Q429" t="str" cm="1">
        <f t="array" ref="Q429:R429">_xlfn.TEXTSPLIT(N429,"/")</f>
        <v>theater</v>
      </c>
      <c r="R429" t="str">
        <v>plays</v>
      </c>
      <c r="S429" s="9">
        <f t="shared" si="26"/>
        <v>41895.208333333336</v>
      </c>
      <c r="T429" s="9">
        <f t="shared" si="27"/>
        <v>41927.208333333336</v>
      </c>
    </row>
    <row r="430" spans="1:20" x14ac:dyDescent="0.55000000000000004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5">
        <f t="shared" si="24"/>
        <v>0.46387573964497042</v>
      </c>
      <c r="P430">
        <f t="shared" si="25"/>
        <v>22.000467726847521</v>
      </c>
      <c r="Q430" t="str" cm="1">
        <f t="array" ref="Q430:R430">_xlfn.TEXTSPLIT(N430,"/")</f>
        <v>film &amp; video</v>
      </c>
      <c r="R430" t="str">
        <v>animation</v>
      </c>
      <c r="S430" s="9">
        <f t="shared" si="26"/>
        <v>40585.25</v>
      </c>
      <c r="T430" s="9">
        <f t="shared" si="27"/>
        <v>40592.25</v>
      </c>
    </row>
    <row r="431" spans="1:20" x14ac:dyDescent="0.55000000000000004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5">
        <f t="shared" si="24"/>
        <v>0.90675916230366493</v>
      </c>
      <c r="P431">
        <f t="shared" si="25"/>
        <v>2061.7976190476193</v>
      </c>
      <c r="Q431" t="str" cm="1">
        <f t="array" ref="Q431:R431">_xlfn.TEXTSPLIT(N431,"/")</f>
        <v>photography</v>
      </c>
      <c r="R431" t="str">
        <v>photography books</v>
      </c>
      <c r="S431" s="9">
        <f t="shared" si="26"/>
        <v>41680.25</v>
      </c>
      <c r="T431" s="9">
        <f t="shared" si="27"/>
        <v>41708.208333333336</v>
      </c>
    </row>
    <row r="432" spans="1:20" x14ac:dyDescent="0.55000000000000004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5">
        <f t="shared" si="24"/>
        <v>0.67740740740740746</v>
      </c>
      <c r="P432">
        <f t="shared" si="25"/>
        <v>58.372340425531917</v>
      </c>
      <c r="Q432" t="str" cm="1">
        <f t="array" ref="Q432:R432">_xlfn.TEXTSPLIT(N432,"/")</f>
        <v>theater</v>
      </c>
      <c r="R432" t="str">
        <v>plays</v>
      </c>
      <c r="S432" s="9">
        <f t="shared" si="26"/>
        <v>43737.208333333328</v>
      </c>
      <c r="T432" s="9">
        <f t="shared" si="27"/>
        <v>43771.208333333328</v>
      </c>
    </row>
    <row r="433" spans="1:20" x14ac:dyDescent="0.55000000000000004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5">
        <f t="shared" si="24"/>
        <v>1.9249019607843136</v>
      </c>
      <c r="P433">
        <f t="shared" si="25"/>
        <v>107.87912087912088</v>
      </c>
      <c r="Q433" t="str" cm="1">
        <f t="array" ref="Q433:R433">_xlfn.TEXTSPLIT(N433,"/")</f>
        <v>theater</v>
      </c>
      <c r="R433" t="str">
        <v>plays</v>
      </c>
      <c r="S433" s="9">
        <f t="shared" si="26"/>
        <v>43273.208333333328</v>
      </c>
      <c r="T433" s="9">
        <f t="shared" si="27"/>
        <v>43290.208333333328</v>
      </c>
    </row>
    <row r="434" spans="1:20" x14ac:dyDescent="0.55000000000000004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5">
        <f t="shared" si="24"/>
        <v>0.82714285714285718</v>
      </c>
      <c r="P434">
        <f t="shared" si="25"/>
        <v>8.0416666666666661</v>
      </c>
      <c r="Q434" t="str" cm="1">
        <f t="array" ref="Q434:R434">_xlfn.TEXTSPLIT(N434,"/")</f>
        <v>theater</v>
      </c>
      <c r="R434" t="str">
        <v>plays</v>
      </c>
      <c r="S434" s="9">
        <f t="shared" si="26"/>
        <v>41761.208333333336</v>
      </c>
      <c r="T434" s="9">
        <f t="shared" si="27"/>
        <v>41781.208333333336</v>
      </c>
    </row>
    <row r="435" spans="1:20" x14ac:dyDescent="0.55000000000000004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5">
        <f t="shared" si="24"/>
        <v>0.54163920922570019</v>
      </c>
      <c r="P435">
        <f t="shared" si="25"/>
        <v>6575.5</v>
      </c>
      <c r="Q435" t="str" cm="1">
        <f t="array" ref="Q435:R435">_xlfn.TEXTSPLIT(N435,"/")</f>
        <v>film &amp; video</v>
      </c>
      <c r="R435" t="str">
        <v>documentary</v>
      </c>
      <c r="S435" s="9">
        <f t="shared" si="26"/>
        <v>41603.25</v>
      </c>
      <c r="T435" s="9">
        <f t="shared" si="27"/>
        <v>41619.25</v>
      </c>
    </row>
    <row r="436" spans="1:20" x14ac:dyDescent="0.55000000000000004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5">
        <f t="shared" si="24"/>
        <v>0.16722222222222222</v>
      </c>
      <c r="P436">
        <f t="shared" si="25"/>
        <v>0.5271453590192644</v>
      </c>
      <c r="Q436" t="str" cm="1">
        <f t="array" ref="Q436:R436">_xlfn.TEXTSPLIT(N436,"/")</f>
        <v>theater</v>
      </c>
      <c r="R436" t="str">
        <v>plays</v>
      </c>
      <c r="S436" s="9">
        <f t="shared" si="26"/>
        <v>42705.25</v>
      </c>
      <c r="T436" s="9">
        <f t="shared" si="27"/>
        <v>42719.25</v>
      </c>
    </row>
    <row r="437" spans="1:20" x14ac:dyDescent="0.55000000000000004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5">
        <f t="shared" si="24"/>
        <v>1.168766404199475</v>
      </c>
      <c r="P437">
        <f t="shared" si="25"/>
        <v>715.34136546184743</v>
      </c>
      <c r="Q437" t="str" cm="1">
        <f t="array" ref="Q437:R437">_xlfn.TEXTSPLIT(N437,"/")</f>
        <v>theater</v>
      </c>
      <c r="R437" t="str">
        <v>plays</v>
      </c>
      <c r="S437" s="9">
        <f t="shared" si="26"/>
        <v>41988.25</v>
      </c>
      <c r="T437" s="9">
        <f t="shared" si="27"/>
        <v>42000.25</v>
      </c>
    </row>
    <row r="438" spans="1:20" x14ac:dyDescent="0.55000000000000004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5">
        <f t="shared" si="24"/>
        <v>10.521538461538462</v>
      </c>
      <c r="P438">
        <f t="shared" si="25"/>
        <v>71.239583333333329</v>
      </c>
      <c r="Q438" t="str" cm="1">
        <f t="array" ref="Q438:R438">_xlfn.TEXTSPLIT(N438,"/")</f>
        <v>music</v>
      </c>
      <c r="R438" t="str">
        <v>jazz</v>
      </c>
      <c r="S438" s="9">
        <f t="shared" si="26"/>
        <v>43575.208333333328</v>
      </c>
      <c r="T438" s="9">
        <f t="shared" si="27"/>
        <v>43576.208333333328</v>
      </c>
    </row>
    <row r="439" spans="1:20" x14ac:dyDescent="0.55000000000000004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5">
        <f t="shared" si="24"/>
        <v>1.2307407407407407</v>
      </c>
      <c r="P439">
        <f t="shared" si="25"/>
        <v>40.360323886639677</v>
      </c>
      <c r="Q439" t="str" cm="1">
        <f t="array" ref="Q439:R439">_xlfn.TEXTSPLIT(N439,"/")</f>
        <v>film &amp; video</v>
      </c>
      <c r="R439" t="str">
        <v>animation</v>
      </c>
      <c r="S439" s="9">
        <f t="shared" si="26"/>
        <v>42260.208333333328</v>
      </c>
      <c r="T439" s="9">
        <f t="shared" si="27"/>
        <v>42263.208333333328</v>
      </c>
    </row>
    <row r="440" spans="1:20" ht="31.35" x14ac:dyDescent="0.55000000000000004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5">
        <f t="shared" si="24"/>
        <v>1.7863855421686747</v>
      </c>
      <c r="P440">
        <f t="shared" si="25"/>
        <v>6.4662014827736591</v>
      </c>
      <c r="Q440" t="str" cm="1">
        <f t="array" ref="Q440:R440">_xlfn.TEXTSPLIT(N440,"/")</f>
        <v>theater</v>
      </c>
      <c r="R440" t="str">
        <v>plays</v>
      </c>
      <c r="S440" s="9">
        <f t="shared" si="26"/>
        <v>41337.25</v>
      </c>
      <c r="T440" s="9">
        <f t="shared" si="27"/>
        <v>41367.208333333336</v>
      </c>
    </row>
    <row r="441" spans="1:20" x14ac:dyDescent="0.55000000000000004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5">
        <f t="shared" si="24"/>
        <v>3.5528169014084505</v>
      </c>
      <c r="P441">
        <f t="shared" si="25"/>
        <v>32.226125838390288</v>
      </c>
      <c r="Q441" t="str" cm="1">
        <f t="array" ref="Q441:R441">_xlfn.TEXTSPLIT(N441,"/")</f>
        <v>film &amp; video</v>
      </c>
      <c r="R441" t="str">
        <v>science fiction</v>
      </c>
      <c r="S441" s="9">
        <f t="shared" si="26"/>
        <v>42680.208333333328</v>
      </c>
      <c r="T441" s="9">
        <f t="shared" si="27"/>
        <v>42687.25</v>
      </c>
    </row>
    <row r="442" spans="1:20" x14ac:dyDescent="0.55000000000000004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5">
        <f t="shared" si="24"/>
        <v>1.6190634146341463</v>
      </c>
      <c r="P442">
        <f t="shared" si="25"/>
        <v>5186.0625</v>
      </c>
      <c r="Q442" t="str" cm="1">
        <f t="array" ref="Q442:R442">_xlfn.TEXTSPLIT(N442,"/")</f>
        <v>film &amp; video</v>
      </c>
      <c r="R442" t="str">
        <v>television</v>
      </c>
      <c r="S442" s="9">
        <f t="shared" si="26"/>
        <v>42916.208333333328</v>
      </c>
      <c r="T442" s="9">
        <f t="shared" si="27"/>
        <v>42926.208333333328</v>
      </c>
    </row>
    <row r="443" spans="1:20" x14ac:dyDescent="0.55000000000000004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5">
        <f t="shared" si="24"/>
        <v>0.24914285714285714</v>
      </c>
      <c r="P443">
        <f t="shared" si="25"/>
        <v>12.195804195804195</v>
      </c>
      <c r="Q443" t="str" cm="1">
        <f t="array" ref="Q443:R443">_xlfn.TEXTSPLIT(N443,"/")</f>
        <v>technology</v>
      </c>
      <c r="R443" t="str">
        <v>wearables</v>
      </c>
      <c r="S443" s="9">
        <f t="shared" si="26"/>
        <v>41025.208333333336</v>
      </c>
      <c r="T443" s="9">
        <f t="shared" si="27"/>
        <v>41053.208333333336</v>
      </c>
    </row>
    <row r="444" spans="1:20" x14ac:dyDescent="0.55000000000000004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5">
        <f t="shared" si="24"/>
        <v>1.9872222222222222</v>
      </c>
      <c r="P444">
        <f t="shared" si="25"/>
        <v>119.23333333333333</v>
      </c>
      <c r="Q444" t="str" cm="1">
        <f t="array" ref="Q444:R444">_xlfn.TEXTSPLIT(N444,"/")</f>
        <v>theater</v>
      </c>
      <c r="R444" t="str">
        <v>plays</v>
      </c>
      <c r="S444" s="9">
        <f t="shared" si="26"/>
        <v>42980.208333333328</v>
      </c>
      <c r="T444" s="9">
        <f t="shared" si="27"/>
        <v>42996.208333333328</v>
      </c>
    </row>
    <row r="445" spans="1:20" x14ac:dyDescent="0.55000000000000004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5">
        <f t="shared" si="24"/>
        <v>0.34752688172043011</v>
      </c>
      <c r="P445">
        <f t="shared" si="25"/>
        <v>10.918918918918919</v>
      </c>
      <c r="Q445" t="str" cm="1">
        <f t="array" ref="Q445:R445">_xlfn.TEXTSPLIT(N445,"/")</f>
        <v>theater</v>
      </c>
      <c r="R445" t="str">
        <v>plays</v>
      </c>
      <c r="S445" s="9">
        <f t="shared" si="26"/>
        <v>40451.208333333336</v>
      </c>
      <c r="T445" s="9">
        <f t="shared" si="27"/>
        <v>40470.208333333336</v>
      </c>
    </row>
    <row r="446" spans="1:20" x14ac:dyDescent="0.55000000000000004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5">
        <f t="shared" si="24"/>
        <v>1.7641935483870967</v>
      </c>
      <c r="P446">
        <f t="shared" si="25"/>
        <v>64.341176470588238</v>
      </c>
      <c r="Q446" t="str" cm="1">
        <f t="array" ref="Q446:R446">_xlfn.TEXTSPLIT(N446,"/")</f>
        <v>music</v>
      </c>
      <c r="R446" t="str">
        <v>indie rock</v>
      </c>
      <c r="S446" s="9">
        <f t="shared" si="26"/>
        <v>40748.208333333336</v>
      </c>
      <c r="T446" s="9">
        <f t="shared" si="27"/>
        <v>40750.208333333336</v>
      </c>
    </row>
    <row r="447" spans="1:20" ht="31.35" x14ac:dyDescent="0.55000000000000004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5">
        <f t="shared" si="24"/>
        <v>5.1138095238095236</v>
      </c>
      <c r="P447">
        <f t="shared" si="25"/>
        <v>57.736559139784944</v>
      </c>
      <c r="Q447" t="str" cm="1">
        <f t="array" ref="Q447:R447">_xlfn.TEXTSPLIT(N447,"/")</f>
        <v>theater</v>
      </c>
      <c r="R447" t="str">
        <v>plays</v>
      </c>
      <c r="S447" s="9">
        <f t="shared" si="26"/>
        <v>40515.25</v>
      </c>
      <c r="T447" s="9">
        <f t="shared" si="27"/>
        <v>40536.25</v>
      </c>
    </row>
    <row r="448" spans="1:20" x14ac:dyDescent="0.55000000000000004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5">
        <f t="shared" si="24"/>
        <v>0.82044117647058823</v>
      </c>
      <c r="P448">
        <f t="shared" si="25"/>
        <v>12.708428246013668</v>
      </c>
      <c r="Q448" t="str" cm="1">
        <f t="array" ref="Q448:R448">_xlfn.TEXTSPLIT(N448,"/")</f>
        <v>technology</v>
      </c>
      <c r="R448" t="str">
        <v>wearables</v>
      </c>
      <c r="S448" s="9">
        <f t="shared" si="26"/>
        <v>41261.25</v>
      </c>
      <c r="T448" s="9">
        <f t="shared" si="27"/>
        <v>41263.25</v>
      </c>
    </row>
    <row r="449" spans="1:20" x14ac:dyDescent="0.55000000000000004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5">
        <f t="shared" si="24"/>
        <v>0.24326030927835052</v>
      </c>
      <c r="P449">
        <f t="shared" si="25"/>
        <v>62.403305785123969</v>
      </c>
      <c r="Q449" t="str" cm="1">
        <f t="array" ref="Q449:R449">_xlfn.TEXTSPLIT(N449,"/")</f>
        <v>film &amp; video</v>
      </c>
      <c r="R449" t="str">
        <v>television</v>
      </c>
      <c r="S449" s="9">
        <f t="shared" si="26"/>
        <v>43088.25</v>
      </c>
      <c r="T449" s="9">
        <f t="shared" si="27"/>
        <v>43104.25</v>
      </c>
    </row>
    <row r="450" spans="1:20" x14ac:dyDescent="0.55000000000000004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5">
        <f t="shared" si="24"/>
        <v>0.50482758620689661</v>
      </c>
      <c r="P450">
        <f t="shared" si="25"/>
        <v>527.72093023255809</v>
      </c>
      <c r="Q450" t="str" cm="1">
        <f t="array" ref="Q450:R450">_xlfn.TEXTSPLIT(N450,"/")</f>
        <v>games</v>
      </c>
      <c r="R450" t="str">
        <v>video games</v>
      </c>
      <c r="S450" s="9">
        <f t="shared" si="26"/>
        <v>41378.208333333336</v>
      </c>
      <c r="T450" s="9">
        <f t="shared" si="27"/>
        <v>41380.208333333336</v>
      </c>
    </row>
    <row r="451" spans="1:20" x14ac:dyDescent="0.55000000000000004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5">
        <f t="shared" ref="O451:O514" si="28">E451/D451</f>
        <v>9.67</v>
      </c>
      <c r="P451">
        <f t="shared" ref="P451:P514" si="29">IF(G451,E451/G452,0)</f>
        <v>8703</v>
      </c>
      <c r="Q451" t="str" cm="1">
        <f t="array" ref="Q451:R451">_xlfn.TEXTSPLIT(N451,"/")</f>
        <v>games</v>
      </c>
      <c r="R451" t="str">
        <v>video games</v>
      </c>
      <c r="S451" s="9">
        <f t="shared" ref="S451:S514" si="30">(((J451/60)/60)/24)+DATE(1970,1,1)</f>
        <v>43530.25</v>
      </c>
      <c r="T451" s="9">
        <f t="shared" ref="T451:T514" si="31">(((K451/60)/60)/24)+DATE(1970,1,1)</f>
        <v>43547.208333333328</v>
      </c>
    </row>
    <row r="452" spans="1:20" x14ac:dyDescent="0.55000000000000004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5">
        <f t="shared" si="28"/>
        <v>0.04</v>
      </c>
      <c r="P452">
        <f t="shared" si="29"/>
        <v>6.3633471205854278E-4</v>
      </c>
      <c r="Q452" t="str" cm="1">
        <f t="array" ref="Q452:R452">_xlfn.TEXTSPLIT(N452,"/")</f>
        <v>film &amp; video</v>
      </c>
      <c r="R452" t="str">
        <v>animation</v>
      </c>
      <c r="S452" s="9">
        <f t="shared" si="30"/>
        <v>43394.208333333328</v>
      </c>
      <c r="T452" s="9">
        <f t="shared" si="31"/>
        <v>43417.25</v>
      </c>
    </row>
    <row r="453" spans="1:20" x14ac:dyDescent="0.55000000000000004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5">
        <f t="shared" si="28"/>
        <v>1.2284501347708894</v>
      </c>
      <c r="P453">
        <f t="shared" si="29"/>
        <v>5880.7096774193551</v>
      </c>
      <c r="Q453" t="str" cm="1">
        <f t="array" ref="Q453:R453">_xlfn.TEXTSPLIT(N453,"/")</f>
        <v>music</v>
      </c>
      <c r="R453" t="str">
        <v>rock</v>
      </c>
      <c r="S453" s="9">
        <f t="shared" si="30"/>
        <v>42935.208333333328</v>
      </c>
      <c r="T453" s="9">
        <f t="shared" si="31"/>
        <v>42966.208333333328</v>
      </c>
    </row>
    <row r="454" spans="1:20" ht="31.35" x14ac:dyDescent="0.55000000000000004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5">
        <f t="shared" si="28"/>
        <v>0.63437500000000002</v>
      </c>
      <c r="P454">
        <f t="shared" si="29"/>
        <v>2.5783234546994072</v>
      </c>
      <c r="Q454" t="str" cm="1">
        <f t="array" ref="Q454:R454">_xlfn.TEXTSPLIT(N454,"/")</f>
        <v>film &amp; video</v>
      </c>
      <c r="R454" t="str">
        <v>drama</v>
      </c>
      <c r="S454" s="9">
        <f t="shared" si="30"/>
        <v>40365.208333333336</v>
      </c>
      <c r="T454" s="9">
        <f t="shared" si="31"/>
        <v>40366.208333333336</v>
      </c>
    </row>
    <row r="455" spans="1:20" x14ac:dyDescent="0.55000000000000004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5">
        <f t="shared" si="28"/>
        <v>0.56331688596491225</v>
      </c>
      <c r="P455">
        <f t="shared" si="29"/>
        <v>2634.5897435897436</v>
      </c>
      <c r="Q455" t="str" cm="1">
        <f t="array" ref="Q455:R455">_xlfn.TEXTSPLIT(N455,"/")</f>
        <v>film &amp; video</v>
      </c>
      <c r="R455" t="str">
        <v>science fiction</v>
      </c>
      <c r="S455" s="9">
        <f t="shared" si="30"/>
        <v>42705.25</v>
      </c>
      <c r="T455" s="9">
        <f t="shared" si="31"/>
        <v>42746.25</v>
      </c>
    </row>
    <row r="456" spans="1:20" x14ac:dyDescent="0.55000000000000004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5">
        <f t="shared" si="28"/>
        <v>0.44074999999999998</v>
      </c>
      <c r="P456">
        <f t="shared" si="29"/>
        <v>0.47303461228870403</v>
      </c>
      <c r="Q456" t="str" cm="1">
        <f t="array" ref="Q456:R456">_xlfn.TEXTSPLIT(N456,"/")</f>
        <v>film &amp; video</v>
      </c>
      <c r="R456" t="str">
        <v>drama</v>
      </c>
      <c r="S456" s="9">
        <f t="shared" si="30"/>
        <v>41568.208333333336</v>
      </c>
      <c r="T456" s="9">
        <f t="shared" si="31"/>
        <v>41604.25</v>
      </c>
    </row>
    <row r="457" spans="1:20" x14ac:dyDescent="0.55000000000000004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5">
        <f t="shared" si="28"/>
        <v>1.1837253218884121</v>
      </c>
      <c r="P457">
        <f t="shared" si="29"/>
        <v>85.921495327102804</v>
      </c>
      <c r="Q457" t="str" cm="1">
        <f t="array" ref="Q457:R457">_xlfn.TEXTSPLIT(N457,"/")</f>
        <v>theater</v>
      </c>
      <c r="R457" t="str">
        <v>plays</v>
      </c>
      <c r="S457" s="9">
        <f t="shared" si="30"/>
        <v>40809.208333333336</v>
      </c>
      <c r="T457" s="9">
        <f t="shared" si="31"/>
        <v>40832.208333333336</v>
      </c>
    </row>
    <row r="458" spans="1:20" ht="31.35" x14ac:dyDescent="0.55000000000000004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5">
        <f t="shared" si="28"/>
        <v>1.041243169398907</v>
      </c>
      <c r="P458">
        <f t="shared" si="29"/>
        <v>3313.8695652173915</v>
      </c>
      <c r="Q458" t="str" cm="1">
        <f t="array" ref="Q458:R458">_xlfn.TEXTSPLIT(N458,"/")</f>
        <v>music</v>
      </c>
      <c r="R458" t="str">
        <v>indie rock</v>
      </c>
      <c r="S458" s="9">
        <f t="shared" si="30"/>
        <v>43141.25</v>
      </c>
      <c r="T458" s="9">
        <f t="shared" si="31"/>
        <v>43141.25</v>
      </c>
    </row>
    <row r="459" spans="1:20" x14ac:dyDescent="0.55000000000000004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5">
        <f t="shared" si="28"/>
        <v>0.26640000000000003</v>
      </c>
      <c r="P459">
        <f t="shared" si="29"/>
        <v>0.6283018867924528</v>
      </c>
      <c r="Q459" t="str" cm="1">
        <f t="array" ref="Q459:R459">_xlfn.TEXTSPLIT(N459,"/")</f>
        <v>theater</v>
      </c>
      <c r="R459" t="str">
        <v>plays</v>
      </c>
      <c r="S459" s="9">
        <f t="shared" si="30"/>
        <v>42657.208333333328</v>
      </c>
      <c r="T459" s="9">
        <f t="shared" si="31"/>
        <v>42659.208333333328</v>
      </c>
    </row>
    <row r="460" spans="1:20" x14ac:dyDescent="0.55000000000000004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5">
        <f t="shared" si="28"/>
        <v>3.5120118343195266</v>
      </c>
      <c r="P460">
        <f t="shared" si="29"/>
        <v>1130.5333333333333</v>
      </c>
      <c r="Q460" t="str" cm="1">
        <f t="array" ref="Q460:R460">_xlfn.TEXTSPLIT(N460,"/")</f>
        <v>theater</v>
      </c>
      <c r="R460" t="str">
        <v>plays</v>
      </c>
      <c r="S460" s="9">
        <f t="shared" si="30"/>
        <v>40265.208333333336</v>
      </c>
      <c r="T460" s="9">
        <f t="shared" si="31"/>
        <v>40309.208333333336</v>
      </c>
    </row>
    <row r="461" spans="1:20" x14ac:dyDescent="0.55000000000000004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5">
        <f t="shared" si="28"/>
        <v>0.90063492063492068</v>
      </c>
      <c r="P461">
        <f t="shared" si="29"/>
        <v>113.48</v>
      </c>
      <c r="Q461" t="str" cm="1">
        <f t="array" ref="Q461:R461">_xlfn.TEXTSPLIT(N461,"/")</f>
        <v>film &amp; video</v>
      </c>
      <c r="R461" t="str">
        <v>documentary</v>
      </c>
      <c r="S461" s="9">
        <f t="shared" si="30"/>
        <v>42001.25</v>
      </c>
      <c r="T461" s="9">
        <f t="shared" si="31"/>
        <v>42026.25</v>
      </c>
    </row>
    <row r="462" spans="1:20" x14ac:dyDescent="0.55000000000000004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5">
        <f t="shared" si="28"/>
        <v>1.7162500000000001</v>
      </c>
      <c r="P462">
        <f t="shared" si="29"/>
        <v>1.9802884615384615</v>
      </c>
      <c r="Q462" t="str" cm="1">
        <f t="array" ref="Q462:R462">_xlfn.TEXTSPLIT(N462,"/")</f>
        <v>theater</v>
      </c>
      <c r="R462" t="str">
        <v>plays</v>
      </c>
      <c r="S462" s="9">
        <f t="shared" si="30"/>
        <v>40399.208333333336</v>
      </c>
      <c r="T462" s="9">
        <f t="shared" si="31"/>
        <v>40402.208333333336</v>
      </c>
    </row>
    <row r="463" spans="1:20" x14ac:dyDescent="0.55000000000000004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5">
        <f t="shared" si="28"/>
        <v>1.4104655870445344</v>
      </c>
      <c r="P463">
        <f t="shared" si="29"/>
        <v>260.47476635514016</v>
      </c>
      <c r="Q463" t="str" cm="1">
        <f t="array" ref="Q463:R463">_xlfn.TEXTSPLIT(N463,"/")</f>
        <v>film &amp; video</v>
      </c>
      <c r="R463" t="str">
        <v>drama</v>
      </c>
      <c r="S463" s="9">
        <f t="shared" si="30"/>
        <v>41757.208333333336</v>
      </c>
      <c r="T463" s="9">
        <f t="shared" si="31"/>
        <v>41777.208333333336</v>
      </c>
    </row>
    <row r="464" spans="1:20" x14ac:dyDescent="0.55000000000000004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5">
        <f t="shared" si="28"/>
        <v>0.30579449152542371</v>
      </c>
      <c r="P464">
        <f t="shared" si="29"/>
        <v>27.427078384798101</v>
      </c>
      <c r="Q464" t="str" cm="1">
        <f t="array" ref="Q464:R464">_xlfn.TEXTSPLIT(N464,"/")</f>
        <v>games</v>
      </c>
      <c r="R464" t="str">
        <v>mobile games</v>
      </c>
      <c r="S464" s="9">
        <f t="shared" si="30"/>
        <v>41304.25</v>
      </c>
      <c r="T464" s="9">
        <f t="shared" si="31"/>
        <v>41342.25</v>
      </c>
    </row>
    <row r="465" spans="1:20" ht="31.35" x14ac:dyDescent="0.55000000000000004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5">
        <f t="shared" si="28"/>
        <v>1.0816455696202532</v>
      </c>
      <c r="P465">
        <f t="shared" si="29"/>
        <v>59.632594417077179</v>
      </c>
      <c r="Q465" t="str" cm="1">
        <f t="array" ref="Q465:R465">_xlfn.TEXTSPLIT(N465,"/")</f>
        <v>film &amp; video</v>
      </c>
      <c r="R465" t="str">
        <v>animation</v>
      </c>
      <c r="S465" s="9">
        <f t="shared" si="30"/>
        <v>41639.25</v>
      </c>
      <c r="T465" s="9">
        <f t="shared" si="31"/>
        <v>41643.25</v>
      </c>
    </row>
    <row r="466" spans="1:20" x14ac:dyDescent="0.55000000000000004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5">
        <f t="shared" si="28"/>
        <v>1.3345505617977529</v>
      </c>
      <c r="P466">
        <f t="shared" si="29"/>
        <v>1187.75</v>
      </c>
      <c r="Q466" t="str" cm="1">
        <f t="array" ref="Q466:R466">_xlfn.TEXTSPLIT(N466,"/")</f>
        <v>theater</v>
      </c>
      <c r="R466" t="str">
        <v>plays</v>
      </c>
      <c r="S466" s="9">
        <f t="shared" si="30"/>
        <v>43142.25</v>
      </c>
      <c r="T466" s="9">
        <f t="shared" si="31"/>
        <v>43156.25</v>
      </c>
    </row>
    <row r="467" spans="1:20" x14ac:dyDescent="0.55000000000000004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5">
        <f t="shared" si="28"/>
        <v>1.8785106382978722</v>
      </c>
      <c r="P467">
        <f t="shared" si="29"/>
        <v>210.21428571428572</v>
      </c>
      <c r="Q467" t="str" cm="1">
        <f t="array" ref="Q467:R467">_xlfn.TEXTSPLIT(N467,"/")</f>
        <v>publishing</v>
      </c>
      <c r="R467" t="str">
        <v>translations</v>
      </c>
      <c r="S467" s="9">
        <f t="shared" si="30"/>
        <v>43127.25</v>
      </c>
      <c r="T467" s="9">
        <f t="shared" si="31"/>
        <v>43136.25</v>
      </c>
    </row>
    <row r="468" spans="1:20" x14ac:dyDescent="0.55000000000000004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5">
        <f t="shared" si="28"/>
        <v>3.32</v>
      </c>
      <c r="P468">
        <f t="shared" si="29"/>
        <v>28.661870503597122</v>
      </c>
      <c r="Q468" t="str" cm="1">
        <f t="array" ref="Q468:R468">_xlfn.TEXTSPLIT(N468,"/")</f>
        <v>technology</v>
      </c>
      <c r="R468" t="str">
        <v>wearables</v>
      </c>
      <c r="S468" s="9">
        <f t="shared" si="30"/>
        <v>41409.208333333336</v>
      </c>
      <c r="T468" s="9">
        <f t="shared" si="31"/>
        <v>41432.208333333336</v>
      </c>
    </row>
    <row r="469" spans="1:20" ht="31.35" x14ac:dyDescent="0.55000000000000004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5">
        <f t="shared" si="28"/>
        <v>5.7521428571428572</v>
      </c>
      <c r="P469">
        <f t="shared" si="29"/>
        <v>503.3125</v>
      </c>
      <c r="Q469" t="str" cm="1">
        <f t="array" ref="Q469:R469">_xlfn.TEXTSPLIT(N469,"/")</f>
        <v>technology</v>
      </c>
      <c r="R469" t="str">
        <v>web</v>
      </c>
      <c r="S469" s="9">
        <f t="shared" si="30"/>
        <v>42331.25</v>
      </c>
      <c r="T469" s="9">
        <f t="shared" si="31"/>
        <v>42338.25</v>
      </c>
    </row>
    <row r="470" spans="1:20" x14ac:dyDescent="0.55000000000000004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5">
        <f t="shared" si="28"/>
        <v>0.40500000000000003</v>
      </c>
      <c r="P470">
        <f t="shared" si="29"/>
        <v>10.188679245283019</v>
      </c>
      <c r="Q470" t="str" cm="1">
        <f t="array" ref="Q470:R470">_xlfn.TEXTSPLIT(N470,"/")</f>
        <v>theater</v>
      </c>
      <c r="R470" t="str">
        <v>plays</v>
      </c>
      <c r="S470" s="9">
        <f t="shared" si="30"/>
        <v>43569.208333333328</v>
      </c>
      <c r="T470" s="9">
        <f t="shared" si="31"/>
        <v>43585.208333333328</v>
      </c>
    </row>
    <row r="471" spans="1:20" x14ac:dyDescent="0.55000000000000004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5">
        <f t="shared" si="28"/>
        <v>1.8442857142857143</v>
      </c>
      <c r="P471">
        <f t="shared" si="29"/>
        <v>27.107611548556431</v>
      </c>
      <c r="Q471" t="str" cm="1">
        <f t="array" ref="Q471:R471">_xlfn.TEXTSPLIT(N471,"/")</f>
        <v>film &amp; video</v>
      </c>
      <c r="R471" t="str">
        <v>drama</v>
      </c>
      <c r="S471" s="9">
        <f t="shared" si="30"/>
        <v>42142.208333333328</v>
      </c>
      <c r="T471" s="9">
        <f t="shared" si="31"/>
        <v>42144.208333333328</v>
      </c>
    </row>
    <row r="472" spans="1:20" x14ac:dyDescent="0.55000000000000004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5">
        <f t="shared" si="28"/>
        <v>2.8580555555555556</v>
      </c>
      <c r="P472">
        <f t="shared" si="29"/>
        <v>53.036082474226802</v>
      </c>
      <c r="Q472" t="str" cm="1">
        <f t="array" ref="Q472:R472">_xlfn.TEXTSPLIT(N472,"/")</f>
        <v>technology</v>
      </c>
      <c r="R472" t="str">
        <v>wearables</v>
      </c>
      <c r="S472" s="9">
        <f t="shared" si="30"/>
        <v>42716.25</v>
      </c>
      <c r="T472" s="9">
        <f t="shared" si="31"/>
        <v>42723.25</v>
      </c>
    </row>
    <row r="473" spans="1:20" x14ac:dyDescent="0.55000000000000004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5">
        <f t="shared" si="28"/>
        <v>3.19</v>
      </c>
      <c r="P473">
        <f t="shared" si="29"/>
        <v>17.198260869565217</v>
      </c>
      <c r="Q473" t="str" cm="1">
        <f t="array" ref="Q473:R473">_xlfn.TEXTSPLIT(N473,"/")</f>
        <v>food</v>
      </c>
      <c r="R473" t="str">
        <v>food trucks</v>
      </c>
      <c r="S473" s="9">
        <f t="shared" si="30"/>
        <v>41031.208333333336</v>
      </c>
      <c r="T473" s="9">
        <f t="shared" si="31"/>
        <v>41031.208333333336</v>
      </c>
    </row>
    <row r="474" spans="1:20" x14ac:dyDescent="0.55000000000000004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5">
        <f t="shared" si="28"/>
        <v>0.39234070221066319</v>
      </c>
      <c r="P474">
        <f t="shared" si="29"/>
        <v>569.2641509433962</v>
      </c>
      <c r="Q474" t="str" cm="1">
        <f t="array" ref="Q474:R474">_xlfn.TEXTSPLIT(N474,"/")</f>
        <v>music</v>
      </c>
      <c r="R474" t="str">
        <v>rock</v>
      </c>
      <c r="S474" s="9">
        <f t="shared" si="30"/>
        <v>43535.208333333328</v>
      </c>
      <c r="T474" s="9">
        <f t="shared" si="31"/>
        <v>43589.208333333328</v>
      </c>
    </row>
    <row r="475" spans="1:20" x14ac:dyDescent="0.55000000000000004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5">
        <f t="shared" si="28"/>
        <v>1.7814000000000001</v>
      </c>
      <c r="P475">
        <f t="shared" si="29"/>
        <v>62.725352112676056</v>
      </c>
      <c r="Q475" t="str" cm="1">
        <f t="array" ref="Q475:R475">_xlfn.TEXTSPLIT(N475,"/")</f>
        <v>music</v>
      </c>
      <c r="R475" t="str">
        <v>electric music</v>
      </c>
      <c r="S475" s="9">
        <f t="shared" si="30"/>
        <v>43277.208333333328</v>
      </c>
      <c r="T475" s="9">
        <f t="shared" si="31"/>
        <v>43278.208333333328</v>
      </c>
    </row>
    <row r="476" spans="1:20" x14ac:dyDescent="0.55000000000000004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5">
        <f t="shared" si="28"/>
        <v>3.6515</v>
      </c>
      <c r="P476">
        <f t="shared" si="29"/>
        <v>69.222748815165872</v>
      </c>
      <c r="Q476" t="str" cm="1">
        <f t="array" ref="Q476:R476">_xlfn.TEXTSPLIT(N476,"/")</f>
        <v>film &amp; video</v>
      </c>
      <c r="R476" t="str">
        <v>television</v>
      </c>
      <c r="S476" s="9">
        <f t="shared" si="30"/>
        <v>41989.25</v>
      </c>
      <c r="T476" s="9">
        <f t="shared" si="31"/>
        <v>41990.25</v>
      </c>
    </row>
    <row r="477" spans="1:20" ht="31.35" x14ac:dyDescent="0.55000000000000004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5">
        <f t="shared" si="28"/>
        <v>1.1394594594594594</v>
      </c>
      <c r="P477">
        <f t="shared" si="29"/>
        <v>7.5285714285714285</v>
      </c>
      <c r="Q477" t="str" cm="1">
        <f t="array" ref="Q477:R477">_xlfn.TEXTSPLIT(N477,"/")</f>
        <v>publishing</v>
      </c>
      <c r="R477" t="str">
        <v>translations</v>
      </c>
      <c r="S477" s="9">
        <f t="shared" si="30"/>
        <v>41450.208333333336</v>
      </c>
      <c r="T477" s="9">
        <f t="shared" si="31"/>
        <v>41454.208333333336</v>
      </c>
    </row>
    <row r="478" spans="1:20" ht="31.35" x14ac:dyDescent="0.55000000000000004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5">
        <f t="shared" si="28"/>
        <v>0.29828720626631855</v>
      </c>
      <c r="P478">
        <f t="shared" si="29"/>
        <v>505.50442477876106</v>
      </c>
      <c r="Q478" t="str" cm="1">
        <f t="array" ref="Q478:R478">_xlfn.TEXTSPLIT(N478,"/")</f>
        <v>publishing</v>
      </c>
      <c r="R478" t="str">
        <v>fiction</v>
      </c>
      <c r="S478" s="9">
        <f t="shared" si="30"/>
        <v>43322.208333333328</v>
      </c>
      <c r="T478" s="9">
        <f t="shared" si="31"/>
        <v>43328.208333333328</v>
      </c>
    </row>
    <row r="479" spans="1:20" x14ac:dyDescent="0.55000000000000004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5">
        <f t="shared" si="28"/>
        <v>0.54270588235294115</v>
      </c>
      <c r="P479">
        <f t="shared" si="29"/>
        <v>1.6738026124818577</v>
      </c>
      <c r="Q479" t="str" cm="1">
        <f t="array" ref="Q479:R479">_xlfn.TEXTSPLIT(N479,"/")</f>
        <v>film &amp; video</v>
      </c>
      <c r="R479" t="str">
        <v>science fiction</v>
      </c>
      <c r="S479" s="9">
        <f t="shared" si="30"/>
        <v>40720.208333333336</v>
      </c>
      <c r="T479" s="9">
        <f t="shared" si="31"/>
        <v>40747.208333333336</v>
      </c>
    </row>
    <row r="480" spans="1:20" x14ac:dyDescent="0.55000000000000004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5">
        <f t="shared" si="28"/>
        <v>2.3634156976744185</v>
      </c>
      <c r="P480">
        <f t="shared" si="29"/>
        <v>939.90173410404623</v>
      </c>
      <c r="Q480" t="str" cm="1">
        <f t="array" ref="Q480:R480">_xlfn.TEXTSPLIT(N480,"/")</f>
        <v>technology</v>
      </c>
      <c r="R480" t="str">
        <v>wearables</v>
      </c>
      <c r="S480" s="9">
        <f t="shared" si="30"/>
        <v>42072.208333333328</v>
      </c>
      <c r="T480" s="9">
        <f t="shared" si="31"/>
        <v>42084.208333333328</v>
      </c>
    </row>
    <row r="481" spans="1:20" x14ac:dyDescent="0.55000000000000004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5">
        <f t="shared" si="28"/>
        <v>5.1291666666666664</v>
      </c>
      <c r="P481">
        <f t="shared" si="29"/>
        <v>141.49425287356323</v>
      </c>
      <c r="Q481" t="str" cm="1">
        <f t="array" ref="Q481:R481">_xlfn.TEXTSPLIT(N481,"/")</f>
        <v>food</v>
      </c>
      <c r="R481" t="str">
        <v>food trucks</v>
      </c>
      <c r="S481" s="9">
        <f t="shared" si="30"/>
        <v>42945.208333333328</v>
      </c>
      <c r="T481" s="9">
        <f t="shared" si="31"/>
        <v>42947.208333333328</v>
      </c>
    </row>
    <row r="482" spans="1:20" x14ac:dyDescent="0.55000000000000004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5">
        <f t="shared" si="28"/>
        <v>1.0065116279069768</v>
      </c>
      <c r="P482">
        <f t="shared" si="29"/>
        <v>5.6280884265279587</v>
      </c>
      <c r="Q482" t="str" cm="1">
        <f t="array" ref="Q482:R482">_xlfn.TEXTSPLIT(N482,"/")</f>
        <v>photography</v>
      </c>
      <c r="R482" t="str">
        <v>photography books</v>
      </c>
      <c r="S482" s="9">
        <f t="shared" si="30"/>
        <v>40248.25</v>
      </c>
      <c r="T482" s="9">
        <f t="shared" si="31"/>
        <v>40257.208333333336</v>
      </c>
    </row>
    <row r="483" spans="1:20" ht="31.35" x14ac:dyDescent="0.55000000000000004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5">
        <f t="shared" si="28"/>
        <v>0.81348423194303154</v>
      </c>
      <c r="P483">
        <f t="shared" si="29"/>
        <v>17770.111111111109</v>
      </c>
      <c r="Q483" t="str" cm="1">
        <f t="array" ref="Q483:R483">_xlfn.TEXTSPLIT(N483,"/")</f>
        <v>theater</v>
      </c>
      <c r="R483" t="str">
        <v>plays</v>
      </c>
      <c r="S483" s="9">
        <f t="shared" si="30"/>
        <v>41913.208333333336</v>
      </c>
      <c r="T483" s="9">
        <f t="shared" si="31"/>
        <v>41955.25</v>
      </c>
    </row>
    <row r="484" spans="1:20" ht="31.35" x14ac:dyDescent="0.55000000000000004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5">
        <f t="shared" si="28"/>
        <v>0.16404761904761905</v>
      </c>
      <c r="P484">
        <f t="shared" si="29"/>
        <v>1.243682310469314</v>
      </c>
      <c r="Q484" t="str" cm="1">
        <f t="array" ref="Q484:R484">_xlfn.TEXTSPLIT(N484,"/")</f>
        <v>publishing</v>
      </c>
      <c r="R484" t="str">
        <v>fiction</v>
      </c>
      <c r="S484" s="9">
        <f t="shared" si="30"/>
        <v>40963.25</v>
      </c>
      <c r="T484" s="9">
        <f t="shared" si="31"/>
        <v>40974.25</v>
      </c>
    </row>
    <row r="485" spans="1:20" x14ac:dyDescent="0.55000000000000004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5">
        <f t="shared" si="28"/>
        <v>0.52774617067833696</v>
      </c>
      <c r="P485">
        <f t="shared" si="29"/>
        <v>30.684478371501271</v>
      </c>
      <c r="Q485" t="str" cm="1">
        <f t="array" ref="Q485:R485">_xlfn.TEXTSPLIT(N485,"/")</f>
        <v>theater</v>
      </c>
      <c r="R485" t="str">
        <v>plays</v>
      </c>
      <c r="S485" s="9">
        <f t="shared" si="30"/>
        <v>43811.25</v>
      </c>
      <c r="T485" s="9">
        <f t="shared" si="31"/>
        <v>43818.25</v>
      </c>
    </row>
    <row r="486" spans="1:20" x14ac:dyDescent="0.55000000000000004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5">
        <f t="shared" si="28"/>
        <v>2.6020608108108108</v>
      </c>
      <c r="P486">
        <f t="shared" si="29"/>
        <v>118.85956790123457</v>
      </c>
      <c r="Q486" t="str" cm="1">
        <f t="array" ref="Q486:R486">_xlfn.TEXTSPLIT(N486,"/")</f>
        <v>food</v>
      </c>
      <c r="R486" t="str">
        <v>food trucks</v>
      </c>
      <c r="S486" s="9">
        <f t="shared" si="30"/>
        <v>41855.208333333336</v>
      </c>
      <c r="T486" s="9">
        <f t="shared" si="31"/>
        <v>41904.208333333336</v>
      </c>
    </row>
    <row r="487" spans="1:20" ht="31.35" x14ac:dyDescent="0.55000000000000004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5">
        <f t="shared" si="28"/>
        <v>0.30732891832229581</v>
      </c>
      <c r="P487">
        <f t="shared" si="29"/>
        <v>1325.9047619047619</v>
      </c>
      <c r="Q487" t="str" cm="1">
        <f t="array" ref="Q487:R487">_xlfn.TEXTSPLIT(N487,"/")</f>
        <v>theater</v>
      </c>
      <c r="R487" t="str">
        <v>plays</v>
      </c>
      <c r="S487" s="9">
        <f t="shared" si="30"/>
        <v>43626.208333333328</v>
      </c>
      <c r="T487" s="9">
        <f t="shared" si="31"/>
        <v>43667.208333333328</v>
      </c>
    </row>
    <row r="488" spans="1:20" ht="31.35" x14ac:dyDescent="0.55000000000000004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5">
        <f t="shared" si="28"/>
        <v>0.13500000000000001</v>
      </c>
      <c r="P488">
        <f t="shared" si="29"/>
        <v>0.29923273657289001</v>
      </c>
      <c r="Q488" t="str" cm="1">
        <f t="array" ref="Q488:R488">_xlfn.TEXTSPLIT(N488,"/")</f>
        <v>publishing</v>
      </c>
      <c r="R488" t="str">
        <v>translations</v>
      </c>
      <c r="S488" s="9">
        <f t="shared" si="30"/>
        <v>43168.25</v>
      </c>
      <c r="T488" s="9">
        <f t="shared" si="31"/>
        <v>43183.208333333328</v>
      </c>
    </row>
    <row r="489" spans="1:20" x14ac:dyDescent="0.55000000000000004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5">
        <f t="shared" si="28"/>
        <v>1.7862556663644606</v>
      </c>
      <c r="P489">
        <f t="shared" si="29"/>
        <v>1713.2521739130434</v>
      </c>
      <c r="Q489" t="str" cm="1">
        <f t="array" ref="Q489:R489">_xlfn.TEXTSPLIT(N489,"/")</f>
        <v>theater</v>
      </c>
      <c r="R489" t="str">
        <v>plays</v>
      </c>
      <c r="S489" s="9">
        <f t="shared" si="30"/>
        <v>42845.208333333328</v>
      </c>
      <c r="T489" s="9">
        <f t="shared" si="31"/>
        <v>42878.208333333328</v>
      </c>
    </row>
    <row r="490" spans="1:20" x14ac:dyDescent="0.55000000000000004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5">
        <f t="shared" si="28"/>
        <v>2.2005660377358489</v>
      </c>
      <c r="P490">
        <f t="shared" si="29"/>
        <v>137.21176470588236</v>
      </c>
      <c r="Q490" t="str" cm="1">
        <f t="array" ref="Q490:R490">_xlfn.TEXTSPLIT(N490,"/")</f>
        <v>theater</v>
      </c>
      <c r="R490" t="str">
        <v>plays</v>
      </c>
      <c r="S490" s="9">
        <f t="shared" si="30"/>
        <v>42403.25</v>
      </c>
      <c r="T490" s="9">
        <f t="shared" si="31"/>
        <v>42420.25</v>
      </c>
    </row>
    <row r="491" spans="1:20" x14ac:dyDescent="0.55000000000000004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5">
        <f t="shared" si="28"/>
        <v>1.015108695652174</v>
      </c>
      <c r="P491">
        <f t="shared" si="29"/>
        <v>64.854166666666671</v>
      </c>
      <c r="Q491" t="str" cm="1">
        <f t="array" ref="Q491:R491">_xlfn.TEXTSPLIT(N491,"/")</f>
        <v>technology</v>
      </c>
      <c r="R491" t="str">
        <v>wearables</v>
      </c>
      <c r="S491" s="9">
        <f t="shared" si="30"/>
        <v>40406.208333333336</v>
      </c>
      <c r="T491" s="9">
        <f t="shared" si="31"/>
        <v>40411.208333333336</v>
      </c>
    </row>
    <row r="492" spans="1:20" x14ac:dyDescent="0.55000000000000004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5">
        <f t="shared" si="28"/>
        <v>1.915</v>
      </c>
      <c r="P492">
        <f t="shared" si="29"/>
        <v>1.8812934916086779</v>
      </c>
      <c r="Q492" t="str" cm="1">
        <f t="array" ref="Q492:R492">_xlfn.TEXTSPLIT(N492,"/")</f>
        <v>journalism</v>
      </c>
      <c r="R492" t="str">
        <v>audio</v>
      </c>
      <c r="S492" s="9">
        <f t="shared" si="30"/>
        <v>43786.25</v>
      </c>
      <c r="T492" s="9">
        <f t="shared" si="31"/>
        <v>43793.25</v>
      </c>
    </row>
    <row r="493" spans="1:20" ht="31.35" x14ac:dyDescent="0.55000000000000004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5">
        <f t="shared" si="28"/>
        <v>3.0534683098591549</v>
      </c>
      <c r="P493">
        <f t="shared" si="29"/>
        <v>291.49075630252099</v>
      </c>
      <c r="Q493" t="str" cm="1">
        <f t="array" ref="Q493:R493">_xlfn.TEXTSPLIT(N493,"/")</f>
        <v>food</v>
      </c>
      <c r="R493" t="str">
        <v>food trucks</v>
      </c>
      <c r="S493" s="9">
        <f t="shared" si="30"/>
        <v>41456.208333333336</v>
      </c>
      <c r="T493" s="9">
        <f t="shared" si="31"/>
        <v>41482.208333333336</v>
      </c>
    </row>
    <row r="494" spans="1:20" x14ac:dyDescent="0.55000000000000004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5">
        <f t="shared" si="28"/>
        <v>0.23995287958115183</v>
      </c>
      <c r="P494">
        <f t="shared" si="29"/>
        <v>716.109375</v>
      </c>
      <c r="Q494" t="str" cm="1">
        <f t="array" ref="Q494:R494">_xlfn.TEXTSPLIT(N494,"/")</f>
        <v>film &amp; video</v>
      </c>
      <c r="R494" t="str">
        <v>shorts</v>
      </c>
      <c r="S494" s="9">
        <f t="shared" si="30"/>
        <v>40336.208333333336</v>
      </c>
      <c r="T494" s="9">
        <f t="shared" si="31"/>
        <v>40371.208333333336</v>
      </c>
    </row>
    <row r="495" spans="1:20" x14ac:dyDescent="0.55000000000000004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5">
        <f t="shared" si="28"/>
        <v>7.2377777777777776</v>
      </c>
      <c r="P495">
        <f t="shared" si="29"/>
        <v>24.305970149253731</v>
      </c>
      <c r="Q495" t="str" cm="1">
        <f t="array" ref="Q495:R495">_xlfn.TEXTSPLIT(N495,"/")</f>
        <v>photography</v>
      </c>
      <c r="R495" t="str">
        <v>photography books</v>
      </c>
      <c r="S495" s="9">
        <f t="shared" si="30"/>
        <v>43645.208333333328</v>
      </c>
      <c r="T495" s="9">
        <f t="shared" si="31"/>
        <v>43658.208333333328</v>
      </c>
    </row>
    <row r="496" spans="1:20" x14ac:dyDescent="0.55000000000000004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5">
        <f t="shared" si="28"/>
        <v>5.4736000000000002</v>
      </c>
      <c r="P496">
        <f t="shared" si="29"/>
        <v>70.174358974358981</v>
      </c>
      <c r="Q496" t="str" cm="1">
        <f t="array" ref="Q496:R496">_xlfn.TEXTSPLIT(N496,"/")</f>
        <v>technology</v>
      </c>
      <c r="R496" t="str">
        <v>wearables</v>
      </c>
      <c r="S496" s="9">
        <f t="shared" si="30"/>
        <v>40990.208333333336</v>
      </c>
      <c r="T496" s="9">
        <f t="shared" si="31"/>
        <v>40991.208333333336</v>
      </c>
    </row>
    <row r="497" spans="1:20" x14ac:dyDescent="0.55000000000000004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5">
        <f t="shared" si="28"/>
        <v>4.1449999999999996</v>
      </c>
      <c r="P497">
        <f t="shared" si="29"/>
        <v>245.62962962962962</v>
      </c>
      <c r="Q497" t="str" cm="1">
        <f t="array" ref="Q497:R497">_xlfn.TEXTSPLIT(N497,"/")</f>
        <v>theater</v>
      </c>
      <c r="R497" t="str">
        <v>plays</v>
      </c>
      <c r="S497" s="9">
        <f t="shared" si="30"/>
        <v>41800.208333333336</v>
      </c>
      <c r="T497" s="9">
        <f t="shared" si="31"/>
        <v>41804.208333333336</v>
      </c>
    </row>
    <row r="498" spans="1:20" x14ac:dyDescent="0.55000000000000004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5">
        <f t="shared" si="28"/>
        <v>9.0696409140369975E-3</v>
      </c>
      <c r="P498">
        <f t="shared" si="29"/>
        <v>13.891666666666667</v>
      </c>
      <c r="Q498" t="str" cm="1">
        <f t="array" ref="Q498:R498">_xlfn.TEXTSPLIT(N498,"/")</f>
        <v>film &amp; video</v>
      </c>
      <c r="R498" t="str">
        <v>animation</v>
      </c>
      <c r="S498" s="9">
        <f t="shared" si="30"/>
        <v>42876.208333333328</v>
      </c>
      <c r="T498" s="9">
        <f t="shared" si="31"/>
        <v>42893.208333333328</v>
      </c>
    </row>
    <row r="499" spans="1:20" x14ac:dyDescent="0.55000000000000004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5">
        <f t="shared" si="28"/>
        <v>0.34173469387755101</v>
      </c>
      <c r="P499">
        <f t="shared" si="29"/>
        <v>5.7841105354058726</v>
      </c>
      <c r="Q499" t="str" cm="1">
        <f t="array" ref="Q499:R499">_xlfn.TEXTSPLIT(N499,"/")</f>
        <v>technology</v>
      </c>
      <c r="R499" t="str">
        <v>wearables</v>
      </c>
      <c r="S499" s="9">
        <f t="shared" si="30"/>
        <v>42724.25</v>
      </c>
      <c r="T499" s="9">
        <f t="shared" si="31"/>
        <v>42724.25</v>
      </c>
    </row>
    <row r="500" spans="1:20" x14ac:dyDescent="0.55000000000000004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5">
        <f t="shared" si="28"/>
        <v>0.239488107549121</v>
      </c>
      <c r="P500">
        <f t="shared" si="29"/>
        <v>22.353764478764479</v>
      </c>
      <c r="Q500" t="str" cm="1">
        <f t="array" ref="Q500:R500">_xlfn.TEXTSPLIT(N500,"/")</f>
        <v>technology</v>
      </c>
      <c r="R500" t="str">
        <v>web</v>
      </c>
      <c r="S500" s="9">
        <f t="shared" si="30"/>
        <v>42005.25</v>
      </c>
      <c r="T500" s="9">
        <f t="shared" si="31"/>
        <v>42007.25</v>
      </c>
    </row>
    <row r="501" spans="1:20" ht="31.35" x14ac:dyDescent="0.55000000000000004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5">
        <f t="shared" si="28"/>
        <v>0.48072649572649573</v>
      </c>
      <c r="P501" t="e">
        <f t="shared" si="29"/>
        <v>#DIV/0!</v>
      </c>
      <c r="Q501" t="str" cm="1">
        <f t="array" ref="Q501:R501">_xlfn.TEXTSPLIT(N501,"/")</f>
        <v>film &amp; video</v>
      </c>
      <c r="R501" t="str">
        <v>documentary</v>
      </c>
      <c r="S501" s="9">
        <f t="shared" si="30"/>
        <v>42444.208333333328</v>
      </c>
      <c r="T501" s="9">
        <f t="shared" si="31"/>
        <v>42449.208333333328</v>
      </c>
    </row>
    <row r="502" spans="1:20" x14ac:dyDescent="0.55000000000000004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5">
        <f t="shared" si="28"/>
        <v>0</v>
      </c>
      <c r="P502">
        <f t="shared" si="29"/>
        <v>0</v>
      </c>
      <c r="Q502" t="str" cm="1">
        <f t="array" ref="Q502:R502">_xlfn.TEXTSPLIT(N502,"/")</f>
        <v>theater</v>
      </c>
      <c r="R502" t="str">
        <v>plays</v>
      </c>
      <c r="S502" s="9">
        <f t="shared" si="30"/>
        <v>41395.208333333336</v>
      </c>
      <c r="T502" s="9">
        <f t="shared" si="31"/>
        <v>41423.208333333336</v>
      </c>
    </row>
    <row r="503" spans="1:20" x14ac:dyDescent="0.55000000000000004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5">
        <f t="shared" si="28"/>
        <v>0.70145182291666663</v>
      </c>
      <c r="P503">
        <f t="shared" si="29"/>
        <v>579.26344086021504</v>
      </c>
      <c r="Q503" t="str" cm="1">
        <f t="array" ref="Q503:R503">_xlfn.TEXTSPLIT(N503,"/")</f>
        <v>film &amp; video</v>
      </c>
      <c r="R503" t="str">
        <v>documentary</v>
      </c>
      <c r="S503" s="9">
        <f t="shared" si="30"/>
        <v>41345.208333333336</v>
      </c>
      <c r="T503" s="9">
        <f t="shared" si="31"/>
        <v>41347.208333333336</v>
      </c>
    </row>
    <row r="504" spans="1:20" x14ac:dyDescent="0.55000000000000004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5">
        <f t="shared" si="28"/>
        <v>5.2992307692307694</v>
      </c>
      <c r="P504">
        <f t="shared" si="29"/>
        <v>14.976086956521739</v>
      </c>
      <c r="Q504" t="str" cm="1">
        <f t="array" ref="Q504:R504">_xlfn.TEXTSPLIT(N504,"/")</f>
        <v>games</v>
      </c>
      <c r="R504" t="str">
        <v>video games</v>
      </c>
      <c r="S504" s="9">
        <f t="shared" si="30"/>
        <v>41117.208333333336</v>
      </c>
      <c r="T504" s="9">
        <f t="shared" si="31"/>
        <v>41146.208333333336</v>
      </c>
    </row>
    <row r="505" spans="1:20" ht="31.35" x14ac:dyDescent="0.55000000000000004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5">
        <f t="shared" si="28"/>
        <v>1.8032549019607844</v>
      </c>
      <c r="P505">
        <f t="shared" si="29"/>
        <v>741.66129032258061</v>
      </c>
      <c r="Q505" t="str" cm="1">
        <f t="array" ref="Q505:R505">_xlfn.TEXTSPLIT(N505,"/")</f>
        <v>film &amp; video</v>
      </c>
      <c r="R505" t="str">
        <v>drama</v>
      </c>
      <c r="S505" s="9">
        <f t="shared" si="30"/>
        <v>42186.208333333328</v>
      </c>
      <c r="T505" s="9">
        <f t="shared" si="31"/>
        <v>42206.208333333328</v>
      </c>
    </row>
    <row r="506" spans="1:20" x14ac:dyDescent="0.55000000000000004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5">
        <f t="shared" si="28"/>
        <v>0.92320000000000002</v>
      </c>
      <c r="P506">
        <f t="shared" si="29"/>
        <v>19.953890489913544</v>
      </c>
      <c r="Q506" t="str" cm="1">
        <f t="array" ref="Q506:R506">_xlfn.TEXTSPLIT(N506,"/")</f>
        <v>music</v>
      </c>
      <c r="R506" t="str">
        <v>rock</v>
      </c>
      <c r="S506" s="9">
        <f t="shared" si="30"/>
        <v>42142.208333333328</v>
      </c>
      <c r="T506" s="9">
        <f t="shared" si="31"/>
        <v>42143.208333333328</v>
      </c>
    </row>
    <row r="507" spans="1:20" x14ac:dyDescent="0.55000000000000004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5">
        <f t="shared" si="28"/>
        <v>0.13901001112347053</v>
      </c>
      <c r="P507">
        <f t="shared" si="29"/>
        <v>4.9434335443037973</v>
      </c>
      <c r="Q507" t="str" cm="1">
        <f t="array" ref="Q507:R507">_xlfn.TEXTSPLIT(N507,"/")</f>
        <v>publishing</v>
      </c>
      <c r="R507" t="str">
        <v>radio &amp; podcasts</v>
      </c>
      <c r="S507" s="9">
        <f t="shared" si="30"/>
        <v>41341.25</v>
      </c>
      <c r="T507" s="9">
        <f t="shared" si="31"/>
        <v>41383.208333333336</v>
      </c>
    </row>
    <row r="508" spans="1:20" x14ac:dyDescent="0.55000000000000004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5">
        <f t="shared" si="28"/>
        <v>9.2707777777777771</v>
      </c>
      <c r="P508">
        <f t="shared" si="29"/>
        <v>8782.8421052631584</v>
      </c>
      <c r="Q508" t="str" cm="1">
        <f t="array" ref="Q508:R508">_xlfn.TEXTSPLIT(N508,"/")</f>
        <v>theater</v>
      </c>
      <c r="R508" t="str">
        <v>plays</v>
      </c>
      <c r="S508" s="9">
        <f t="shared" si="30"/>
        <v>43062.25</v>
      </c>
      <c r="T508" s="9">
        <f t="shared" si="31"/>
        <v>43079.25</v>
      </c>
    </row>
    <row r="509" spans="1:20" ht="31.35" x14ac:dyDescent="0.55000000000000004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5">
        <f t="shared" si="28"/>
        <v>0.39857142857142858</v>
      </c>
      <c r="P509">
        <f t="shared" si="29"/>
        <v>0.22887612797374898</v>
      </c>
      <c r="Q509" t="str" cm="1">
        <f t="array" ref="Q509:R509">_xlfn.TEXTSPLIT(N509,"/")</f>
        <v>technology</v>
      </c>
      <c r="R509" t="str">
        <v>web</v>
      </c>
      <c r="S509" s="9">
        <f t="shared" si="30"/>
        <v>41373.208333333336</v>
      </c>
      <c r="T509" s="9">
        <f t="shared" si="31"/>
        <v>41422.208333333336</v>
      </c>
    </row>
    <row r="510" spans="1:20" x14ac:dyDescent="0.55000000000000004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5">
        <f t="shared" si="28"/>
        <v>1.1222929936305732</v>
      </c>
      <c r="P510">
        <f t="shared" si="29"/>
        <v>154.06995230524643</v>
      </c>
      <c r="Q510" t="str" cm="1">
        <f t="array" ref="Q510:R510">_xlfn.TEXTSPLIT(N510,"/")</f>
        <v>theater</v>
      </c>
      <c r="R510" t="str">
        <v>plays</v>
      </c>
      <c r="S510" s="9">
        <f t="shared" si="30"/>
        <v>43310.208333333328</v>
      </c>
      <c r="T510" s="9">
        <f t="shared" si="31"/>
        <v>43331.208333333328</v>
      </c>
    </row>
    <row r="511" spans="1:20" x14ac:dyDescent="0.55000000000000004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5">
        <f t="shared" si="28"/>
        <v>0.70925816023738875</v>
      </c>
      <c r="P511">
        <f t="shared" si="29"/>
        <v>912.29007633587787</v>
      </c>
      <c r="Q511" t="str" cm="1">
        <f t="array" ref="Q511:R511">_xlfn.TEXTSPLIT(N511,"/")</f>
        <v>theater</v>
      </c>
      <c r="R511" t="str">
        <v>plays</v>
      </c>
      <c r="S511" s="9">
        <f t="shared" si="30"/>
        <v>41034.208333333336</v>
      </c>
      <c r="T511" s="9">
        <f t="shared" si="31"/>
        <v>41044.208333333336</v>
      </c>
    </row>
    <row r="512" spans="1:20" x14ac:dyDescent="0.55000000000000004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5">
        <f t="shared" si="28"/>
        <v>1.1908974358974358</v>
      </c>
      <c r="P512">
        <f t="shared" si="29"/>
        <v>25.660220994475139</v>
      </c>
      <c r="Q512" t="str" cm="1">
        <f t="array" ref="Q512:R512">_xlfn.TEXTSPLIT(N512,"/")</f>
        <v>film &amp; video</v>
      </c>
      <c r="R512" t="str">
        <v>drama</v>
      </c>
      <c r="S512" s="9">
        <f t="shared" si="30"/>
        <v>43251.208333333328</v>
      </c>
      <c r="T512" s="9">
        <f t="shared" si="31"/>
        <v>43275.208333333328</v>
      </c>
    </row>
    <row r="513" spans="1:20" x14ac:dyDescent="0.55000000000000004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5">
        <f t="shared" si="28"/>
        <v>0.24017591339648173</v>
      </c>
      <c r="P513">
        <f t="shared" si="29"/>
        <v>148.52719665271965</v>
      </c>
      <c r="Q513" t="str" cm="1">
        <f t="array" ref="Q513:R513">_xlfn.TEXTSPLIT(N513,"/")</f>
        <v>theater</v>
      </c>
      <c r="R513" t="str">
        <v>plays</v>
      </c>
      <c r="S513" s="9">
        <f t="shared" si="30"/>
        <v>43671.208333333328</v>
      </c>
      <c r="T513" s="9">
        <f t="shared" si="31"/>
        <v>43681.208333333328</v>
      </c>
    </row>
    <row r="514" spans="1:20" x14ac:dyDescent="0.55000000000000004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5">
        <f t="shared" si="28"/>
        <v>1.3931868131868133</v>
      </c>
      <c r="P514">
        <f t="shared" si="29"/>
        <v>362.22857142857146</v>
      </c>
      <c r="Q514" t="str" cm="1">
        <f t="array" ref="Q514:R514">_xlfn.TEXTSPLIT(N514,"/")</f>
        <v>games</v>
      </c>
      <c r="R514" t="str">
        <v>video games</v>
      </c>
      <c r="S514" s="9">
        <f t="shared" si="30"/>
        <v>41825.208333333336</v>
      </c>
      <c r="T514" s="9">
        <f t="shared" si="31"/>
        <v>41826.208333333336</v>
      </c>
    </row>
    <row r="515" spans="1:20" x14ac:dyDescent="0.55000000000000004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5">
        <f t="shared" ref="O515:O578" si="32">E515/D515</f>
        <v>0.39277108433734942</v>
      </c>
      <c r="P515">
        <f t="shared" ref="P515:P578" si="33">IF(G515,E515/G516,0)</f>
        <v>6.1742424242424239</v>
      </c>
      <c r="Q515" t="str" cm="1">
        <f t="array" ref="Q515:R515">_xlfn.TEXTSPLIT(N515,"/")</f>
        <v>film &amp; video</v>
      </c>
      <c r="R515" t="str">
        <v>television</v>
      </c>
      <c r="S515" s="9">
        <f t="shared" ref="S515:S578" si="34">(((J515/60)/60)/24)+DATE(1970,1,1)</f>
        <v>40430.208333333336</v>
      </c>
      <c r="T515" s="9">
        <f t="shared" ref="T515:T578" si="35">(((K515/60)/60)/24)+DATE(1970,1,1)</f>
        <v>40432.208333333336</v>
      </c>
    </row>
    <row r="516" spans="1:20" x14ac:dyDescent="0.55000000000000004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5">
        <f t="shared" si="32"/>
        <v>0.22439077144917088</v>
      </c>
      <c r="P516">
        <f t="shared" si="33"/>
        <v>234.00751879699249</v>
      </c>
      <c r="Q516" t="str" cm="1">
        <f t="array" ref="Q516:R516">_xlfn.TEXTSPLIT(N516,"/")</f>
        <v>music</v>
      </c>
      <c r="R516" t="str">
        <v>rock</v>
      </c>
      <c r="S516" s="9">
        <f t="shared" si="34"/>
        <v>41614.25</v>
      </c>
      <c r="T516" s="9">
        <f t="shared" si="35"/>
        <v>41619.25</v>
      </c>
    </row>
    <row r="517" spans="1:20" x14ac:dyDescent="0.55000000000000004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5">
        <f t="shared" si="32"/>
        <v>0.55779069767441858</v>
      </c>
      <c r="P517">
        <f t="shared" si="33"/>
        <v>5.6702127659574471</v>
      </c>
      <c r="Q517" t="str" cm="1">
        <f t="array" ref="Q517:R517">_xlfn.TEXTSPLIT(N517,"/")</f>
        <v>theater</v>
      </c>
      <c r="R517" t="str">
        <v>plays</v>
      </c>
      <c r="S517" s="9">
        <f t="shared" si="34"/>
        <v>40900.25</v>
      </c>
      <c r="T517" s="9">
        <f t="shared" si="35"/>
        <v>40902.25</v>
      </c>
    </row>
    <row r="518" spans="1:20" x14ac:dyDescent="0.55000000000000004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5">
        <f t="shared" si="32"/>
        <v>0.42523125996810207</v>
      </c>
      <c r="P518">
        <f t="shared" si="33"/>
        <v>683.64102564102564</v>
      </c>
      <c r="Q518" t="str" cm="1">
        <f t="array" ref="Q518:R518">_xlfn.TEXTSPLIT(N518,"/")</f>
        <v>publishing</v>
      </c>
      <c r="R518" t="str">
        <v>nonfiction</v>
      </c>
      <c r="S518" s="9">
        <f t="shared" si="34"/>
        <v>40396.208333333336</v>
      </c>
      <c r="T518" s="9">
        <f t="shared" si="35"/>
        <v>40434.208333333336</v>
      </c>
    </row>
    <row r="519" spans="1:20" x14ac:dyDescent="0.55000000000000004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5">
        <f t="shared" si="32"/>
        <v>1.1200000000000001</v>
      </c>
      <c r="P519">
        <f t="shared" si="33"/>
        <v>660.8</v>
      </c>
      <c r="Q519" t="str" cm="1">
        <f t="array" ref="Q519:R519">_xlfn.TEXTSPLIT(N519,"/")</f>
        <v>food</v>
      </c>
      <c r="R519" t="str">
        <v>food trucks</v>
      </c>
      <c r="S519" s="9">
        <f t="shared" si="34"/>
        <v>42860.208333333328</v>
      </c>
      <c r="T519" s="9">
        <f t="shared" si="35"/>
        <v>42865.208333333328</v>
      </c>
    </row>
    <row r="520" spans="1:20" ht="31.35" x14ac:dyDescent="0.55000000000000004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5">
        <f t="shared" si="32"/>
        <v>7.0681818181818179E-2</v>
      </c>
      <c r="P520">
        <f t="shared" si="33"/>
        <v>0.35081782289904118</v>
      </c>
      <c r="Q520" t="str" cm="1">
        <f t="array" ref="Q520:R520">_xlfn.TEXTSPLIT(N520,"/")</f>
        <v>film &amp; video</v>
      </c>
      <c r="R520" t="str">
        <v>animation</v>
      </c>
      <c r="S520" s="9">
        <f t="shared" si="34"/>
        <v>43154.25</v>
      </c>
      <c r="T520" s="9">
        <f t="shared" si="35"/>
        <v>43156.25</v>
      </c>
    </row>
    <row r="521" spans="1:20" x14ac:dyDescent="0.55000000000000004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5">
        <f t="shared" si="32"/>
        <v>1.0174563871693867</v>
      </c>
      <c r="P521">
        <f t="shared" si="33"/>
        <v>5650.0625</v>
      </c>
      <c r="Q521" t="str" cm="1">
        <f t="array" ref="Q521:R521">_xlfn.TEXTSPLIT(N521,"/")</f>
        <v>music</v>
      </c>
      <c r="R521" t="str">
        <v>rock</v>
      </c>
      <c r="S521" s="9">
        <f t="shared" si="34"/>
        <v>42012.25</v>
      </c>
      <c r="T521" s="9">
        <f t="shared" si="35"/>
        <v>42026.25</v>
      </c>
    </row>
    <row r="522" spans="1:20" x14ac:dyDescent="0.55000000000000004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5">
        <f t="shared" si="32"/>
        <v>4.2575000000000003</v>
      </c>
      <c r="P522">
        <f t="shared" si="33"/>
        <v>9.2303523035230359</v>
      </c>
      <c r="Q522" t="str" cm="1">
        <f t="array" ref="Q522:R522">_xlfn.TEXTSPLIT(N522,"/")</f>
        <v>theater</v>
      </c>
      <c r="R522" t="str">
        <v>plays</v>
      </c>
      <c r="S522" s="9">
        <f t="shared" si="34"/>
        <v>43574.208333333328</v>
      </c>
      <c r="T522" s="9">
        <f t="shared" si="35"/>
        <v>43577.208333333328</v>
      </c>
    </row>
    <row r="523" spans="1:20" x14ac:dyDescent="0.55000000000000004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5">
        <f t="shared" si="32"/>
        <v>1.4553947368421052</v>
      </c>
      <c r="P523">
        <f t="shared" si="33"/>
        <v>57.910994764397905</v>
      </c>
      <c r="Q523" t="str" cm="1">
        <f t="array" ref="Q523:R523">_xlfn.TEXTSPLIT(N523,"/")</f>
        <v>film &amp; video</v>
      </c>
      <c r="R523" t="str">
        <v>drama</v>
      </c>
      <c r="S523" s="9">
        <f t="shared" si="34"/>
        <v>42605.208333333328</v>
      </c>
      <c r="T523" s="9">
        <f t="shared" si="35"/>
        <v>42611.208333333328</v>
      </c>
    </row>
    <row r="524" spans="1:20" ht="31.35" x14ac:dyDescent="0.55000000000000004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5">
        <f t="shared" si="32"/>
        <v>0.32453465346534655</v>
      </c>
      <c r="P524">
        <f t="shared" si="33"/>
        <v>184.14606741573033</v>
      </c>
      <c r="Q524" t="str" cm="1">
        <f t="array" ref="Q524:R524">_xlfn.TEXTSPLIT(N524,"/")</f>
        <v>film &amp; video</v>
      </c>
      <c r="R524" t="str">
        <v>shorts</v>
      </c>
      <c r="S524" s="9">
        <f t="shared" si="34"/>
        <v>41093.208333333336</v>
      </c>
      <c r="T524" s="9">
        <f t="shared" si="35"/>
        <v>41105.208333333336</v>
      </c>
    </row>
    <row r="525" spans="1:20" x14ac:dyDescent="0.55000000000000004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5">
        <f t="shared" si="32"/>
        <v>7.003333333333333</v>
      </c>
      <c r="P525">
        <f t="shared" si="33"/>
        <v>3.1849418898433552</v>
      </c>
      <c r="Q525" t="str" cm="1">
        <f t="array" ref="Q525:R525">_xlfn.TEXTSPLIT(N525,"/")</f>
        <v>film &amp; video</v>
      </c>
      <c r="R525" t="str">
        <v>shorts</v>
      </c>
      <c r="S525" s="9">
        <f t="shared" si="34"/>
        <v>40241.25</v>
      </c>
      <c r="T525" s="9">
        <f t="shared" si="35"/>
        <v>40246.25</v>
      </c>
    </row>
    <row r="526" spans="1:20" x14ac:dyDescent="0.55000000000000004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5">
        <f t="shared" si="32"/>
        <v>0.83904860392967939</v>
      </c>
      <c r="P526">
        <f t="shared" si="33"/>
        <v>1287.8730158730159</v>
      </c>
      <c r="Q526" t="str" cm="1">
        <f t="array" ref="Q526:R526">_xlfn.TEXTSPLIT(N526,"/")</f>
        <v>theater</v>
      </c>
      <c r="R526" t="str">
        <v>plays</v>
      </c>
      <c r="S526" s="9">
        <f t="shared" si="34"/>
        <v>40294.208333333336</v>
      </c>
      <c r="T526" s="9">
        <f t="shared" si="35"/>
        <v>40307.208333333336</v>
      </c>
    </row>
    <row r="527" spans="1:20" x14ac:dyDescent="0.55000000000000004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5">
        <f t="shared" si="32"/>
        <v>0.84190476190476193</v>
      </c>
      <c r="P527">
        <f t="shared" si="33"/>
        <v>12.027210884353741</v>
      </c>
      <c r="Q527" t="str" cm="1">
        <f t="array" ref="Q527:R527">_xlfn.TEXTSPLIT(N527,"/")</f>
        <v>technology</v>
      </c>
      <c r="R527" t="str">
        <v>wearables</v>
      </c>
      <c r="S527" s="9">
        <f t="shared" si="34"/>
        <v>40505.25</v>
      </c>
      <c r="T527" s="9">
        <f t="shared" si="35"/>
        <v>40509.25</v>
      </c>
    </row>
    <row r="528" spans="1:20" ht="31.35" x14ac:dyDescent="0.55000000000000004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5">
        <f t="shared" si="32"/>
        <v>1.5595180722891566</v>
      </c>
      <c r="P528">
        <f t="shared" si="33"/>
        <v>2.1289473684210525</v>
      </c>
      <c r="Q528" t="str" cm="1">
        <f t="array" ref="Q528:R528">_xlfn.TEXTSPLIT(N528,"/")</f>
        <v>theater</v>
      </c>
      <c r="R528" t="str">
        <v>plays</v>
      </c>
      <c r="S528" s="9">
        <f t="shared" si="34"/>
        <v>42364.25</v>
      </c>
      <c r="T528" s="9">
        <f t="shared" si="35"/>
        <v>42401.25</v>
      </c>
    </row>
    <row r="529" spans="1:20" x14ac:dyDescent="0.55000000000000004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5">
        <f t="shared" si="32"/>
        <v>0.99619450317124736</v>
      </c>
      <c r="P529">
        <f t="shared" si="33"/>
        <v>2356</v>
      </c>
      <c r="Q529" t="str" cm="1">
        <f t="array" ref="Q529:R529">_xlfn.TEXTSPLIT(N529,"/")</f>
        <v>film &amp; video</v>
      </c>
      <c r="R529" t="str">
        <v>animation</v>
      </c>
      <c r="S529" s="9">
        <f t="shared" si="34"/>
        <v>42405.25</v>
      </c>
      <c r="T529" s="9">
        <f t="shared" si="35"/>
        <v>42441.25</v>
      </c>
    </row>
    <row r="530" spans="1:20" x14ac:dyDescent="0.55000000000000004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5">
        <f t="shared" si="32"/>
        <v>0.80300000000000005</v>
      </c>
      <c r="P530">
        <f t="shared" si="33"/>
        <v>803</v>
      </c>
      <c r="Q530" t="str" cm="1">
        <f t="array" ref="Q530:R530">_xlfn.TEXTSPLIT(N530,"/")</f>
        <v>music</v>
      </c>
      <c r="R530" t="str">
        <v>indie rock</v>
      </c>
      <c r="S530" s="9">
        <f t="shared" si="34"/>
        <v>41601.25</v>
      </c>
      <c r="T530" s="9">
        <f t="shared" si="35"/>
        <v>41646.25</v>
      </c>
    </row>
    <row r="531" spans="1:20" x14ac:dyDescent="0.55000000000000004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5">
        <f t="shared" si="32"/>
        <v>0.11254901960784314</v>
      </c>
      <c r="P531">
        <f t="shared" si="33"/>
        <v>0.3217488789237668</v>
      </c>
      <c r="Q531" t="str" cm="1">
        <f t="array" ref="Q531:R531">_xlfn.TEXTSPLIT(N531,"/")</f>
        <v>games</v>
      </c>
      <c r="R531" t="str">
        <v>video games</v>
      </c>
      <c r="S531" s="9">
        <f t="shared" si="34"/>
        <v>41769.208333333336</v>
      </c>
      <c r="T531" s="9">
        <f t="shared" si="35"/>
        <v>41797.208333333336</v>
      </c>
    </row>
    <row r="532" spans="1:20" ht="31.35" x14ac:dyDescent="0.55000000000000004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5">
        <f t="shared" si="32"/>
        <v>0.91740952380952379</v>
      </c>
      <c r="P532">
        <f t="shared" si="33"/>
        <v>26.463736263736262</v>
      </c>
      <c r="Q532" t="str" cm="1">
        <f t="array" ref="Q532:R532">_xlfn.TEXTSPLIT(N532,"/")</f>
        <v>publishing</v>
      </c>
      <c r="R532" t="str">
        <v>fiction</v>
      </c>
      <c r="S532" s="9">
        <f t="shared" si="34"/>
        <v>40421.208333333336</v>
      </c>
      <c r="T532" s="9">
        <f t="shared" si="35"/>
        <v>40435.208333333336</v>
      </c>
    </row>
    <row r="533" spans="1:20" ht="31.35" x14ac:dyDescent="0.55000000000000004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5">
        <f t="shared" si="32"/>
        <v>0.95521156936261387</v>
      </c>
      <c r="P533">
        <f t="shared" si="33"/>
        <v>1415.3809523809523</v>
      </c>
      <c r="Q533" t="str" cm="1">
        <f t="array" ref="Q533:R533">_xlfn.TEXTSPLIT(N533,"/")</f>
        <v>games</v>
      </c>
      <c r="R533" t="str">
        <v>video games</v>
      </c>
      <c r="S533" s="9">
        <f t="shared" si="34"/>
        <v>41589.25</v>
      </c>
      <c r="T533" s="9">
        <f t="shared" si="35"/>
        <v>41645.25</v>
      </c>
    </row>
    <row r="534" spans="1:20" x14ac:dyDescent="0.55000000000000004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5">
        <f t="shared" si="32"/>
        <v>5.0287499999999996</v>
      </c>
      <c r="P534">
        <f t="shared" si="33"/>
        <v>3.6275924256086562</v>
      </c>
      <c r="Q534" t="str" cm="1">
        <f t="array" ref="Q534:R534">_xlfn.TEXTSPLIT(N534,"/")</f>
        <v>theater</v>
      </c>
      <c r="R534" t="str">
        <v>plays</v>
      </c>
      <c r="S534" s="9">
        <f t="shared" si="34"/>
        <v>43125.25</v>
      </c>
      <c r="T534" s="9">
        <f t="shared" si="35"/>
        <v>43126.25</v>
      </c>
    </row>
    <row r="535" spans="1:20" x14ac:dyDescent="0.55000000000000004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5">
        <f t="shared" si="32"/>
        <v>1.5924394463667819</v>
      </c>
      <c r="P535">
        <f t="shared" si="33"/>
        <v>757.55555555555554</v>
      </c>
      <c r="Q535" t="str" cm="1">
        <f t="array" ref="Q535:R535">_xlfn.TEXTSPLIT(N535,"/")</f>
        <v>music</v>
      </c>
      <c r="R535" t="str">
        <v>indie rock</v>
      </c>
      <c r="S535" s="9">
        <f t="shared" si="34"/>
        <v>41479.208333333336</v>
      </c>
      <c r="T535" s="9">
        <f t="shared" si="35"/>
        <v>41515.208333333336</v>
      </c>
    </row>
    <row r="536" spans="1:20" x14ac:dyDescent="0.55000000000000004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5">
        <f t="shared" si="32"/>
        <v>0.15022446689113356</v>
      </c>
      <c r="P536">
        <f t="shared" si="33"/>
        <v>66.262376237623769</v>
      </c>
      <c r="Q536" t="str" cm="1">
        <f t="array" ref="Q536:R536">_xlfn.TEXTSPLIT(N536,"/")</f>
        <v>film &amp; video</v>
      </c>
      <c r="R536" t="str">
        <v>drama</v>
      </c>
      <c r="S536" s="9">
        <f t="shared" si="34"/>
        <v>43329.208333333328</v>
      </c>
      <c r="T536" s="9">
        <f t="shared" si="35"/>
        <v>43330.208333333328</v>
      </c>
    </row>
    <row r="537" spans="1:20" x14ac:dyDescent="0.55000000000000004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5">
        <f t="shared" si="32"/>
        <v>4.820384615384615</v>
      </c>
      <c r="P537">
        <f t="shared" si="33"/>
        <v>89.521428571428572</v>
      </c>
      <c r="Q537" t="str" cm="1">
        <f t="array" ref="Q537:R537">_xlfn.TEXTSPLIT(N537,"/")</f>
        <v>theater</v>
      </c>
      <c r="R537" t="str">
        <v>plays</v>
      </c>
      <c r="S537" s="9">
        <f t="shared" si="34"/>
        <v>43259.208333333328</v>
      </c>
      <c r="T537" s="9">
        <f t="shared" si="35"/>
        <v>43261.208333333328</v>
      </c>
    </row>
    <row r="538" spans="1:20" x14ac:dyDescent="0.55000000000000004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5">
        <f t="shared" si="32"/>
        <v>1.4996938775510205</v>
      </c>
      <c r="P538">
        <f t="shared" si="33"/>
        <v>13.970532319391635</v>
      </c>
      <c r="Q538" t="str" cm="1">
        <f t="array" ref="Q538:R538">_xlfn.TEXTSPLIT(N538,"/")</f>
        <v>publishing</v>
      </c>
      <c r="R538" t="str">
        <v>fiction</v>
      </c>
      <c r="S538" s="9">
        <f t="shared" si="34"/>
        <v>40414.208333333336</v>
      </c>
      <c r="T538" s="9">
        <f t="shared" si="35"/>
        <v>40440.208333333336</v>
      </c>
    </row>
    <row r="539" spans="1:20" x14ac:dyDescent="0.55000000000000004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5">
        <f t="shared" si="32"/>
        <v>1.1722156398104266</v>
      </c>
      <c r="P539">
        <f t="shared" si="33"/>
        <v>76.338734567901241</v>
      </c>
      <c r="Q539" t="str" cm="1">
        <f t="array" ref="Q539:R539">_xlfn.TEXTSPLIT(N539,"/")</f>
        <v>film &amp; video</v>
      </c>
      <c r="R539" t="str">
        <v>documentary</v>
      </c>
      <c r="S539" s="9">
        <f t="shared" si="34"/>
        <v>43342.208333333328</v>
      </c>
      <c r="T539" s="9">
        <f t="shared" si="35"/>
        <v>43365.208333333328</v>
      </c>
    </row>
    <row r="540" spans="1:20" x14ac:dyDescent="0.55000000000000004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5">
        <f t="shared" si="32"/>
        <v>0.37695968274950431</v>
      </c>
      <c r="P540">
        <f t="shared" si="33"/>
        <v>740.7012987012987</v>
      </c>
      <c r="Q540" t="str" cm="1">
        <f t="array" ref="Q540:R540">_xlfn.TEXTSPLIT(N540,"/")</f>
        <v>games</v>
      </c>
      <c r="R540" t="str">
        <v>mobile games</v>
      </c>
      <c r="S540" s="9">
        <f t="shared" si="34"/>
        <v>41539.208333333336</v>
      </c>
      <c r="T540" s="9">
        <f t="shared" si="35"/>
        <v>41555.208333333336</v>
      </c>
    </row>
    <row r="541" spans="1:20" x14ac:dyDescent="0.55000000000000004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5">
        <f t="shared" si="32"/>
        <v>0.72653061224489801</v>
      </c>
      <c r="P541">
        <f t="shared" si="33"/>
        <v>28.825910931174089</v>
      </c>
      <c r="Q541" t="str" cm="1">
        <f t="array" ref="Q541:R541">_xlfn.TEXTSPLIT(N541,"/")</f>
        <v>food</v>
      </c>
      <c r="R541" t="str">
        <v>food trucks</v>
      </c>
      <c r="S541" s="9">
        <f t="shared" si="34"/>
        <v>43647.208333333328</v>
      </c>
      <c r="T541" s="9">
        <f t="shared" si="35"/>
        <v>43653.208333333328</v>
      </c>
    </row>
    <row r="542" spans="1:20" x14ac:dyDescent="0.55000000000000004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5">
        <f t="shared" si="32"/>
        <v>2.6598113207547169</v>
      </c>
      <c r="P542">
        <f t="shared" si="33"/>
        <v>35.688607594936705</v>
      </c>
      <c r="Q542" t="str" cm="1">
        <f t="array" ref="Q542:R542">_xlfn.TEXTSPLIT(N542,"/")</f>
        <v>photography</v>
      </c>
      <c r="R542" t="str">
        <v>photography books</v>
      </c>
      <c r="S542" s="9">
        <f t="shared" si="34"/>
        <v>43225.208333333328</v>
      </c>
      <c r="T542" s="9">
        <f t="shared" si="35"/>
        <v>43247.208333333328</v>
      </c>
    </row>
    <row r="543" spans="1:20" x14ac:dyDescent="0.55000000000000004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5">
        <f t="shared" si="32"/>
        <v>0.24205617977528091</v>
      </c>
      <c r="P543">
        <f t="shared" si="33"/>
        <v>879.30612244897964</v>
      </c>
      <c r="Q543" t="str" cm="1">
        <f t="array" ref="Q543:R543">_xlfn.TEXTSPLIT(N543,"/")</f>
        <v>games</v>
      </c>
      <c r="R543" t="str">
        <v>mobile games</v>
      </c>
      <c r="S543" s="9">
        <f t="shared" si="34"/>
        <v>42165.208333333328</v>
      </c>
      <c r="T543" s="9">
        <f t="shared" si="35"/>
        <v>42191.208333333328</v>
      </c>
    </row>
    <row r="544" spans="1:20" x14ac:dyDescent="0.55000000000000004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5">
        <f t="shared" si="32"/>
        <v>2.5064935064935064E-2</v>
      </c>
      <c r="P544">
        <f t="shared" si="33"/>
        <v>10.722222222222221</v>
      </c>
      <c r="Q544" t="str" cm="1">
        <f t="array" ref="Q544:R544">_xlfn.TEXTSPLIT(N544,"/")</f>
        <v>music</v>
      </c>
      <c r="R544" t="str">
        <v>indie rock</v>
      </c>
      <c r="S544" s="9">
        <f t="shared" si="34"/>
        <v>42391.25</v>
      </c>
      <c r="T544" s="9">
        <f t="shared" si="35"/>
        <v>42421.25</v>
      </c>
    </row>
    <row r="545" spans="1:20" x14ac:dyDescent="0.55000000000000004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5">
        <f t="shared" si="32"/>
        <v>0.1632979976442874</v>
      </c>
      <c r="P545">
        <f t="shared" si="33"/>
        <v>165.04761904761904</v>
      </c>
      <c r="Q545" t="str" cm="1">
        <f t="array" ref="Q545:R545">_xlfn.TEXTSPLIT(N545,"/")</f>
        <v>games</v>
      </c>
      <c r="R545" t="str">
        <v>video games</v>
      </c>
      <c r="S545" s="9">
        <f t="shared" si="34"/>
        <v>41528.208333333336</v>
      </c>
      <c r="T545" s="9">
        <f t="shared" si="35"/>
        <v>41543.208333333336</v>
      </c>
    </row>
    <row r="546" spans="1:20" ht="31.35" x14ac:dyDescent="0.55000000000000004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5">
        <f t="shared" si="32"/>
        <v>2.7650000000000001</v>
      </c>
      <c r="P546">
        <f t="shared" si="33"/>
        <v>2.8780669144981412</v>
      </c>
      <c r="Q546" t="str" cm="1">
        <f t="array" ref="Q546:R546">_xlfn.TEXTSPLIT(N546,"/")</f>
        <v>music</v>
      </c>
      <c r="R546" t="str">
        <v>rock</v>
      </c>
      <c r="S546" s="9">
        <f t="shared" si="34"/>
        <v>42377.25</v>
      </c>
      <c r="T546" s="9">
        <f t="shared" si="35"/>
        <v>42390.25</v>
      </c>
    </row>
    <row r="547" spans="1:20" x14ac:dyDescent="0.55000000000000004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5">
        <f t="shared" si="32"/>
        <v>0.88803571428571426</v>
      </c>
      <c r="P547">
        <f t="shared" si="33"/>
        <v>1864.875</v>
      </c>
      <c r="Q547" t="str" cm="1">
        <f t="array" ref="Q547:R547">_xlfn.TEXTSPLIT(N547,"/")</f>
        <v>theater</v>
      </c>
      <c r="R547" t="str">
        <v>plays</v>
      </c>
      <c r="S547" s="9">
        <f t="shared" si="34"/>
        <v>43824.25</v>
      </c>
      <c r="T547" s="9">
        <f t="shared" si="35"/>
        <v>43844.25</v>
      </c>
    </row>
    <row r="548" spans="1:20" x14ac:dyDescent="0.55000000000000004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5">
        <f t="shared" si="32"/>
        <v>1.6357142857142857</v>
      </c>
      <c r="P548">
        <f t="shared" si="33"/>
        <v>44.03846153846154</v>
      </c>
      <c r="Q548" t="str" cm="1">
        <f t="array" ref="Q548:R548">_xlfn.TEXTSPLIT(N548,"/")</f>
        <v>theater</v>
      </c>
      <c r="R548" t="str">
        <v>plays</v>
      </c>
      <c r="S548" s="9">
        <f t="shared" si="34"/>
        <v>43360.208333333328</v>
      </c>
      <c r="T548" s="9">
        <f t="shared" si="35"/>
        <v>43363.208333333328</v>
      </c>
    </row>
    <row r="549" spans="1:20" x14ac:dyDescent="0.55000000000000004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5">
        <f t="shared" si="32"/>
        <v>9.69</v>
      </c>
      <c r="P549">
        <f t="shared" si="33"/>
        <v>4.2201005025125626</v>
      </c>
      <c r="Q549" t="str" cm="1">
        <f t="array" ref="Q549:R549">_xlfn.TEXTSPLIT(N549,"/")</f>
        <v>film &amp; video</v>
      </c>
      <c r="R549" t="str">
        <v>drama</v>
      </c>
      <c r="S549" s="9">
        <f t="shared" si="34"/>
        <v>42029.25</v>
      </c>
      <c r="T549" s="9">
        <f t="shared" si="35"/>
        <v>42041.25</v>
      </c>
    </row>
    <row r="550" spans="1:20" x14ac:dyDescent="0.55000000000000004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5">
        <f t="shared" si="32"/>
        <v>2.7091376701966716</v>
      </c>
      <c r="P550">
        <f t="shared" si="33"/>
        <v>235.00524934383202</v>
      </c>
      <c r="Q550" t="str" cm="1">
        <f t="array" ref="Q550:R550">_xlfn.TEXTSPLIT(N550,"/")</f>
        <v>theater</v>
      </c>
      <c r="R550" t="str">
        <v>plays</v>
      </c>
      <c r="S550" s="9">
        <f t="shared" si="34"/>
        <v>42461.208333333328</v>
      </c>
      <c r="T550" s="9">
        <f t="shared" si="35"/>
        <v>42474.208333333328</v>
      </c>
    </row>
    <row r="551" spans="1:20" ht="31.35" x14ac:dyDescent="0.55000000000000004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5">
        <f t="shared" si="32"/>
        <v>2.8421355932203389</v>
      </c>
      <c r="P551">
        <f t="shared" si="33"/>
        <v>83843</v>
      </c>
      <c r="Q551" t="str" cm="1">
        <f t="array" ref="Q551:R551">_xlfn.TEXTSPLIT(N551,"/")</f>
        <v>technology</v>
      </c>
      <c r="R551" t="str">
        <v>wearables</v>
      </c>
      <c r="S551" s="9">
        <f t="shared" si="34"/>
        <v>41422.208333333336</v>
      </c>
      <c r="T551" s="9">
        <f t="shared" si="35"/>
        <v>41431.208333333336</v>
      </c>
    </row>
    <row r="552" spans="1:20" ht="31.35" x14ac:dyDescent="0.55000000000000004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5">
        <f t="shared" si="32"/>
        <v>0.04</v>
      </c>
      <c r="P552">
        <f t="shared" si="33"/>
        <v>1.4393666786613889E-3</v>
      </c>
      <c r="Q552" t="str" cm="1">
        <f t="array" ref="Q552:R552">_xlfn.TEXTSPLIT(N552,"/")</f>
        <v>music</v>
      </c>
      <c r="R552" t="str">
        <v>indie rock</v>
      </c>
      <c r="S552" s="9">
        <f t="shared" si="34"/>
        <v>40968.25</v>
      </c>
      <c r="T552" s="9">
        <f t="shared" si="35"/>
        <v>40989.208333333336</v>
      </c>
    </row>
    <row r="553" spans="1:20" x14ac:dyDescent="0.55000000000000004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5">
        <f t="shared" si="32"/>
        <v>0.58632981676846196</v>
      </c>
      <c r="P553">
        <f t="shared" si="33"/>
        <v>1147.804347826087</v>
      </c>
      <c r="Q553" t="str" cm="1">
        <f t="array" ref="Q553:R553">_xlfn.TEXTSPLIT(N553,"/")</f>
        <v>technology</v>
      </c>
      <c r="R553" t="str">
        <v>web</v>
      </c>
      <c r="S553" s="9">
        <f t="shared" si="34"/>
        <v>41993.25</v>
      </c>
      <c r="T553" s="9">
        <f t="shared" si="35"/>
        <v>42033.25</v>
      </c>
    </row>
    <row r="554" spans="1:20" x14ac:dyDescent="0.55000000000000004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5">
        <f t="shared" si="32"/>
        <v>0.98511111111111116</v>
      </c>
      <c r="P554">
        <f t="shared" si="33"/>
        <v>8.6245136186770424</v>
      </c>
      <c r="Q554" t="str" cm="1">
        <f t="array" ref="Q554:R554">_xlfn.TEXTSPLIT(N554,"/")</f>
        <v>theater</v>
      </c>
      <c r="R554" t="str">
        <v>plays</v>
      </c>
      <c r="S554" s="9">
        <f t="shared" si="34"/>
        <v>42700.25</v>
      </c>
      <c r="T554" s="9">
        <f t="shared" si="35"/>
        <v>42702.25</v>
      </c>
    </row>
    <row r="555" spans="1:20" ht="31.35" x14ac:dyDescent="0.55000000000000004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5">
        <f t="shared" si="32"/>
        <v>0.43975381008206332</v>
      </c>
      <c r="P555">
        <f t="shared" si="33"/>
        <v>135.4187725631769</v>
      </c>
      <c r="Q555" t="str" cm="1">
        <f t="array" ref="Q555:R555">_xlfn.TEXTSPLIT(N555,"/")</f>
        <v>music</v>
      </c>
      <c r="R555" t="str">
        <v>rock</v>
      </c>
      <c r="S555" s="9">
        <f t="shared" si="34"/>
        <v>40545.25</v>
      </c>
      <c r="T555" s="9">
        <f t="shared" si="35"/>
        <v>40546.25</v>
      </c>
    </row>
    <row r="556" spans="1:20" ht="31.35" x14ac:dyDescent="0.55000000000000004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5">
        <f t="shared" si="32"/>
        <v>1.5166315789473683</v>
      </c>
      <c r="P556">
        <f t="shared" si="33"/>
        <v>106.72592592592592</v>
      </c>
      <c r="Q556" t="str" cm="1">
        <f t="array" ref="Q556:R556">_xlfn.TEXTSPLIT(N556,"/")</f>
        <v>music</v>
      </c>
      <c r="R556" t="str">
        <v>indie rock</v>
      </c>
      <c r="S556" s="9">
        <f t="shared" si="34"/>
        <v>42723.25</v>
      </c>
      <c r="T556" s="9">
        <f t="shared" si="35"/>
        <v>42729.25</v>
      </c>
    </row>
    <row r="557" spans="1:20" x14ac:dyDescent="0.55000000000000004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5">
        <f t="shared" si="32"/>
        <v>2.2363492063492063</v>
      </c>
      <c r="P557">
        <f t="shared" si="33"/>
        <v>115.48360655737704</v>
      </c>
      <c r="Q557" t="str" cm="1">
        <f t="array" ref="Q557:R557">_xlfn.TEXTSPLIT(N557,"/")</f>
        <v>music</v>
      </c>
      <c r="R557" t="str">
        <v>rock</v>
      </c>
      <c r="S557" s="9">
        <f t="shared" si="34"/>
        <v>41731.208333333336</v>
      </c>
      <c r="T557" s="9">
        <f t="shared" si="35"/>
        <v>41762.208333333336</v>
      </c>
    </row>
    <row r="558" spans="1:20" x14ac:dyDescent="0.55000000000000004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5">
        <f t="shared" si="32"/>
        <v>2.3975</v>
      </c>
      <c r="P558">
        <f t="shared" si="33"/>
        <v>56.411764705882355</v>
      </c>
      <c r="Q558" t="str" cm="1">
        <f t="array" ref="Q558:R558">_xlfn.TEXTSPLIT(N558,"/")</f>
        <v>publishing</v>
      </c>
      <c r="R558" t="str">
        <v>translations</v>
      </c>
      <c r="S558" s="9">
        <f t="shared" si="34"/>
        <v>40792.208333333336</v>
      </c>
      <c r="T558" s="9">
        <f t="shared" si="35"/>
        <v>40799.208333333336</v>
      </c>
    </row>
    <row r="559" spans="1:20" x14ac:dyDescent="0.55000000000000004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5">
        <f t="shared" si="32"/>
        <v>1.9933333333333334</v>
      </c>
      <c r="P559">
        <f t="shared" si="33"/>
        <v>94.920634920634924</v>
      </c>
      <c r="Q559" t="str" cm="1">
        <f t="array" ref="Q559:R559">_xlfn.TEXTSPLIT(N559,"/")</f>
        <v>film &amp; video</v>
      </c>
      <c r="R559" t="str">
        <v>science fiction</v>
      </c>
      <c r="S559" s="9">
        <f t="shared" si="34"/>
        <v>42279.208333333328</v>
      </c>
      <c r="T559" s="9">
        <f t="shared" si="35"/>
        <v>42282.208333333328</v>
      </c>
    </row>
    <row r="560" spans="1:20" x14ac:dyDescent="0.55000000000000004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5">
        <f t="shared" si="32"/>
        <v>1.373448275862069</v>
      </c>
      <c r="P560">
        <f t="shared" si="33"/>
        <v>7.7945205479452051</v>
      </c>
      <c r="Q560" t="str" cm="1">
        <f t="array" ref="Q560:R560">_xlfn.TEXTSPLIT(N560,"/")</f>
        <v>theater</v>
      </c>
      <c r="R560" t="str">
        <v>plays</v>
      </c>
      <c r="S560" s="9">
        <f t="shared" si="34"/>
        <v>42424.25</v>
      </c>
      <c r="T560" s="9">
        <f t="shared" si="35"/>
        <v>42467.208333333328</v>
      </c>
    </row>
    <row r="561" spans="1:20" x14ac:dyDescent="0.55000000000000004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5">
        <f t="shared" si="32"/>
        <v>1.009696106362773</v>
      </c>
      <c r="P561">
        <f t="shared" si="33"/>
        <v>33.465848284545167</v>
      </c>
      <c r="Q561" t="str" cm="1">
        <f t="array" ref="Q561:R561">_xlfn.TEXTSPLIT(N561,"/")</f>
        <v>theater</v>
      </c>
      <c r="R561" t="str">
        <v>plays</v>
      </c>
      <c r="S561" s="9">
        <f t="shared" si="34"/>
        <v>42584.208333333328</v>
      </c>
      <c r="T561" s="9">
        <f t="shared" si="35"/>
        <v>42591.208333333328</v>
      </c>
    </row>
    <row r="562" spans="1:20" x14ac:dyDescent="0.55000000000000004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5">
        <f t="shared" si="32"/>
        <v>7.9416000000000002</v>
      </c>
      <c r="P562">
        <f t="shared" si="33"/>
        <v>802.18181818181813</v>
      </c>
      <c r="Q562" t="str" cm="1">
        <f t="array" ref="Q562:R562">_xlfn.TEXTSPLIT(N562,"/")</f>
        <v>film &amp; video</v>
      </c>
      <c r="R562" t="str">
        <v>animation</v>
      </c>
      <c r="S562" s="9">
        <f t="shared" si="34"/>
        <v>40865.25</v>
      </c>
      <c r="T562" s="9">
        <f t="shared" si="35"/>
        <v>40905.25</v>
      </c>
    </row>
    <row r="563" spans="1:20" x14ac:dyDescent="0.55000000000000004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5">
        <f t="shared" si="32"/>
        <v>3.6970000000000001</v>
      </c>
      <c r="P563">
        <f t="shared" si="33"/>
        <v>426.57692307692309</v>
      </c>
      <c r="Q563" t="str" cm="1">
        <f t="array" ref="Q563:R563">_xlfn.TEXTSPLIT(N563,"/")</f>
        <v>theater</v>
      </c>
      <c r="R563" t="str">
        <v>plays</v>
      </c>
      <c r="S563" s="9">
        <f t="shared" si="34"/>
        <v>40833.208333333336</v>
      </c>
      <c r="T563" s="9">
        <f t="shared" si="35"/>
        <v>40835.208333333336</v>
      </c>
    </row>
    <row r="564" spans="1:20" ht="31.35" x14ac:dyDescent="0.55000000000000004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5">
        <f t="shared" si="32"/>
        <v>0.12818181818181817</v>
      </c>
      <c r="P564">
        <f t="shared" si="33"/>
        <v>14.929411764705883</v>
      </c>
      <c r="Q564" t="str" cm="1">
        <f t="array" ref="Q564:R564">_xlfn.TEXTSPLIT(N564,"/")</f>
        <v>music</v>
      </c>
      <c r="R564" t="str">
        <v>rock</v>
      </c>
      <c r="S564" s="9">
        <f t="shared" si="34"/>
        <v>43536.208333333328</v>
      </c>
      <c r="T564" s="9">
        <f t="shared" si="35"/>
        <v>43538.208333333328</v>
      </c>
    </row>
    <row r="565" spans="1:20" x14ac:dyDescent="0.55000000000000004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5">
        <f t="shared" si="32"/>
        <v>1.3802702702702703</v>
      </c>
      <c r="P565">
        <f t="shared" si="33"/>
        <v>2.8530726256983239</v>
      </c>
      <c r="Q565" t="str" cm="1">
        <f t="array" ref="Q565:R565">_xlfn.TEXTSPLIT(N565,"/")</f>
        <v>film &amp; video</v>
      </c>
      <c r="R565" t="str">
        <v>documentary</v>
      </c>
      <c r="S565" s="9">
        <f t="shared" si="34"/>
        <v>43417.25</v>
      </c>
      <c r="T565" s="9">
        <f t="shared" si="35"/>
        <v>43437.25</v>
      </c>
    </row>
    <row r="566" spans="1:20" x14ac:dyDescent="0.55000000000000004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5">
        <f t="shared" si="32"/>
        <v>0.83813278008298753</v>
      </c>
      <c r="P566">
        <f t="shared" si="33"/>
        <v>39.319521690767516</v>
      </c>
      <c r="Q566" t="str" cm="1">
        <f t="array" ref="Q566:R566">_xlfn.TEXTSPLIT(N566,"/")</f>
        <v>theater</v>
      </c>
      <c r="R566" t="str">
        <v>plays</v>
      </c>
      <c r="S566" s="9">
        <f t="shared" si="34"/>
        <v>42078.208333333328</v>
      </c>
      <c r="T566" s="9">
        <f t="shared" si="35"/>
        <v>42086.208333333328</v>
      </c>
    </row>
    <row r="567" spans="1:20" x14ac:dyDescent="0.55000000000000004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5">
        <f t="shared" si="32"/>
        <v>2.0460063224446787</v>
      </c>
      <c r="P567">
        <f t="shared" si="33"/>
        <v>5247.72972972973</v>
      </c>
      <c r="Q567" t="str" cm="1">
        <f t="array" ref="Q567:R567">_xlfn.TEXTSPLIT(N567,"/")</f>
        <v>theater</v>
      </c>
      <c r="R567" t="str">
        <v>plays</v>
      </c>
      <c r="S567" s="9">
        <f t="shared" si="34"/>
        <v>40862.25</v>
      </c>
      <c r="T567" s="9">
        <f t="shared" si="35"/>
        <v>40882.25</v>
      </c>
    </row>
    <row r="568" spans="1:20" x14ac:dyDescent="0.55000000000000004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5">
        <f t="shared" si="32"/>
        <v>0.44344086021505374</v>
      </c>
      <c r="P568">
        <f t="shared" si="33"/>
        <v>16.901639344262296</v>
      </c>
      <c r="Q568" t="str" cm="1">
        <f t="array" ref="Q568:R568">_xlfn.TEXTSPLIT(N568,"/")</f>
        <v>music</v>
      </c>
      <c r="R568" t="str">
        <v>electric music</v>
      </c>
      <c r="S568" s="9">
        <f t="shared" si="34"/>
        <v>42424.25</v>
      </c>
      <c r="T568" s="9">
        <f t="shared" si="35"/>
        <v>42447.208333333328</v>
      </c>
    </row>
    <row r="569" spans="1:20" x14ac:dyDescent="0.55000000000000004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5">
        <f t="shared" si="32"/>
        <v>2.1860294117647059</v>
      </c>
      <c r="P569">
        <f t="shared" si="33"/>
        <v>2.8696911196911197</v>
      </c>
      <c r="Q569" t="str" cm="1">
        <f t="array" ref="Q569:R569">_xlfn.TEXTSPLIT(N569,"/")</f>
        <v>music</v>
      </c>
      <c r="R569" t="str">
        <v>rock</v>
      </c>
      <c r="S569" s="9">
        <f t="shared" si="34"/>
        <v>41830.208333333336</v>
      </c>
      <c r="T569" s="9">
        <f t="shared" si="35"/>
        <v>41832.208333333336</v>
      </c>
    </row>
    <row r="570" spans="1:20" x14ac:dyDescent="0.55000000000000004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5">
        <f t="shared" si="32"/>
        <v>1.8603314917127072</v>
      </c>
      <c r="P570">
        <f t="shared" si="33"/>
        <v>228.67232597623089</v>
      </c>
      <c r="Q570" t="str" cm="1">
        <f t="array" ref="Q570:R570">_xlfn.TEXTSPLIT(N570,"/")</f>
        <v>theater</v>
      </c>
      <c r="R570" t="str">
        <v>plays</v>
      </c>
      <c r="S570" s="9">
        <f t="shared" si="34"/>
        <v>40374.208333333336</v>
      </c>
      <c r="T570" s="9">
        <f t="shared" si="35"/>
        <v>40419.208333333336</v>
      </c>
    </row>
    <row r="571" spans="1:20" x14ac:dyDescent="0.55000000000000004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5">
        <f t="shared" si="32"/>
        <v>2.3733830845771142</v>
      </c>
      <c r="P571">
        <f t="shared" si="33"/>
        <v>17.506422018348623</v>
      </c>
      <c r="Q571" t="str" cm="1">
        <f t="array" ref="Q571:R571">_xlfn.TEXTSPLIT(N571,"/")</f>
        <v>film &amp; video</v>
      </c>
      <c r="R571" t="str">
        <v>animation</v>
      </c>
      <c r="S571" s="9">
        <f t="shared" si="34"/>
        <v>40554.25</v>
      </c>
      <c r="T571" s="9">
        <f t="shared" si="35"/>
        <v>40566.25</v>
      </c>
    </row>
    <row r="572" spans="1:20" x14ac:dyDescent="0.55000000000000004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5">
        <f t="shared" si="32"/>
        <v>3.0565384615384614</v>
      </c>
      <c r="P572">
        <f t="shared" si="33"/>
        <v>2724.6857142857143</v>
      </c>
      <c r="Q572" t="str" cm="1">
        <f t="array" ref="Q572:R572">_xlfn.TEXTSPLIT(N572,"/")</f>
        <v>music</v>
      </c>
      <c r="R572" t="str">
        <v>rock</v>
      </c>
      <c r="S572" s="9">
        <f t="shared" si="34"/>
        <v>41993.25</v>
      </c>
      <c r="T572" s="9">
        <f t="shared" si="35"/>
        <v>41999.25</v>
      </c>
    </row>
    <row r="573" spans="1:20" x14ac:dyDescent="0.55000000000000004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5">
        <f t="shared" si="32"/>
        <v>0.94142857142857139</v>
      </c>
      <c r="P573">
        <f t="shared" si="33"/>
        <v>35.053191489361701</v>
      </c>
      <c r="Q573" t="str" cm="1">
        <f t="array" ref="Q573:R573">_xlfn.TEXTSPLIT(N573,"/")</f>
        <v>film &amp; video</v>
      </c>
      <c r="R573" t="str">
        <v>shorts</v>
      </c>
      <c r="S573" s="9">
        <f t="shared" si="34"/>
        <v>42174.208333333328</v>
      </c>
      <c r="T573" s="9">
        <f t="shared" si="35"/>
        <v>42221.208333333328</v>
      </c>
    </row>
    <row r="574" spans="1:20" x14ac:dyDescent="0.55000000000000004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5">
        <f t="shared" si="32"/>
        <v>0.54400000000000004</v>
      </c>
      <c r="P574">
        <f t="shared" si="33"/>
        <v>16.32</v>
      </c>
      <c r="Q574" t="str" cm="1">
        <f t="array" ref="Q574:R574">_xlfn.TEXTSPLIT(N574,"/")</f>
        <v>music</v>
      </c>
      <c r="R574" t="str">
        <v>rock</v>
      </c>
      <c r="S574" s="9">
        <f t="shared" si="34"/>
        <v>42275.208333333328</v>
      </c>
      <c r="T574" s="9">
        <f t="shared" si="35"/>
        <v>42291.208333333328</v>
      </c>
    </row>
    <row r="575" spans="1:20" x14ac:dyDescent="0.55000000000000004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5">
        <f t="shared" si="32"/>
        <v>1.1188059701492536</v>
      </c>
      <c r="P575">
        <f t="shared" si="33"/>
        <v>52.055555555555557</v>
      </c>
      <c r="Q575" t="str" cm="1">
        <f t="array" ref="Q575:R575">_xlfn.TEXTSPLIT(N575,"/")</f>
        <v>journalism</v>
      </c>
      <c r="R575" t="str">
        <v>audio</v>
      </c>
      <c r="S575" s="9">
        <f t="shared" si="34"/>
        <v>41761.208333333336</v>
      </c>
      <c r="T575" s="9">
        <f t="shared" si="35"/>
        <v>41763.208333333336</v>
      </c>
    </row>
    <row r="576" spans="1:20" x14ac:dyDescent="0.55000000000000004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5">
        <f t="shared" si="32"/>
        <v>3.6914814814814814</v>
      </c>
      <c r="P576">
        <f t="shared" si="33"/>
        <v>17.862007168458781</v>
      </c>
      <c r="Q576" t="str" cm="1">
        <f t="array" ref="Q576:R576">_xlfn.TEXTSPLIT(N576,"/")</f>
        <v>food</v>
      </c>
      <c r="R576" t="str">
        <v>food trucks</v>
      </c>
      <c r="S576" s="9">
        <f t="shared" si="34"/>
        <v>43806.25</v>
      </c>
      <c r="T576" s="9">
        <f t="shared" si="35"/>
        <v>43816.25</v>
      </c>
    </row>
    <row r="577" spans="1:20" x14ac:dyDescent="0.55000000000000004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5">
        <f t="shared" si="32"/>
        <v>0.62930372148859548</v>
      </c>
      <c r="P577">
        <f t="shared" si="33"/>
        <v>819.078125</v>
      </c>
      <c r="Q577" t="str" cm="1">
        <f t="array" ref="Q577:R577">_xlfn.TEXTSPLIT(N577,"/")</f>
        <v>theater</v>
      </c>
      <c r="R577" t="str">
        <v>plays</v>
      </c>
      <c r="S577" s="9">
        <f t="shared" si="34"/>
        <v>41779.208333333336</v>
      </c>
      <c r="T577" s="9">
        <f t="shared" si="35"/>
        <v>41782.208333333336</v>
      </c>
    </row>
    <row r="578" spans="1:20" ht="31.35" x14ac:dyDescent="0.55000000000000004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5">
        <f t="shared" si="32"/>
        <v>0.6492783505154639</v>
      </c>
      <c r="P578">
        <f t="shared" si="33"/>
        <v>170.21621621621622</v>
      </c>
      <c r="Q578" t="str" cm="1">
        <f t="array" ref="Q578:R578">_xlfn.TEXTSPLIT(N578,"/")</f>
        <v>theater</v>
      </c>
      <c r="R578" t="str">
        <v>plays</v>
      </c>
      <c r="S578" s="9">
        <f t="shared" si="34"/>
        <v>43040.208333333328</v>
      </c>
      <c r="T578" s="9">
        <f t="shared" si="35"/>
        <v>43057.25</v>
      </c>
    </row>
    <row r="579" spans="1:20" x14ac:dyDescent="0.55000000000000004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5">
        <f t="shared" ref="O579:O642" si="36">E579/D579</f>
        <v>0.18853658536585366</v>
      </c>
      <c r="P579">
        <f t="shared" ref="P579:P642" si="37">IF(G579,E579/G580,0)</f>
        <v>6.3102040816326532</v>
      </c>
      <c r="Q579" t="str" cm="1">
        <f t="array" ref="Q579:R579">_xlfn.TEXTSPLIT(N579,"/")</f>
        <v>music</v>
      </c>
      <c r="R579" t="str">
        <v>jazz</v>
      </c>
      <c r="S579" s="9">
        <f t="shared" ref="S579:S642" si="38">(((J579/60)/60)/24)+DATE(1970,1,1)</f>
        <v>40613.25</v>
      </c>
      <c r="T579" s="9">
        <f t="shared" ref="T579:T642" si="39">(((K579/60)/60)/24)+DATE(1970,1,1)</f>
        <v>40639.208333333336</v>
      </c>
    </row>
    <row r="580" spans="1:20" x14ac:dyDescent="0.55000000000000004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5">
        <f t="shared" si="36"/>
        <v>0.1675440414507772</v>
      </c>
      <c r="P580">
        <f t="shared" si="37"/>
        <v>185.83908045977012</v>
      </c>
      <c r="Q580" t="str" cm="1">
        <f t="array" ref="Q580:R580">_xlfn.TEXTSPLIT(N580,"/")</f>
        <v>film &amp; video</v>
      </c>
      <c r="R580" t="str">
        <v>science fiction</v>
      </c>
      <c r="S580" s="9">
        <f t="shared" si="38"/>
        <v>40878.25</v>
      </c>
      <c r="T580" s="9">
        <f t="shared" si="39"/>
        <v>40881.25</v>
      </c>
    </row>
    <row r="581" spans="1:20" x14ac:dyDescent="0.55000000000000004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5">
        <f t="shared" si="36"/>
        <v>1.0111290322580646</v>
      </c>
      <c r="P581">
        <f t="shared" si="37"/>
        <v>2.0118741976893455</v>
      </c>
      <c r="Q581" t="str" cm="1">
        <f t="array" ref="Q581:R581">_xlfn.TEXTSPLIT(N581,"/")</f>
        <v>music</v>
      </c>
      <c r="R581" t="str">
        <v>jazz</v>
      </c>
      <c r="S581" s="9">
        <f t="shared" si="38"/>
        <v>40762.208333333336</v>
      </c>
      <c r="T581" s="9">
        <f t="shared" si="39"/>
        <v>40774.208333333336</v>
      </c>
    </row>
    <row r="582" spans="1:20" x14ac:dyDescent="0.55000000000000004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5">
        <f t="shared" si="36"/>
        <v>3.4150228310502282</v>
      </c>
      <c r="P582">
        <f t="shared" si="37"/>
        <v>2106.7323943661972</v>
      </c>
      <c r="Q582" t="str" cm="1">
        <f t="array" ref="Q582:R582">_xlfn.TEXTSPLIT(N582,"/")</f>
        <v>theater</v>
      </c>
      <c r="R582" t="str">
        <v>plays</v>
      </c>
      <c r="S582" s="9">
        <f t="shared" si="38"/>
        <v>41696.25</v>
      </c>
      <c r="T582" s="9">
        <f t="shared" si="39"/>
        <v>41704.25</v>
      </c>
    </row>
    <row r="583" spans="1:20" x14ac:dyDescent="0.55000000000000004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5">
        <f t="shared" si="36"/>
        <v>0.64016666666666666</v>
      </c>
      <c r="P583">
        <f t="shared" si="37"/>
        <v>91.452380952380949</v>
      </c>
      <c r="Q583" t="str" cm="1">
        <f t="array" ref="Q583:R583">_xlfn.TEXTSPLIT(N583,"/")</f>
        <v>technology</v>
      </c>
      <c r="R583" t="str">
        <v>web</v>
      </c>
      <c r="S583" s="9">
        <f t="shared" si="38"/>
        <v>40662.208333333336</v>
      </c>
      <c r="T583" s="9">
        <f t="shared" si="39"/>
        <v>40677.208333333336</v>
      </c>
    </row>
    <row r="584" spans="1:20" x14ac:dyDescent="0.55000000000000004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5">
        <f t="shared" si="36"/>
        <v>0.5208045977011494</v>
      </c>
      <c r="P584">
        <f t="shared" si="37"/>
        <v>4.9845984598459845</v>
      </c>
      <c r="Q584" t="str" cm="1">
        <f t="array" ref="Q584:R584">_xlfn.TEXTSPLIT(N584,"/")</f>
        <v>games</v>
      </c>
      <c r="R584" t="str">
        <v>video games</v>
      </c>
      <c r="S584" s="9">
        <f t="shared" si="38"/>
        <v>42165.208333333328</v>
      </c>
      <c r="T584" s="9">
        <f t="shared" si="39"/>
        <v>42170.208333333328</v>
      </c>
    </row>
    <row r="585" spans="1:20" ht="31.35" x14ac:dyDescent="0.55000000000000004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5">
        <f t="shared" si="36"/>
        <v>3.2240211640211642</v>
      </c>
      <c r="P585">
        <f t="shared" si="37"/>
        <v>37.776813391196526</v>
      </c>
      <c r="Q585" t="str" cm="1">
        <f t="array" ref="Q585:R585">_xlfn.TEXTSPLIT(N585,"/")</f>
        <v>film &amp; video</v>
      </c>
      <c r="R585" t="str">
        <v>documentary</v>
      </c>
      <c r="S585" s="9">
        <f t="shared" si="38"/>
        <v>40959.25</v>
      </c>
      <c r="T585" s="9">
        <f t="shared" si="39"/>
        <v>40976.25</v>
      </c>
    </row>
    <row r="586" spans="1:20" x14ac:dyDescent="0.55000000000000004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5">
        <f t="shared" si="36"/>
        <v>1.1950810185185186</v>
      </c>
      <c r="P586">
        <f t="shared" si="37"/>
        <v>759.22794117647061</v>
      </c>
      <c r="Q586" t="str" cm="1">
        <f t="array" ref="Q586:R586">_xlfn.TEXTSPLIT(N586,"/")</f>
        <v>technology</v>
      </c>
      <c r="R586" t="str">
        <v>web</v>
      </c>
      <c r="S586" s="9">
        <f t="shared" si="38"/>
        <v>41024.208333333336</v>
      </c>
      <c r="T586" s="9">
        <f t="shared" si="39"/>
        <v>41038.208333333336</v>
      </c>
    </row>
    <row r="587" spans="1:20" x14ac:dyDescent="0.55000000000000004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5">
        <f t="shared" si="36"/>
        <v>1.4679775280898877</v>
      </c>
      <c r="P587">
        <f t="shared" si="37"/>
        <v>100.5</v>
      </c>
      <c r="Q587" t="str" cm="1">
        <f t="array" ref="Q587:R587">_xlfn.TEXTSPLIT(N587,"/")</f>
        <v>publishing</v>
      </c>
      <c r="R587" t="str">
        <v>translations</v>
      </c>
      <c r="S587" s="9">
        <f t="shared" si="38"/>
        <v>40255.208333333336</v>
      </c>
      <c r="T587" s="9">
        <f t="shared" si="39"/>
        <v>40265.208333333336</v>
      </c>
    </row>
    <row r="588" spans="1:20" x14ac:dyDescent="0.55000000000000004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5">
        <f t="shared" si="36"/>
        <v>9.5057142857142853</v>
      </c>
      <c r="P588">
        <f t="shared" si="37"/>
        <v>42.653846153846153</v>
      </c>
      <c r="Q588" t="str" cm="1">
        <f t="array" ref="Q588:R588">_xlfn.TEXTSPLIT(N588,"/")</f>
        <v>music</v>
      </c>
      <c r="R588" t="str">
        <v>rock</v>
      </c>
      <c r="S588" s="9">
        <f t="shared" si="38"/>
        <v>40499.25</v>
      </c>
      <c r="T588" s="9">
        <f t="shared" si="39"/>
        <v>40518.25</v>
      </c>
    </row>
    <row r="589" spans="1:20" x14ac:dyDescent="0.55000000000000004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5">
        <f t="shared" si="36"/>
        <v>0.72893617021276591</v>
      </c>
      <c r="P589">
        <f t="shared" si="37"/>
        <v>5.0087719298245617</v>
      </c>
      <c r="Q589" t="str" cm="1">
        <f t="array" ref="Q589:R589">_xlfn.TEXTSPLIT(N589,"/")</f>
        <v>food</v>
      </c>
      <c r="R589" t="str">
        <v>food trucks</v>
      </c>
      <c r="S589" s="9">
        <f t="shared" si="38"/>
        <v>43484.25</v>
      </c>
      <c r="T589" s="9">
        <f t="shared" si="39"/>
        <v>43536.208333333328</v>
      </c>
    </row>
    <row r="590" spans="1:20" x14ac:dyDescent="0.55000000000000004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5">
        <f t="shared" si="36"/>
        <v>0.7900824873096447</v>
      </c>
      <c r="P590">
        <f t="shared" si="37"/>
        <v>1220.7549019607843</v>
      </c>
      <c r="Q590" t="str" cm="1">
        <f t="array" ref="Q590:R590">_xlfn.TEXTSPLIT(N590,"/")</f>
        <v>theater</v>
      </c>
      <c r="R590" t="str">
        <v>plays</v>
      </c>
      <c r="S590" s="9">
        <f t="shared" si="38"/>
        <v>40262.208333333336</v>
      </c>
      <c r="T590" s="9">
        <f t="shared" si="39"/>
        <v>40293.208333333336</v>
      </c>
    </row>
    <row r="591" spans="1:20" x14ac:dyDescent="0.55000000000000004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5">
        <f t="shared" si="36"/>
        <v>0.64721518987341775</v>
      </c>
      <c r="P591">
        <f t="shared" si="37"/>
        <v>59.453488372093027</v>
      </c>
      <c r="Q591" t="str" cm="1">
        <f t="array" ref="Q591:R591">_xlfn.TEXTSPLIT(N591,"/")</f>
        <v>film &amp; video</v>
      </c>
      <c r="R591" t="str">
        <v>documentary</v>
      </c>
      <c r="S591" s="9">
        <f t="shared" si="38"/>
        <v>42190.208333333328</v>
      </c>
      <c r="T591" s="9">
        <f t="shared" si="39"/>
        <v>42197.208333333328</v>
      </c>
    </row>
    <row r="592" spans="1:20" ht="31.35" x14ac:dyDescent="0.55000000000000004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5">
        <f t="shared" si="36"/>
        <v>0.82028169014084507</v>
      </c>
      <c r="P592">
        <f t="shared" si="37"/>
        <v>57.098039215686278</v>
      </c>
      <c r="Q592" t="str" cm="1">
        <f t="array" ref="Q592:R592">_xlfn.TEXTSPLIT(N592,"/")</f>
        <v>publishing</v>
      </c>
      <c r="R592" t="str">
        <v>radio &amp; podcasts</v>
      </c>
      <c r="S592" s="9">
        <f t="shared" si="38"/>
        <v>41994.25</v>
      </c>
      <c r="T592" s="9">
        <f t="shared" si="39"/>
        <v>42005.25</v>
      </c>
    </row>
    <row r="593" spans="1:20" x14ac:dyDescent="0.55000000000000004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5">
        <f t="shared" si="36"/>
        <v>10.376666666666667</v>
      </c>
      <c r="P593">
        <f t="shared" si="37"/>
        <v>24.608695652173914</v>
      </c>
      <c r="Q593" t="str" cm="1">
        <f t="array" ref="Q593:R593">_xlfn.TEXTSPLIT(N593,"/")</f>
        <v>games</v>
      </c>
      <c r="R593" t="str">
        <v>video games</v>
      </c>
      <c r="S593" s="9">
        <f t="shared" si="38"/>
        <v>40373.208333333336</v>
      </c>
      <c r="T593" s="9">
        <f t="shared" si="39"/>
        <v>40383.208333333336</v>
      </c>
    </row>
    <row r="594" spans="1:20" ht="31.35" x14ac:dyDescent="0.55000000000000004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5">
        <f t="shared" si="36"/>
        <v>0.12910076530612244</v>
      </c>
      <c r="P594">
        <f t="shared" si="37"/>
        <v>5.0531702446330504</v>
      </c>
      <c r="Q594" t="str" cm="1">
        <f t="array" ref="Q594:R594">_xlfn.TEXTSPLIT(N594,"/")</f>
        <v>theater</v>
      </c>
      <c r="R594" t="str">
        <v>plays</v>
      </c>
      <c r="S594" s="9">
        <f t="shared" si="38"/>
        <v>41789.208333333336</v>
      </c>
      <c r="T594" s="9">
        <f t="shared" si="39"/>
        <v>41798.208333333336</v>
      </c>
    </row>
    <row r="595" spans="1:20" x14ac:dyDescent="0.55000000000000004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5">
        <f t="shared" si="36"/>
        <v>1.5484210526315789</v>
      </c>
      <c r="P595">
        <f t="shared" si="37"/>
        <v>1199.2866242038217</v>
      </c>
      <c r="Q595" t="str" cm="1">
        <f t="array" ref="Q595:R595">_xlfn.TEXTSPLIT(N595,"/")</f>
        <v>film &amp; video</v>
      </c>
      <c r="R595" t="str">
        <v>animation</v>
      </c>
      <c r="S595" s="9">
        <f t="shared" si="38"/>
        <v>41724.208333333336</v>
      </c>
      <c r="T595" s="9">
        <f t="shared" si="39"/>
        <v>41737.208333333336</v>
      </c>
    </row>
    <row r="596" spans="1:20" ht="31.35" x14ac:dyDescent="0.55000000000000004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5">
        <f t="shared" si="36"/>
        <v>7.0991735537190084E-2</v>
      </c>
      <c r="P596">
        <f t="shared" si="37"/>
        <v>6.8551258440761202</v>
      </c>
      <c r="Q596" t="str" cm="1">
        <f t="array" ref="Q596:R596">_xlfn.TEXTSPLIT(N596,"/")</f>
        <v>theater</v>
      </c>
      <c r="R596" t="str">
        <v>plays</v>
      </c>
      <c r="S596" s="9">
        <f t="shared" si="38"/>
        <v>42548.208333333328</v>
      </c>
      <c r="T596" s="9">
        <f t="shared" si="39"/>
        <v>42551.208333333328</v>
      </c>
    </row>
    <row r="597" spans="1:20" ht="31.35" x14ac:dyDescent="0.55000000000000004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5">
        <f t="shared" si="36"/>
        <v>2.0852773826458035</v>
      </c>
      <c r="P597">
        <f t="shared" si="37"/>
        <v>801.06557377049182</v>
      </c>
      <c r="Q597" t="str" cm="1">
        <f t="array" ref="Q597:R597">_xlfn.TEXTSPLIT(N597,"/")</f>
        <v>theater</v>
      </c>
      <c r="R597" t="str">
        <v>plays</v>
      </c>
      <c r="S597" s="9">
        <f t="shared" si="38"/>
        <v>40253.208333333336</v>
      </c>
      <c r="T597" s="9">
        <f t="shared" si="39"/>
        <v>40274.208333333336</v>
      </c>
    </row>
    <row r="598" spans="1:20" x14ac:dyDescent="0.55000000000000004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5">
        <f t="shared" si="36"/>
        <v>0.99683544303797467</v>
      </c>
      <c r="P598">
        <f t="shared" si="37"/>
        <v>3.5991773308957953</v>
      </c>
      <c r="Q598" t="str" cm="1">
        <f t="array" ref="Q598:R598">_xlfn.TEXTSPLIT(N598,"/")</f>
        <v>film &amp; video</v>
      </c>
      <c r="R598" t="str">
        <v>drama</v>
      </c>
      <c r="S598" s="9">
        <f t="shared" si="38"/>
        <v>42434.25</v>
      </c>
      <c r="T598" s="9">
        <f t="shared" si="39"/>
        <v>42441.25</v>
      </c>
    </row>
    <row r="599" spans="1:20" x14ac:dyDescent="0.55000000000000004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5">
        <f t="shared" si="36"/>
        <v>2.0159756097560977</v>
      </c>
      <c r="P599">
        <f t="shared" si="37"/>
        <v>61.759651307596513</v>
      </c>
      <c r="Q599" t="str" cm="1">
        <f t="array" ref="Q599:R599">_xlfn.TEXTSPLIT(N599,"/")</f>
        <v>theater</v>
      </c>
      <c r="R599" t="str">
        <v>plays</v>
      </c>
      <c r="S599" s="9">
        <f t="shared" si="38"/>
        <v>43786.25</v>
      </c>
      <c r="T599" s="9">
        <f t="shared" si="39"/>
        <v>43804.25</v>
      </c>
    </row>
    <row r="600" spans="1:20" x14ac:dyDescent="0.55000000000000004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5">
        <f t="shared" si="36"/>
        <v>1.6209032258064515</v>
      </c>
      <c r="P600">
        <f t="shared" si="37"/>
        <v>2144.731707317073</v>
      </c>
      <c r="Q600" t="str" cm="1">
        <f t="array" ref="Q600:R600">_xlfn.TEXTSPLIT(N600,"/")</f>
        <v>music</v>
      </c>
      <c r="R600" t="str">
        <v>rock</v>
      </c>
      <c r="S600" s="9">
        <f t="shared" si="38"/>
        <v>40344.208333333336</v>
      </c>
      <c r="T600" s="9">
        <f t="shared" si="39"/>
        <v>40373.208333333336</v>
      </c>
    </row>
    <row r="601" spans="1:20" ht="31.35" x14ac:dyDescent="0.55000000000000004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5">
        <f t="shared" si="36"/>
        <v>3.6436208125445471E-2</v>
      </c>
      <c r="P601">
        <f t="shared" si="37"/>
        <v>5112</v>
      </c>
      <c r="Q601" t="str" cm="1">
        <f t="array" ref="Q601:R601">_xlfn.TEXTSPLIT(N601,"/")</f>
        <v>film &amp; video</v>
      </c>
      <c r="R601" t="str">
        <v>documentary</v>
      </c>
      <c r="S601" s="9">
        <f t="shared" si="38"/>
        <v>42047.25</v>
      </c>
      <c r="T601" s="9">
        <f t="shared" si="39"/>
        <v>42055.25</v>
      </c>
    </row>
    <row r="602" spans="1:20" x14ac:dyDescent="0.55000000000000004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5">
        <f t="shared" si="36"/>
        <v>0.05</v>
      </c>
      <c r="P602">
        <f t="shared" si="37"/>
        <v>2.5773195876288658E-2</v>
      </c>
      <c r="Q602" t="str" cm="1">
        <f t="array" ref="Q602:R602">_xlfn.TEXTSPLIT(N602,"/")</f>
        <v>food</v>
      </c>
      <c r="R602" t="str">
        <v>food trucks</v>
      </c>
      <c r="S602" s="9">
        <f t="shared" si="38"/>
        <v>41485.208333333336</v>
      </c>
      <c r="T602" s="9">
        <f t="shared" si="39"/>
        <v>41497.208333333336</v>
      </c>
    </row>
    <row r="603" spans="1:20" x14ac:dyDescent="0.55000000000000004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5">
        <f t="shared" si="36"/>
        <v>2.0663492063492064</v>
      </c>
      <c r="P603">
        <f t="shared" si="37"/>
        <v>11.419298245614035</v>
      </c>
      <c r="Q603" t="str" cm="1">
        <f t="array" ref="Q603:R603">_xlfn.TEXTSPLIT(N603,"/")</f>
        <v>technology</v>
      </c>
      <c r="R603" t="str">
        <v>wearables</v>
      </c>
      <c r="S603" s="9">
        <f t="shared" si="38"/>
        <v>41789.208333333336</v>
      </c>
      <c r="T603" s="9">
        <f t="shared" si="39"/>
        <v>41806.208333333336</v>
      </c>
    </row>
    <row r="604" spans="1:20" x14ac:dyDescent="0.55000000000000004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5">
        <f t="shared" si="36"/>
        <v>1.2823628691983122</v>
      </c>
      <c r="P604">
        <f t="shared" si="37"/>
        <v>893.88235294117646</v>
      </c>
      <c r="Q604" t="str" cm="1">
        <f t="array" ref="Q604:R604">_xlfn.TEXTSPLIT(N604,"/")</f>
        <v>theater</v>
      </c>
      <c r="R604" t="str">
        <v>plays</v>
      </c>
      <c r="S604" s="9">
        <f t="shared" si="38"/>
        <v>42160.208333333328</v>
      </c>
      <c r="T604" s="9">
        <f t="shared" si="39"/>
        <v>42171.208333333328</v>
      </c>
    </row>
    <row r="605" spans="1:20" x14ac:dyDescent="0.55000000000000004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5">
        <f t="shared" si="36"/>
        <v>1.1966037735849056</v>
      </c>
      <c r="P605">
        <f t="shared" si="37"/>
        <v>2.2198109905495276</v>
      </c>
      <c r="Q605" t="str" cm="1">
        <f t="array" ref="Q605:R605">_xlfn.TEXTSPLIT(N605,"/")</f>
        <v>theater</v>
      </c>
      <c r="R605" t="str">
        <v>plays</v>
      </c>
      <c r="S605" s="9">
        <f t="shared" si="38"/>
        <v>43573.208333333328</v>
      </c>
      <c r="T605" s="9">
        <f t="shared" si="39"/>
        <v>43600.208333333328</v>
      </c>
    </row>
    <row r="606" spans="1:20" x14ac:dyDescent="0.55000000000000004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5">
        <f t="shared" si="36"/>
        <v>1.7073055242390078</v>
      </c>
      <c r="P606">
        <f t="shared" si="37"/>
        <v>1415.3084112149534</v>
      </c>
      <c r="Q606" t="str" cm="1">
        <f t="array" ref="Q606:R606">_xlfn.TEXTSPLIT(N606,"/")</f>
        <v>theater</v>
      </c>
      <c r="R606" t="str">
        <v>plays</v>
      </c>
      <c r="S606" s="9">
        <f t="shared" si="38"/>
        <v>40565.25</v>
      </c>
      <c r="T606" s="9">
        <f t="shared" si="39"/>
        <v>40586.25</v>
      </c>
    </row>
    <row r="607" spans="1:20" x14ac:dyDescent="0.55000000000000004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5">
        <f t="shared" si="36"/>
        <v>1.8721212121212121</v>
      </c>
      <c r="P607">
        <f t="shared" si="37"/>
        <v>38.612499999999997</v>
      </c>
      <c r="Q607" t="str" cm="1">
        <f t="array" ref="Q607:R607">_xlfn.TEXTSPLIT(N607,"/")</f>
        <v>publishing</v>
      </c>
      <c r="R607" t="str">
        <v>nonfiction</v>
      </c>
      <c r="S607" s="9">
        <f t="shared" si="38"/>
        <v>42280.208333333328</v>
      </c>
      <c r="T607" s="9">
        <f t="shared" si="39"/>
        <v>42321.25</v>
      </c>
    </row>
    <row r="608" spans="1:20" x14ac:dyDescent="0.55000000000000004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5">
        <f t="shared" si="36"/>
        <v>1.8838235294117647</v>
      </c>
      <c r="P608">
        <f t="shared" si="37"/>
        <v>2.8721973094170403</v>
      </c>
      <c r="Q608" t="str" cm="1">
        <f t="array" ref="Q608:R608">_xlfn.TEXTSPLIT(N608,"/")</f>
        <v>music</v>
      </c>
      <c r="R608" t="str">
        <v>rock</v>
      </c>
      <c r="S608" s="9">
        <f t="shared" si="38"/>
        <v>42436.25</v>
      </c>
      <c r="T608" s="9">
        <f t="shared" si="39"/>
        <v>42447.208333333328</v>
      </c>
    </row>
    <row r="609" spans="1:20" x14ac:dyDescent="0.55000000000000004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5">
        <f t="shared" si="36"/>
        <v>1.3129869186046512</v>
      </c>
      <c r="P609">
        <f t="shared" si="37"/>
        <v>571.73101265822788</v>
      </c>
      <c r="Q609" t="str" cm="1">
        <f t="array" ref="Q609:R609">_xlfn.TEXTSPLIT(N609,"/")</f>
        <v>food</v>
      </c>
      <c r="R609" t="str">
        <v>food trucks</v>
      </c>
      <c r="S609" s="9">
        <f t="shared" si="38"/>
        <v>41721.208333333336</v>
      </c>
      <c r="T609" s="9">
        <f t="shared" si="39"/>
        <v>41723.208333333336</v>
      </c>
    </row>
    <row r="610" spans="1:20" x14ac:dyDescent="0.55000000000000004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5">
        <f t="shared" si="36"/>
        <v>2.8397435897435899</v>
      </c>
      <c r="P610">
        <f t="shared" si="37"/>
        <v>94.658119658119659</v>
      </c>
      <c r="Q610" t="str" cm="1">
        <f t="array" ref="Q610:R610">_xlfn.TEXTSPLIT(N610,"/")</f>
        <v>music</v>
      </c>
      <c r="R610" t="str">
        <v>jazz</v>
      </c>
      <c r="S610" s="9">
        <f t="shared" si="38"/>
        <v>43530.25</v>
      </c>
      <c r="T610" s="9">
        <f t="shared" si="39"/>
        <v>43534.25</v>
      </c>
    </row>
    <row r="611" spans="1:20" x14ac:dyDescent="0.55000000000000004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5">
        <f t="shared" si="36"/>
        <v>1.2041999999999999</v>
      </c>
      <c r="P611">
        <f t="shared" si="37"/>
        <v>1.8798001873243835</v>
      </c>
      <c r="Q611" t="str" cm="1">
        <f t="array" ref="Q611:R611">_xlfn.TEXTSPLIT(N611,"/")</f>
        <v>film &amp; video</v>
      </c>
      <c r="R611" t="str">
        <v>science fiction</v>
      </c>
      <c r="S611" s="9">
        <f t="shared" si="38"/>
        <v>43481.25</v>
      </c>
      <c r="T611" s="9">
        <f t="shared" si="39"/>
        <v>43498.25</v>
      </c>
    </row>
    <row r="612" spans="1:20" ht="31.35" x14ac:dyDescent="0.55000000000000004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5">
        <f t="shared" si="36"/>
        <v>4.1905607476635511</v>
      </c>
      <c r="P612">
        <f t="shared" si="37"/>
        <v>11957.066666666668</v>
      </c>
      <c r="Q612" t="str" cm="1">
        <f t="array" ref="Q612:R612">_xlfn.TEXTSPLIT(N612,"/")</f>
        <v>theater</v>
      </c>
      <c r="R612" t="str">
        <v>plays</v>
      </c>
      <c r="S612" s="9">
        <f t="shared" si="38"/>
        <v>41259.25</v>
      </c>
      <c r="T612" s="9">
        <f t="shared" si="39"/>
        <v>41273.25</v>
      </c>
    </row>
    <row r="613" spans="1:20" x14ac:dyDescent="0.55000000000000004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5">
        <f t="shared" si="36"/>
        <v>0.13853658536585367</v>
      </c>
      <c r="P613">
        <f t="shared" si="37"/>
        <v>5.916666666666667</v>
      </c>
      <c r="Q613" t="str" cm="1">
        <f t="array" ref="Q613:R613">_xlfn.TEXTSPLIT(N613,"/")</f>
        <v>theater</v>
      </c>
      <c r="R613" t="str">
        <v>plays</v>
      </c>
      <c r="S613" s="9">
        <f t="shared" si="38"/>
        <v>41480.208333333336</v>
      </c>
      <c r="T613" s="9">
        <f t="shared" si="39"/>
        <v>41492.208333333336</v>
      </c>
    </row>
    <row r="614" spans="1:20" x14ac:dyDescent="0.55000000000000004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5">
        <f t="shared" si="36"/>
        <v>1.3943548387096774</v>
      </c>
      <c r="P614">
        <f t="shared" si="37"/>
        <v>332.5</v>
      </c>
      <c r="Q614" t="str" cm="1">
        <f t="array" ref="Q614:R614">_xlfn.TEXTSPLIT(N614,"/")</f>
        <v>music</v>
      </c>
      <c r="R614" t="str">
        <v>electric music</v>
      </c>
      <c r="S614" s="9">
        <f t="shared" si="38"/>
        <v>40474.208333333336</v>
      </c>
      <c r="T614" s="9">
        <f t="shared" si="39"/>
        <v>40497.25</v>
      </c>
    </row>
    <row r="615" spans="1:20" x14ac:dyDescent="0.55000000000000004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5">
        <f t="shared" si="36"/>
        <v>1.74</v>
      </c>
      <c r="P615">
        <f t="shared" si="37"/>
        <v>2.6473029045643153</v>
      </c>
      <c r="Q615" t="str" cm="1">
        <f t="array" ref="Q615:R615">_xlfn.TEXTSPLIT(N615,"/")</f>
        <v>theater</v>
      </c>
      <c r="R615" t="str">
        <v>plays</v>
      </c>
      <c r="S615" s="9">
        <f t="shared" si="38"/>
        <v>42973.208333333328</v>
      </c>
      <c r="T615" s="9">
        <f t="shared" si="39"/>
        <v>42982.208333333328</v>
      </c>
    </row>
    <row r="616" spans="1:20" ht="31.35" x14ac:dyDescent="0.55000000000000004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5">
        <f t="shared" si="36"/>
        <v>1.5549056603773586</v>
      </c>
      <c r="P616">
        <f t="shared" si="37"/>
        <v>242.38235294117646</v>
      </c>
      <c r="Q616" t="str" cm="1">
        <f t="array" ref="Q616:R616">_xlfn.TEXTSPLIT(N616,"/")</f>
        <v>theater</v>
      </c>
      <c r="R616" t="str">
        <v>plays</v>
      </c>
      <c r="S616" s="9">
        <f t="shared" si="38"/>
        <v>42746.25</v>
      </c>
      <c r="T616" s="9">
        <f t="shared" si="39"/>
        <v>42764.25</v>
      </c>
    </row>
    <row r="617" spans="1:20" x14ac:dyDescent="0.55000000000000004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5">
        <f t="shared" si="36"/>
        <v>1.7044705882352942</v>
      </c>
      <c r="P617">
        <f t="shared" si="37"/>
        <v>60.87394957983193</v>
      </c>
      <c r="Q617" t="str" cm="1">
        <f t="array" ref="Q617:R617">_xlfn.TEXTSPLIT(N617,"/")</f>
        <v>theater</v>
      </c>
      <c r="R617" t="str">
        <v>plays</v>
      </c>
      <c r="S617" s="9">
        <f t="shared" si="38"/>
        <v>42489.208333333328</v>
      </c>
      <c r="T617" s="9">
        <f t="shared" si="39"/>
        <v>42499.208333333328</v>
      </c>
    </row>
    <row r="618" spans="1:20" x14ac:dyDescent="0.55000000000000004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5">
        <f t="shared" si="36"/>
        <v>1.8951562500000001</v>
      </c>
      <c r="P618">
        <f t="shared" si="37"/>
        <v>220.52727272727273</v>
      </c>
      <c r="Q618" t="str" cm="1">
        <f t="array" ref="Q618:R618">_xlfn.TEXTSPLIT(N618,"/")</f>
        <v>music</v>
      </c>
      <c r="R618" t="str">
        <v>indie rock</v>
      </c>
      <c r="S618" s="9">
        <f t="shared" si="38"/>
        <v>41537.208333333336</v>
      </c>
      <c r="T618" s="9">
        <f t="shared" si="39"/>
        <v>41538.208333333336</v>
      </c>
    </row>
    <row r="619" spans="1:20" x14ac:dyDescent="0.55000000000000004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5">
        <f t="shared" si="36"/>
        <v>2.4971428571428573</v>
      </c>
      <c r="P619">
        <f t="shared" si="37"/>
        <v>2.9181969949916526</v>
      </c>
      <c r="Q619" t="str" cm="1">
        <f t="array" ref="Q619:R619">_xlfn.TEXTSPLIT(N619,"/")</f>
        <v>theater</v>
      </c>
      <c r="R619" t="str">
        <v>plays</v>
      </c>
      <c r="S619" s="9">
        <f t="shared" si="38"/>
        <v>41794.208333333336</v>
      </c>
      <c r="T619" s="9">
        <f t="shared" si="39"/>
        <v>41804.208333333336</v>
      </c>
    </row>
    <row r="620" spans="1:20" x14ac:dyDescent="0.55000000000000004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5">
        <f t="shared" si="36"/>
        <v>0.48860523665659616</v>
      </c>
      <c r="P620">
        <f t="shared" si="37"/>
        <v>149.74845679012347</v>
      </c>
      <c r="Q620" t="str" cm="1">
        <f t="array" ref="Q620:R620">_xlfn.TEXTSPLIT(N620,"/")</f>
        <v>publishing</v>
      </c>
      <c r="R620" t="str">
        <v>nonfiction</v>
      </c>
      <c r="S620" s="9">
        <f t="shared" si="38"/>
        <v>41396.208333333336</v>
      </c>
      <c r="T620" s="9">
        <f t="shared" si="39"/>
        <v>41417.208333333336</v>
      </c>
    </row>
    <row r="621" spans="1:20" x14ac:dyDescent="0.55000000000000004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5">
        <f t="shared" si="36"/>
        <v>0.28461970393057684</v>
      </c>
      <c r="P621">
        <f t="shared" si="37"/>
        <v>435.6015625</v>
      </c>
      <c r="Q621" t="str" cm="1">
        <f t="array" ref="Q621:R621">_xlfn.TEXTSPLIT(N621,"/")</f>
        <v>theater</v>
      </c>
      <c r="R621" t="str">
        <v>plays</v>
      </c>
      <c r="S621" s="9">
        <f t="shared" si="38"/>
        <v>40669.208333333336</v>
      </c>
      <c r="T621" s="9">
        <f t="shared" si="39"/>
        <v>40670.208333333336</v>
      </c>
    </row>
    <row r="622" spans="1:20" x14ac:dyDescent="0.55000000000000004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5">
        <f t="shared" si="36"/>
        <v>2.6802325581395348</v>
      </c>
      <c r="P622">
        <f t="shared" si="37"/>
        <v>5.3754664179104479</v>
      </c>
      <c r="Q622" t="str" cm="1">
        <f t="array" ref="Q622:R622">_xlfn.TEXTSPLIT(N622,"/")</f>
        <v>photography</v>
      </c>
      <c r="R622" t="str">
        <v>photography books</v>
      </c>
      <c r="S622" s="9">
        <f t="shared" si="38"/>
        <v>42559.208333333328</v>
      </c>
      <c r="T622" s="9">
        <f t="shared" si="39"/>
        <v>42563.208333333328</v>
      </c>
    </row>
    <row r="623" spans="1:20" x14ac:dyDescent="0.55000000000000004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5">
        <f t="shared" si="36"/>
        <v>6.1980078125000002</v>
      </c>
      <c r="P623">
        <f t="shared" si="37"/>
        <v>2479.203125</v>
      </c>
      <c r="Q623" t="str" cm="1">
        <f t="array" ref="Q623:R623">_xlfn.TEXTSPLIT(N623,"/")</f>
        <v>theater</v>
      </c>
      <c r="R623" t="str">
        <v>plays</v>
      </c>
      <c r="S623" s="9">
        <f t="shared" si="38"/>
        <v>42626.208333333328</v>
      </c>
      <c r="T623" s="9">
        <f t="shared" si="39"/>
        <v>42631.208333333328</v>
      </c>
    </row>
    <row r="624" spans="1:20" x14ac:dyDescent="0.55000000000000004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5">
        <f t="shared" si="36"/>
        <v>3.1301587301587303E-2</v>
      </c>
      <c r="P624">
        <f t="shared" si="37"/>
        <v>2.1968065354623096</v>
      </c>
      <c r="Q624" t="str" cm="1">
        <f t="array" ref="Q624:R624">_xlfn.TEXTSPLIT(N624,"/")</f>
        <v>music</v>
      </c>
      <c r="R624" t="str">
        <v>indie rock</v>
      </c>
      <c r="S624" s="9">
        <f t="shared" si="38"/>
        <v>43205.208333333328</v>
      </c>
      <c r="T624" s="9">
        <f t="shared" si="39"/>
        <v>43231.208333333328</v>
      </c>
    </row>
    <row r="625" spans="1:20" x14ac:dyDescent="0.55000000000000004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5">
        <f t="shared" si="36"/>
        <v>1.5992152704135738</v>
      </c>
      <c r="P625">
        <f t="shared" si="37"/>
        <v>349.08796296296299</v>
      </c>
      <c r="Q625" t="str" cm="1">
        <f t="array" ref="Q625:R625">_xlfn.TEXTSPLIT(N625,"/")</f>
        <v>theater</v>
      </c>
      <c r="R625" t="str">
        <v>plays</v>
      </c>
      <c r="S625" s="9">
        <f t="shared" si="38"/>
        <v>42201.208333333328</v>
      </c>
      <c r="T625" s="9">
        <f t="shared" si="39"/>
        <v>42206.208333333328</v>
      </c>
    </row>
    <row r="626" spans="1:20" x14ac:dyDescent="0.55000000000000004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5">
        <f t="shared" si="36"/>
        <v>2.793921568627451</v>
      </c>
      <c r="P626">
        <f t="shared" si="37"/>
        <v>229.82258064516128</v>
      </c>
      <c r="Q626" t="str" cm="1">
        <f t="array" ref="Q626:R626">_xlfn.TEXTSPLIT(N626,"/")</f>
        <v>photography</v>
      </c>
      <c r="R626" t="str">
        <v>photography books</v>
      </c>
      <c r="S626" s="9">
        <f t="shared" si="38"/>
        <v>42029.25</v>
      </c>
      <c r="T626" s="9">
        <f t="shared" si="39"/>
        <v>42035.25</v>
      </c>
    </row>
    <row r="627" spans="1:20" ht="31.35" x14ac:dyDescent="0.55000000000000004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5">
        <f t="shared" si="36"/>
        <v>0.77373333333333338</v>
      </c>
      <c r="P627">
        <f t="shared" si="37"/>
        <v>30.703703703703702</v>
      </c>
      <c r="Q627" t="str" cm="1">
        <f t="array" ref="Q627:R627">_xlfn.TEXTSPLIT(N627,"/")</f>
        <v>theater</v>
      </c>
      <c r="R627" t="str">
        <v>plays</v>
      </c>
      <c r="S627" s="9">
        <f t="shared" si="38"/>
        <v>43857.25</v>
      </c>
      <c r="T627" s="9">
        <f t="shared" si="39"/>
        <v>43871.25</v>
      </c>
    </row>
    <row r="628" spans="1:20" ht="31.35" x14ac:dyDescent="0.55000000000000004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5">
        <f t="shared" si="36"/>
        <v>2.0632812500000002</v>
      </c>
      <c r="P628">
        <f t="shared" si="37"/>
        <v>85.746753246753244</v>
      </c>
      <c r="Q628" t="str" cm="1">
        <f t="array" ref="Q628:R628">_xlfn.TEXTSPLIT(N628,"/")</f>
        <v>theater</v>
      </c>
      <c r="R628" t="str">
        <v>plays</v>
      </c>
      <c r="S628" s="9">
        <f t="shared" si="38"/>
        <v>40449.208333333336</v>
      </c>
      <c r="T628" s="9">
        <f t="shared" si="39"/>
        <v>40458.208333333336</v>
      </c>
    </row>
    <row r="629" spans="1:20" x14ac:dyDescent="0.55000000000000004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5">
        <f t="shared" si="36"/>
        <v>6.9424999999999999</v>
      </c>
      <c r="P629">
        <f t="shared" si="37"/>
        <v>115.70833333333333</v>
      </c>
      <c r="Q629" t="str" cm="1">
        <f t="array" ref="Q629:R629">_xlfn.TEXTSPLIT(N629,"/")</f>
        <v>food</v>
      </c>
      <c r="R629" t="str">
        <v>food trucks</v>
      </c>
      <c r="S629" s="9">
        <f t="shared" si="38"/>
        <v>40345.208333333336</v>
      </c>
      <c r="T629" s="9">
        <f t="shared" si="39"/>
        <v>40369.208333333336</v>
      </c>
    </row>
    <row r="630" spans="1:20" x14ac:dyDescent="0.55000000000000004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5">
        <f t="shared" si="36"/>
        <v>1.5178947368421052</v>
      </c>
      <c r="P630">
        <f t="shared" si="37"/>
        <v>3.8453333333333335</v>
      </c>
      <c r="Q630" t="str" cm="1">
        <f t="array" ref="Q630:R630">_xlfn.TEXTSPLIT(N630,"/")</f>
        <v>music</v>
      </c>
      <c r="R630" t="str">
        <v>indie rock</v>
      </c>
      <c r="S630" s="9">
        <f t="shared" si="38"/>
        <v>40455.208333333336</v>
      </c>
      <c r="T630" s="9">
        <f t="shared" si="39"/>
        <v>40458.208333333336</v>
      </c>
    </row>
    <row r="631" spans="1:20" x14ac:dyDescent="0.55000000000000004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5">
        <f t="shared" si="36"/>
        <v>0.64582072176949945</v>
      </c>
      <c r="P631">
        <f t="shared" si="37"/>
        <v>637.65517241379314</v>
      </c>
      <c r="Q631" t="str" cm="1">
        <f t="array" ref="Q631:R631">_xlfn.TEXTSPLIT(N631,"/")</f>
        <v>theater</v>
      </c>
      <c r="R631" t="str">
        <v>plays</v>
      </c>
      <c r="S631" s="9">
        <f t="shared" si="38"/>
        <v>42557.208333333328</v>
      </c>
      <c r="T631" s="9">
        <f t="shared" si="39"/>
        <v>42559.208333333328</v>
      </c>
    </row>
    <row r="632" spans="1:20" x14ac:dyDescent="0.55000000000000004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5">
        <f t="shared" si="36"/>
        <v>0.62873684210526315</v>
      </c>
      <c r="P632">
        <f t="shared" si="37"/>
        <v>1.9500489715964739</v>
      </c>
      <c r="Q632" t="str" cm="1">
        <f t="array" ref="Q632:R632">_xlfn.TEXTSPLIT(N632,"/")</f>
        <v>theater</v>
      </c>
      <c r="R632" t="str">
        <v>plays</v>
      </c>
      <c r="S632" s="9">
        <f t="shared" si="38"/>
        <v>43586.208333333328</v>
      </c>
      <c r="T632" s="9">
        <f t="shared" si="39"/>
        <v>43597.208333333328</v>
      </c>
    </row>
    <row r="633" spans="1:20" x14ac:dyDescent="0.55000000000000004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5">
        <f t="shared" si="36"/>
        <v>3.1039864864864866</v>
      </c>
      <c r="P633">
        <f t="shared" si="37"/>
        <v>660.99280575539569</v>
      </c>
      <c r="Q633" t="str" cm="1">
        <f t="array" ref="Q633:R633">_xlfn.TEXTSPLIT(N633,"/")</f>
        <v>theater</v>
      </c>
      <c r="R633" t="str">
        <v>plays</v>
      </c>
      <c r="S633" s="9">
        <f t="shared" si="38"/>
        <v>43550.208333333328</v>
      </c>
      <c r="T633" s="9">
        <f t="shared" si="39"/>
        <v>43554.208333333328</v>
      </c>
    </row>
    <row r="634" spans="1:20" x14ac:dyDescent="0.55000000000000004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5">
        <f t="shared" si="36"/>
        <v>0.42859916782246882</v>
      </c>
      <c r="P634">
        <f t="shared" si="37"/>
        <v>294.3047619047619</v>
      </c>
      <c r="Q634" t="str" cm="1">
        <f t="array" ref="Q634:R634">_xlfn.TEXTSPLIT(N634,"/")</f>
        <v>theater</v>
      </c>
      <c r="R634" t="str">
        <v>plays</v>
      </c>
      <c r="S634" s="9">
        <f t="shared" si="38"/>
        <v>41945.208333333336</v>
      </c>
      <c r="T634" s="9">
        <f t="shared" si="39"/>
        <v>41963.25</v>
      </c>
    </row>
    <row r="635" spans="1:20" x14ac:dyDescent="0.55000000000000004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5">
        <f t="shared" si="36"/>
        <v>0.83119402985074631</v>
      </c>
      <c r="P635">
        <f t="shared" si="37"/>
        <v>3.3588661037394449</v>
      </c>
      <c r="Q635" t="str" cm="1">
        <f t="array" ref="Q635:R635">_xlfn.TEXTSPLIT(N635,"/")</f>
        <v>film &amp; video</v>
      </c>
      <c r="R635" t="str">
        <v>animation</v>
      </c>
      <c r="S635" s="9">
        <f t="shared" si="38"/>
        <v>42315.25</v>
      </c>
      <c r="T635" s="9">
        <f t="shared" si="39"/>
        <v>42319.25</v>
      </c>
    </row>
    <row r="636" spans="1:20" x14ac:dyDescent="0.55000000000000004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5">
        <f t="shared" si="36"/>
        <v>0.78531302876480547</v>
      </c>
      <c r="P636">
        <f t="shared" si="37"/>
        <v>40.963812886142982</v>
      </c>
      <c r="Q636" t="str" cm="1">
        <f t="array" ref="Q636:R636">_xlfn.TEXTSPLIT(N636,"/")</f>
        <v>film &amp; video</v>
      </c>
      <c r="R636" t="str">
        <v>television</v>
      </c>
      <c r="S636" s="9">
        <f t="shared" si="38"/>
        <v>42819.208333333328</v>
      </c>
      <c r="T636" s="9">
        <f t="shared" si="39"/>
        <v>42833.208333333328</v>
      </c>
    </row>
    <row r="637" spans="1:20" x14ac:dyDescent="0.55000000000000004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5">
        <f t="shared" si="36"/>
        <v>1.1409352517985611</v>
      </c>
      <c r="P637">
        <f t="shared" si="37"/>
        <v>60.902457757296467</v>
      </c>
      <c r="Q637" t="str" cm="1">
        <f t="array" ref="Q637:R637">_xlfn.TEXTSPLIT(N637,"/")</f>
        <v>film &amp; video</v>
      </c>
      <c r="R637" t="str">
        <v>television</v>
      </c>
      <c r="S637" s="9">
        <f t="shared" si="38"/>
        <v>41314.25</v>
      </c>
      <c r="T637" s="9">
        <f t="shared" si="39"/>
        <v>41346.208333333336</v>
      </c>
    </row>
    <row r="638" spans="1:20" x14ac:dyDescent="0.55000000000000004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5">
        <f t="shared" si="36"/>
        <v>0.64537683358624176</v>
      </c>
      <c r="P638">
        <f t="shared" si="37"/>
        <v>1962.9384615384615</v>
      </c>
      <c r="Q638" t="str" cm="1">
        <f t="array" ref="Q638:R638">_xlfn.TEXTSPLIT(N638,"/")</f>
        <v>film &amp; video</v>
      </c>
      <c r="R638" t="str">
        <v>animation</v>
      </c>
      <c r="S638" s="9">
        <f t="shared" si="38"/>
        <v>40926.25</v>
      </c>
      <c r="T638" s="9">
        <f t="shared" si="39"/>
        <v>40971.25</v>
      </c>
    </row>
    <row r="639" spans="1:20" x14ac:dyDescent="0.55000000000000004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5">
        <f t="shared" si="36"/>
        <v>0.79411764705882348</v>
      </c>
      <c r="P639">
        <f t="shared" si="37"/>
        <v>71.808510638297875</v>
      </c>
      <c r="Q639" t="str" cm="1">
        <f t="array" ref="Q639:R639">_xlfn.TEXTSPLIT(N639,"/")</f>
        <v>theater</v>
      </c>
      <c r="R639" t="str">
        <v>plays</v>
      </c>
      <c r="S639" s="9">
        <f t="shared" si="38"/>
        <v>42688.25</v>
      </c>
      <c r="T639" s="9">
        <f t="shared" si="39"/>
        <v>42696.25</v>
      </c>
    </row>
    <row r="640" spans="1:20" x14ac:dyDescent="0.55000000000000004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5">
        <f t="shared" si="36"/>
        <v>0.11419117647058824</v>
      </c>
      <c r="P640">
        <f t="shared" si="37"/>
        <v>207.06666666666666</v>
      </c>
      <c r="Q640" t="str" cm="1">
        <f t="array" ref="Q640:R640">_xlfn.TEXTSPLIT(N640,"/")</f>
        <v>theater</v>
      </c>
      <c r="R640" t="str">
        <v>plays</v>
      </c>
      <c r="S640" s="9">
        <f t="shared" si="38"/>
        <v>40386.208333333336</v>
      </c>
      <c r="T640" s="9">
        <f t="shared" si="39"/>
        <v>40398.208333333336</v>
      </c>
    </row>
    <row r="641" spans="1:20" x14ac:dyDescent="0.55000000000000004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5">
        <f t="shared" si="36"/>
        <v>0.56186046511627907</v>
      </c>
      <c r="P641">
        <f t="shared" si="37"/>
        <v>18.801556420233464</v>
      </c>
      <c r="Q641" t="str" cm="1">
        <f t="array" ref="Q641:R641">_xlfn.TEXTSPLIT(N641,"/")</f>
        <v>film &amp; video</v>
      </c>
      <c r="R641" t="str">
        <v>drama</v>
      </c>
      <c r="S641" s="9">
        <f t="shared" si="38"/>
        <v>43309.208333333328</v>
      </c>
      <c r="T641" s="9">
        <f t="shared" si="39"/>
        <v>43309.208333333328</v>
      </c>
    </row>
    <row r="642" spans="1:20" x14ac:dyDescent="0.55000000000000004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5">
        <f t="shared" si="36"/>
        <v>0.16501669449081802</v>
      </c>
      <c r="P642">
        <f t="shared" si="37"/>
        <v>101.9020618556701</v>
      </c>
      <c r="Q642" t="str" cm="1">
        <f t="array" ref="Q642:R642">_xlfn.TEXTSPLIT(N642,"/")</f>
        <v>theater</v>
      </c>
      <c r="R642" t="str">
        <v>plays</v>
      </c>
      <c r="S642" s="9">
        <f t="shared" si="38"/>
        <v>42387.25</v>
      </c>
      <c r="T642" s="9">
        <f t="shared" si="39"/>
        <v>42390.25</v>
      </c>
    </row>
    <row r="643" spans="1:20" ht="31.35" x14ac:dyDescent="0.55000000000000004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5">
        <f t="shared" ref="O643:O706" si="40">E643/D643</f>
        <v>1.1996808510638297</v>
      </c>
      <c r="P643">
        <f t="shared" ref="P643:P706" si="41">IF(G643,E643/G644,0)</f>
        <v>87.418604651162795</v>
      </c>
      <c r="Q643" t="str" cm="1">
        <f t="array" ref="Q643:R643">_xlfn.TEXTSPLIT(N643,"/")</f>
        <v>theater</v>
      </c>
      <c r="R643" t="str">
        <v>plays</v>
      </c>
      <c r="S643" s="9">
        <f t="shared" ref="S643:S706" si="42">(((J643/60)/60)/24)+DATE(1970,1,1)</f>
        <v>42786.25</v>
      </c>
      <c r="T643" s="9">
        <f t="shared" ref="T643:T706" si="43">(((K643/60)/60)/24)+DATE(1970,1,1)</f>
        <v>42814.208333333328</v>
      </c>
    </row>
    <row r="644" spans="1:20" x14ac:dyDescent="0.55000000000000004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5">
        <f t="shared" si="40"/>
        <v>1.4545652173913044</v>
      </c>
      <c r="P644">
        <f t="shared" si="41"/>
        <v>35.685333333333332</v>
      </c>
      <c r="Q644" t="str" cm="1">
        <f t="array" ref="Q644:R644">_xlfn.TEXTSPLIT(N644,"/")</f>
        <v>technology</v>
      </c>
      <c r="R644" t="str">
        <v>wearables</v>
      </c>
      <c r="S644" s="9">
        <f t="shared" si="42"/>
        <v>43451.25</v>
      </c>
      <c r="T644" s="9">
        <f t="shared" si="43"/>
        <v>43460.25</v>
      </c>
    </row>
    <row r="645" spans="1:20" x14ac:dyDescent="0.55000000000000004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5">
        <f t="shared" si="40"/>
        <v>2.2138255033557046</v>
      </c>
      <c r="P645">
        <f t="shared" si="41"/>
        <v>11.265710382513662</v>
      </c>
      <c r="Q645" t="str" cm="1">
        <f t="array" ref="Q645:R645">_xlfn.TEXTSPLIT(N645,"/")</f>
        <v>theater</v>
      </c>
      <c r="R645" t="str">
        <v>plays</v>
      </c>
      <c r="S645" s="9">
        <f t="shared" si="42"/>
        <v>42795.25</v>
      </c>
      <c r="T645" s="9">
        <f t="shared" si="43"/>
        <v>42813.208333333328</v>
      </c>
    </row>
    <row r="646" spans="1:20" x14ac:dyDescent="0.55000000000000004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5">
        <f t="shared" si="40"/>
        <v>0.48396694214876035</v>
      </c>
      <c r="P646">
        <f t="shared" si="41"/>
        <v>17.454545454545453</v>
      </c>
      <c r="Q646" t="str" cm="1">
        <f t="array" ref="Q646:R646">_xlfn.TEXTSPLIT(N646,"/")</f>
        <v>theater</v>
      </c>
      <c r="R646" t="str">
        <v>plays</v>
      </c>
      <c r="S646" s="9">
        <f t="shared" si="42"/>
        <v>43452.25</v>
      </c>
      <c r="T646" s="9">
        <f t="shared" si="43"/>
        <v>43468.25</v>
      </c>
    </row>
    <row r="647" spans="1:20" x14ac:dyDescent="0.55000000000000004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5">
        <f t="shared" si="40"/>
        <v>0.92911504424778757</v>
      </c>
      <c r="P647">
        <f t="shared" si="41"/>
        <v>61.229159519725556</v>
      </c>
      <c r="Q647" t="str" cm="1">
        <f t="array" ref="Q647:R647">_xlfn.TEXTSPLIT(N647,"/")</f>
        <v>music</v>
      </c>
      <c r="R647" t="str">
        <v>rock</v>
      </c>
      <c r="S647" s="9">
        <f t="shared" si="42"/>
        <v>43369.208333333328</v>
      </c>
      <c r="T647" s="9">
        <f t="shared" si="43"/>
        <v>43390.208333333328</v>
      </c>
    </row>
    <row r="648" spans="1:20" x14ac:dyDescent="0.55000000000000004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5">
        <f t="shared" si="40"/>
        <v>0.88599797365754818</v>
      </c>
      <c r="P648">
        <f t="shared" si="41"/>
        <v>4858.2222222222226</v>
      </c>
      <c r="Q648" t="str" cm="1">
        <f t="array" ref="Q648:R648">_xlfn.TEXTSPLIT(N648,"/")</f>
        <v>games</v>
      </c>
      <c r="R648" t="str">
        <v>video games</v>
      </c>
      <c r="S648" s="9">
        <f t="shared" si="42"/>
        <v>41346.208333333336</v>
      </c>
      <c r="T648" s="9">
        <f t="shared" si="43"/>
        <v>41357.208333333336</v>
      </c>
    </row>
    <row r="649" spans="1:20" x14ac:dyDescent="0.55000000000000004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5">
        <f t="shared" si="40"/>
        <v>0.41399999999999998</v>
      </c>
      <c r="P649">
        <f t="shared" si="41"/>
        <v>2.5767634854771786</v>
      </c>
      <c r="Q649" t="str" cm="1">
        <f t="array" ref="Q649:R649">_xlfn.TEXTSPLIT(N649,"/")</f>
        <v>publishing</v>
      </c>
      <c r="R649" t="str">
        <v>translations</v>
      </c>
      <c r="S649" s="9">
        <f t="shared" si="42"/>
        <v>43199.208333333328</v>
      </c>
      <c r="T649" s="9">
        <f t="shared" si="43"/>
        <v>43223.208333333328</v>
      </c>
    </row>
    <row r="650" spans="1:20" x14ac:dyDescent="0.55000000000000004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5">
        <f t="shared" si="40"/>
        <v>0.63056795131845844</v>
      </c>
      <c r="P650">
        <f t="shared" si="41"/>
        <v>103.27906976744185</v>
      </c>
      <c r="Q650" t="str" cm="1">
        <f t="array" ref="Q650:R650">_xlfn.TEXTSPLIT(N650,"/")</f>
        <v>food</v>
      </c>
      <c r="R650" t="str">
        <v>food trucks</v>
      </c>
      <c r="S650" s="9">
        <f t="shared" si="42"/>
        <v>42922.208333333328</v>
      </c>
      <c r="T650" s="9">
        <f t="shared" si="43"/>
        <v>42940.208333333328</v>
      </c>
    </row>
    <row r="651" spans="1:20" x14ac:dyDescent="0.55000000000000004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5">
        <f t="shared" si="40"/>
        <v>0.48482333607230893</v>
      </c>
      <c r="P651">
        <f t="shared" si="41"/>
        <v>59003</v>
      </c>
      <c r="Q651" t="str" cm="1">
        <f t="array" ref="Q651:R651">_xlfn.TEXTSPLIT(N651,"/")</f>
        <v>theater</v>
      </c>
      <c r="R651" t="str">
        <v>plays</v>
      </c>
      <c r="S651" s="9">
        <f t="shared" si="42"/>
        <v>40471.208333333336</v>
      </c>
      <c r="T651" s="9">
        <f t="shared" si="43"/>
        <v>40482.208333333336</v>
      </c>
    </row>
    <row r="652" spans="1:20" x14ac:dyDescent="0.55000000000000004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5">
        <f t="shared" si="40"/>
        <v>0.02</v>
      </c>
      <c r="P652">
        <f t="shared" si="41"/>
        <v>5.1706308169596695E-4</v>
      </c>
      <c r="Q652" t="str" cm="1">
        <f t="array" ref="Q652:R652">_xlfn.TEXTSPLIT(N652,"/")</f>
        <v>music</v>
      </c>
      <c r="R652" t="str">
        <v>jazz</v>
      </c>
      <c r="S652" s="9">
        <f t="shared" si="42"/>
        <v>41828.208333333336</v>
      </c>
      <c r="T652" s="9">
        <f t="shared" si="43"/>
        <v>41855.208333333336</v>
      </c>
    </row>
    <row r="653" spans="1:20" x14ac:dyDescent="0.55000000000000004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5">
        <f t="shared" si="40"/>
        <v>0.88479410269445857</v>
      </c>
      <c r="P653">
        <f t="shared" si="41"/>
        <v>425.52322738386306</v>
      </c>
      <c r="Q653" t="str" cm="1">
        <f t="array" ref="Q653:R653">_xlfn.TEXTSPLIT(N653,"/")</f>
        <v>film &amp; video</v>
      </c>
      <c r="R653" t="str">
        <v>shorts</v>
      </c>
      <c r="S653" s="9">
        <f t="shared" si="42"/>
        <v>41692.25</v>
      </c>
      <c r="T653" s="9">
        <f t="shared" si="43"/>
        <v>41707.25</v>
      </c>
    </row>
    <row r="654" spans="1:20" x14ac:dyDescent="0.55000000000000004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5">
        <f t="shared" si="40"/>
        <v>1.2684</v>
      </c>
      <c r="P654">
        <f t="shared" si="41"/>
        <v>54.205128205128204</v>
      </c>
      <c r="Q654" t="str" cm="1">
        <f t="array" ref="Q654:R654">_xlfn.TEXTSPLIT(N654,"/")</f>
        <v>technology</v>
      </c>
      <c r="R654" t="str">
        <v>web</v>
      </c>
      <c r="S654" s="9">
        <f t="shared" si="42"/>
        <v>42587.208333333328</v>
      </c>
      <c r="T654" s="9">
        <f t="shared" si="43"/>
        <v>42630.208333333328</v>
      </c>
    </row>
    <row r="655" spans="1:20" x14ac:dyDescent="0.55000000000000004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5">
        <f t="shared" si="40"/>
        <v>23.388333333333332</v>
      </c>
      <c r="P655">
        <f t="shared" si="41"/>
        <v>4.6528514588859418</v>
      </c>
      <c r="Q655" t="str" cm="1">
        <f t="array" ref="Q655:R655">_xlfn.TEXTSPLIT(N655,"/")</f>
        <v>technology</v>
      </c>
      <c r="R655" t="str">
        <v>web</v>
      </c>
      <c r="S655" s="9">
        <f t="shared" si="42"/>
        <v>42468.208333333328</v>
      </c>
      <c r="T655" s="9">
        <f t="shared" si="43"/>
        <v>42470.208333333328</v>
      </c>
    </row>
    <row r="656" spans="1:20" x14ac:dyDescent="0.55000000000000004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5">
        <f t="shared" si="40"/>
        <v>5.0838857142857146</v>
      </c>
      <c r="P656">
        <f t="shared" si="41"/>
        <v>674</v>
      </c>
      <c r="Q656" t="str" cm="1">
        <f t="array" ref="Q656:R656">_xlfn.TEXTSPLIT(N656,"/")</f>
        <v>music</v>
      </c>
      <c r="R656" t="str">
        <v>metal</v>
      </c>
      <c r="S656" s="9">
        <f t="shared" si="42"/>
        <v>42240.208333333328</v>
      </c>
      <c r="T656" s="9">
        <f t="shared" si="43"/>
        <v>42245.208333333328</v>
      </c>
    </row>
    <row r="657" spans="1:20" x14ac:dyDescent="0.55000000000000004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5">
        <f t="shared" si="40"/>
        <v>1.9147826086956521</v>
      </c>
      <c r="P657">
        <f t="shared" si="41"/>
        <v>26.214285714285715</v>
      </c>
      <c r="Q657" t="str" cm="1">
        <f t="array" ref="Q657:R657">_xlfn.TEXTSPLIT(N657,"/")</f>
        <v>photography</v>
      </c>
      <c r="R657" t="str">
        <v>photography books</v>
      </c>
      <c r="S657" s="9">
        <f t="shared" si="42"/>
        <v>42796.25</v>
      </c>
      <c r="T657" s="9">
        <f t="shared" si="43"/>
        <v>42809.208333333328</v>
      </c>
    </row>
    <row r="658" spans="1:20" ht="31.35" x14ac:dyDescent="0.55000000000000004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5">
        <f t="shared" si="40"/>
        <v>0.42127533783783783</v>
      </c>
      <c r="P658">
        <f t="shared" si="41"/>
        <v>3562.7857142857142</v>
      </c>
      <c r="Q658" t="str" cm="1">
        <f t="array" ref="Q658:R658">_xlfn.TEXTSPLIT(N658,"/")</f>
        <v>food</v>
      </c>
      <c r="R658" t="str">
        <v>food trucks</v>
      </c>
      <c r="S658" s="9">
        <f t="shared" si="42"/>
        <v>43097.25</v>
      </c>
      <c r="T658" s="9">
        <f t="shared" si="43"/>
        <v>43102.25</v>
      </c>
    </row>
    <row r="659" spans="1:20" x14ac:dyDescent="0.55000000000000004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5">
        <f t="shared" si="40"/>
        <v>8.2400000000000001E-2</v>
      </c>
      <c r="P659">
        <f t="shared" si="41"/>
        <v>2.1128205128205129</v>
      </c>
      <c r="Q659" t="str" cm="1">
        <f t="array" ref="Q659:R659">_xlfn.TEXTSPLIT(N659,"/")</f>
        <v>film &amp; video</v>
      </c>
      <c r="R659" t="str">
        <v>science fiction</v>
      </c>
      <c r="S659" s="9">
        <f t="shared" si="42"/>
        <v>43096.25</v>
      </c>
      <c r="T659" s="9">
        <f t="shared" si="43"/>
        <v>43112.25</v>
      </c>
    </row>
    <row r="660" spans="1:20" x14ac:dyDescent="0.55000000000000004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5">
        <f t="shared" si="40"/>
        <v>0.60064638783269964</v>
      </c>
      <c r="P660">
        <f t="shared" si="41"/>
        <v>42.12533333333333</v>
      </c>
      <c r="Q660" t="str" cm="1">
        <f t="array" ref="Q660:R660">_xlfn.TEXTSPLIT(N660,"/")</f>
        <v>music</v>
      </c>
      <c r="R660" t="str">
        <v>rock</v>
      </c>
      <c r="S660" s="9">
        <f t="shared" si="42"/>
        <v>42246.208333333328</v>
      </c>
      <c r="T660" s="9">
        <f t="shared" si="43"/>
        <v>42269.208333333328</v>
      </c>
    </row>
    <row r="661" spans="1:20" x14ac:dyDescent="0.55000000000000004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5">
        <f t="shared" si="40"/>
        <v>0.47232808616404309</v>
      </c>
      <c r="P661">
        <f t="shared" si="41"/>
        <v>740.38961038961043</v>
      </c>
      <c r="Q661" t="str" cm="1">
        <f t="array" ref="Q661:R661">_xlfn.TEXTSPLIT(N661,"/")</f>
        <v>film &amp; video</v>
      </c>
      <c r="R661" t="str">
        <v>documentary</v>
      </c>
      <c r="S661" s="9">
        <f t="shared" si="42"/>
        <v>40570.25</v>
      </c>
      <c r="T661" s="9">
        <f t="shared" si="43"/>
        <v>40571.25</v>
      </c>
    </row>
    <row r="662" spans="1:20" x14ac:dyDescent="0.55000000000000004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5">
        <f t="shared" si="40"/>
        <v>0.81736263736263737</v>
      </c>
      <c r="P662">
        <f t="shared" si="41"/>
        <v>9.8909574468085104</v>
      </c>
      <c r="Q662" t="str" cm="1">
        <f t="array" ref="Q662:R662">_xlfn.TEXTSPLIT(N662,"/")</f>
        <v>theater</v>
      </c>
      <c r="R662" t="str">
        <v>plays</v>
      </c>
      <c r="S662" s="9">
        <f t="shared" si="42"/>
        <v>42237.208333333328</v>
      </c>
      <c r="T662" s="9">
        <f t="shared" si="43"/>
        <v>42246.208333333328</v>
      </c>
    </row>
    <row r="663" spans="1:20" x14ac:dyDescent="0.55000000000000004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5">
        <f t="shared" si="40"/>
        <v>0.54187265917603</v>
      </c>
      <c r="P663">
        <f t="shared" si="41"/>
        <v>441.7709923664122</v>
      </c>
      <c r="Q663" t="str" cm="1">
        <f t="array" ref="Q663:R663">_xlfn.TEXTSPLIT(N663,"/")</f>
        <v>music</v>
      </c>
      <c r="R663" t="str">
        <v>jazz</v>
      </c>
      <c r="S663" s="9">
        <f t="shared" si="42"/>
        <v>40996.208333333336</v>
      </c>
      <c r="T663" s="9">
        <f t="shared" si="43"/>
        <v>41026.208333333336</v>
      </c>
    </row>
    <row r="664" spans="1:20" x14ac:dyDescent="0.55000000000000004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5">
        <f t="shared" si="40"/>
        <v>0.97868131868131869</v>
      </c>
      <c r="P664">
        <f t="shared" si="41"/>
        <v>102.36781609195403</v>
      </c>
      <c r="Q664" t="str" cm="1">
        <f t="array" ref="Q664:R664">_xlfn.TEXTSPLIT(N664,"/")</f>
        <v>theater</v>
      </c>
      <c r="R664" t="str">
        <v>plays</v>
      </c>
      <c r="S664" s="9">
        <f t="shared" si="42"/>
        <v>43443.25</v>
      </c>
      <c r="T664" s="9">
        <f t="shared" si="43"/>
        <v>43447.25</v>
      </c>
    </row>
    <row r="665" spans="1:20" x14ac:dyDescent="0.55000000000000004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5">
        <f t="shared" si="40"/>
        <v>0.77239999999999998</v>
      </c>
      <c r="P665">
        <f t="shared" si="41"/>
        <v>7.266227657572907</v>
      </c>
      <c r="Q665" t="str" cm="1">
        <f t="array" ref="Q665:R665">_xlfn.TEXTSPLIT(N665,"/")</f>
        <v>theater</v>
      </c>
      <c r="R665" t="str">
        <v>plays</v>
      </c>
      <c r="S665" s="9">
        <f t="shared" si="42"/>
        <v>40458.208333333336</v>
      </c>
      <c r="T665" s="9">
        <f t="shared" si="43"/>
        <v>40481.208333333336</v>
      </c>
    </row>
    <row r="666" spans="1:20" x14ac:dyDescent="0.55000000000000004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5">
        <f t="shared" si="40"/>
        <v>0.33464735516372796</v>
      </c>
      <c r="P666">
        <f t="shared" si="41"/>
        <v>97.6875</v>
      </c>
      <c r="Q666" t="str" cm="1">
        <f t="array" ref="Q666:R666">_xlfn.TEXTSPLIT(N666,"/")</f>
        <v>music</v>
      </c>
      <c r="R666" t="str">
        <v>jazz</v>
      </c>
      <c r="S666" s="9">
        <f t="shared" si="42"/>
        <v>40959.25</v>
      </c>
      <c r="T666" s="9">
        <f t="shared" si="43"/>
        <v>40969.25</v>
      </c>
    </row>
    <row r="667" spans="1:20" x14ac:dyDescent="0.55000000000000004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5">
        <f t="shared" si="40"/>
        <v>2.3958823529411766</v>
      </c>
      <c r="P667">
        <f t="shared" si="41"/>
        <v>488.76</v>
      </c>
      <c r="Q667" t="str" cm="1">
        <f t="array" ref="Q667:R667">_xlfn.TEXTSPLIT(N667,"/")</f>
        <v>film &amp; video</v>
      </c>
      <c r="R667" t="str">
        <v>documentary</v>
      </c>
      <c r="S667" s="9">
        <f t="shared" si="42"/>
        <v>40733.208333333336</v>
      </c>
      <c r="T667" s="9">
        <f t="shared" si="43"/>
        <v>40747.208333333336</v>
      </c>
    </row>
    <row r="668" spans="1:20" x14ac:dyDescent="0.55000000000000004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5">
        <f t="shared" si="40"/>
        <v>0.64032258064516134</v>
      </c>
      <c r="P668">
        <f t="shared" si="41"/>
        <v>4.7374701670644388</v>
      </c>
      <c r="Q668" t="str" cm="1">
        <f t="array" ref="Q668:R668">_xlfn.TEXTSPLIT(N668,"/")</f>
        <v>theater</v>
      </c>
      <c r="R668" t="str">
        <v>plays</v>
      </c>
      <c r="S668" s="9">
        <f t="shared" si="42"/>
        <v>41516.208333333336</v>
      </c>
      <c r="T668" s="9">
        <f t="shared" si="43"/>
        <v>41522.208333333336</v>
      </c>
    </row>
    <row r="669" spans="1:20" ht="31.35" x14ac:dyDescent="0.55000000000000004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5">
        <f t="shared" si="40"/>
        <v>1.7615942028985507</v>
      </c>
      <c r="P669">
        <f t="shared" si="41"/>
        <v>159.93421052631578</v>
      </c>
      <c r="Q669" t="str" cm="1">
        <f t="array" ref="Q669:R669">_xlfn.TEXTSPLIT(N669,"/")</f>
        <v>journalism</v>
      </c>
      <c r="R669" t="str">
        <v>audio</v>
      </c>
      <c r="S669" s="9">
        <f t="shared" si="42"/>
        <v>41892.208333333336</v>
      </c>
      <c r="T669" s="9">
        <f t="shared" si="43"/>
        <v>41901.208333333336</v>
      </c>
    </row>
    <row r="670" spans="1:20" ht="31.35" x14ac:dyDescent="0.55000000000000004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5">
        <f t="shared" si="40"/>
        <v>0.20338181818181819</v>
      </c>
      <c r="P670">
        <f t="shared" si="41"/>
        <v>3.4503392967304132</v>
      </c>
      <c r="Q670" t="str" cm="1">
        <f t="array" ref="Q670:R670">_xlfn.TEXTSPLIT(N670,"/")</f>
        <v>theater</v>
      </c>
      <c r="R670" t="str">
        <v>plays</v>
      </c>
      <c r="S670" s="9">
        <f t="shared" si="42"/>
        <v>41122.208333333336</v>
      </c>
      <c r="T670" s="9">
        <f t="shared" si="43"/>
        <v>41134.208333333336</v>
      </c>
    </row>
    <row r="671" spans="1:20" x14ac:dyDescent="0.55000000000000004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5">
        <f t="shared" si="40"/>
        <v>3.5864754098360656</v>
      </c>
      <c r="P671">
        <f t="shared" si="41"/>
        <v>158.96457765667574</v>
      </c>
      <c r="Q671" t="str" cm="1">
        <f t="array" ref="Q671:R671">_xlfn.TEXTSPLIT(N671,"/")</f>
        <v>theater</v>
      </c>
      <c r="R671" t="str">
        <v>plays</v>
      </c>
      <c r="S671" s="9">
        <f t="shared" si="42"/>
        <v>42912.208333333328</v>
      </c>
      <c r="T671" s="9">
        <f t="shared" si="43"/>
        <v>42921.208333333328</v>
      </c>
    </row>
    <row r="672" spans="1:20" ht="31.35" x14ac:dyDescent="0.55000000000000004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5">
        <f t="shared" si="40"/>
        <v>4.6885802469135802</v>
      </c>
      <c r="P672">
        <f t="shared" si="41"/>
        <v>70.787511649580608</v>
      </c>
      <c r="Q672" t="str" cm="1">
        <f t="array" ref="Q672:R672">_xlfn.TEXTSPLIT(N672,"/")</f>
        <v>music</v>
      </c>
      <c r="R672" t="str">
        <v>indie rock</v>
      </c>
      <c r="S672" s="9">
        <f t="shared" si="42"/>
        <v>42425.25</v>
      </c>
      <c r="T672" s="9">
        <f t="shared" si="43"/>
        <v>42437.25</v>
      </c>
    </row>
    <row r="673" spans="1:20" ht="31.35" x14ac:dyDescent="0.55000000000000004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5">
        <f t="shared" si="40"/>
        <v>1.220563524590164</v>
      </c>
      <c r="P673">
        <f t="shared" si="41"/>
        <v>26.903116531165313</v>
      </c>
      <c r="Q673" t="str" cm="1">
        <f t="array" ref="Q673:R673">_xlfn.TEXTSPLIT(N673,"/")</f>
        <v>theater</v>
      </c>
      <c r="R673" t="str">
        <v>plays</v>
      </c>
      <c r="S673" s="9">
        <f t="shared" si="42"/>
        <v>40390.208333333336</v>
      </c>
      <c r="T673" s="9">
        <f t="shared" si="43"/>
        <v>40394.208333333336</v>
      </c>
    </row>
    <row r="674" spans="1:20" x14ac:dyDescent="0.55000000000000004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5">
        <f t="shared" si="40"/>
        <v>0.55931783729156137</v>
      </c>
      <c r="P674">
        <f t="shared" si="41"/>
        <v>1908.4310344827586</v>
      </c>
      <c r="Q674" t="str" cm="1">
        <f t="array" ref="Q674:R674">_xlfn.TEXTSPLIT(N674,"/")</f>
        <v>theater</v>
      </c>
      <c r="R674" t="str">
        <v>plays</v>
      </c>
      <c r="S674" s="9">
        <f t="shared" si="42"/>
        <v>43180.208333333328</v>
      </c>
      <c r="T674" s="9">
        <f t="shared" si="43"/>
        <v>43190.208333333328</v>
      </c>
    </row>
    <row r="675" spans="1:20" x14ac:dyDescent="0.55000000000000004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5">
        <f t="shared" si="40"/>
        <v>0.43660714285714286</v>
      </c>
      <c r="P675">
        <f t="shared" si="41"/>
        <v>2.0073891625615765</v>
      </c>
      <c r="Q675" t="str" cm="1">
        <f t="array" ref="Q675:R675">_xlfn.TEXTSPLIT(N675,"/")</f>
        <v>music</v>
      </c>
      <c r="R675" t="str">
        <v>indie rock</v>
      </c>
      <c r="S675" s="9">
        <f t="shared" si="42"/>
        <v>42475.208333333328</v>
      </c>
      <c r="T675" s="9">
        <f t="shared" si="43"/>
        <v>42496.208333333328</v>
      </c>
    </row>
    <row r="676" spans="1:20" x14ac:dyDescent="0.55000000000000004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5">
        <f t="shared" si="40"/>
        <v>0.33538371411833628</v>
      </c>
      <c r="P676">
        <f t="shared" si="41"/>
        <v>172.9607250755287</v>
      </c>
      <c r="Q676" t="str" cm="1">
        <f t="array" ref="Q676:R676">_xlfn.TEXTSPLIT(N676,"/")</f>
        <v>photography</v>
      </c>
      <c r="R676" t="str">
        <v>photography books</v>
      </c>
      <c r="S676" s="9">
        <f t="shared" si="42"/>
        <v>40774.208333333336</v>
      </c>
      <c r="T676" s="9">
        <f t="shared" si="43"/>
        <v>40821.208333333336</v>
      </c>
    </row>
    <row r="677" spans="1:20" x14ac:dyDescent="0.55000000000000004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5">
        <f t="shared" si="40"/>
        <v>1.2297938144329896</v>
      </c>
      <c r="P677">
        <f t="shared" si="41"/>
        <v>10.195726495726495</v>
      </c>
      <c r="Q677" t="str" cm="1">
        <f t="array" ref="Q677:R677">_xlfn.TEXTSPLIT(N677,"/")</f>
        <v>journalism</v>
      </c>
      <c r="R677" t="str">
        <v>audio</v>
      </c>
      <c r="S677" s="9">
        <f t="shared" si="42"/>
        <v>43719.208333333328</v>
      </c>
      <c r="T677" s="9">
        <f t="shared" si="43"/>
        <v>43726.208333333328</v>
      </c>
    </row>
    <row r="678" spans="1:20" x14ac:dyDescent="0.55000000000000004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5">
        <f t="shared" si="40"/>
        <v>1.8974959871589085</v>
      </c>
      <c r="P678">
        <f t="shared" si="41"/>
        <v>1064.9909909909909</v>
      </c>
      <c r="Q678" t="str" cm="1">
        <f t="array" ref="Q678:R678">_xlfn.TEXTSPLIT(N678,"/")</f>
        <v>photography</v>
      </c>
      <c r="R678" t="str">
        <v>photography books</v>
      </c>
      <c r="S678" s="9">
        <f t="shared" si="42"/>
        <v>41178.208333333336</v>
      </c>
      <c r="T678" s="9">
        <f t="shared" si="43"/>
        <v>41187.208333333336</v>
      </c>
    </row>
    <row r="679" spans="1:20" x14ac:dyDescent="0.55000000000000004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5">
        <f t="shared" si="40"/>
        <v>0.83622641509433959</v>
      </c>
      <c r="P679">
        <f t="shared" si="41"/>
        <v>20.613953488372093</v>
      </c>
      <c r="Q679" t="str" cm="1">
        <f t="array" ref="Q679:R679">_xlfn.TEXTSPLIT(N679,"/")</f>
        <v>publishing</v>
      </c>
      <c r="R679" t="str">
        <v>fiction</v>
      </c>
      <c r="S679" s="9">
        <f t="shared" si="42"/>
        <v>42561.208333333328</v>
      </c>
      <c r="T679" s="9">
        <f t="shared" si="43"/>
        <v>42611.208333333328</v>
      </c>
    </row>
    <row r="680" spans="1:20" x14ac:dyDescent="0.55000000000000004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5">
        <f t="shared" si="40"/>
        <v>0.17968844221105529</v>
      </c>
      <c r="P680">
        <f t="shared" si="41"/>
        <v>49.253443526170798</v>
      </c>
      <c r="Q680" t="str" cm="1">
        <f t="array" ref="Q680:R680">_xlfn.TEXTSPLIT(N680,"/")</f>
        <v>film &amp; video</v>
      </c>
      <c r="R680" t="str">
        <v>drama</v>
      </c>
      <c r="S680" s="9">
        <f t="shared" si="42"/>
        <v>43484.25</v>
      </c>
      <c r="T680" s="9">
        <f t="shared" si="43"/>
        <v>43486.25</v>
      </c>
    </row>
    <row r="681" spans="1:20" x14ac:dyDescent="0.55000000000000004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5">
        <f t="shared" si="40"/>
        <v>10.365</v>
      </c>
      <c r="P681">
        <f t="shared" si="41"/>
        <v>4.9106598984771574</v>
      </c>
      <c r="Q681" t="str" cm="1">
        <f t="array" ref="Q681:R681">_xlfn.TEXTSPLIT(N681,"/")</f>
        <v>food</v>
      </c>
      <c r="R681" t="str">
        <v>food trucks</v>
      </c>
      <c r="S681" s="9">
        <f t="shared" si="42"/>
        <v>43756.208333333328</v>
      </c>
      <c r="T681" s="9">
        <f t="shared" si="43"/>
        <v>43761.208333333328</v>
      </c>
    </row>
    <row r="682" spans="1:20" ht="31.35" x14ac:dyDescent="0.55000000000000004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5">
        <f t="shared" si="40"/>
        <v>0.97405219780219776</v>
      </c>
      <c r="P682">
        <f t="shared" si="41"/>
        <v>85.589619794809892</v>
      </c>
      <c r="Q682" t="str" cm="1">
        <f t="array" ref="Q682:R682">_xlfn.TEXTSPLIT(N682,"/")</f>
        <v>games</v>
      </c>
      <c r="R682" t="str">
        <v>mobile games</v>
      </c>
      <c r="S682" s="9">
        <f t="shared" si="42"/>
        <v>43813.25</v>
      </c>
      <c r="T682" s="9">
        <f t="shared" si="43"/>
        <v>43815.25</v>
      </c>
    </row>
    <row r="683" spans="1:20" ht="31.35" x14ac:dyDescent="0.55000000000000004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5">
        <f t="shared" si="40"/>
        <v>0.86386203150461705</v>
      </c>
      <c r="P683">
        <f t="shared" si="41"/>
        <v>1544.0485436893205</v>
      </c>
      <c r="Q683" t="str" cm="1">
        <f t="array" ref="Q683:R683">_xlfn.TEXTSPLIT(N683,"/")</f>
        <v>theater</v>
      </c>
      <c r="R683" t="str">
        <v>plays</v>
      </c>
      <c r="S683" s="9">
        <f t="shared" si="42"/>
        <v>40898.25</v>
      </c>
      <c r="T683" s="9">
        <f t="shared" si="43"/>
        <v>40904.25</v>
      </c>
    </row>
    <row r="684" spans="1:20" x14ac:dyDescent="0.55000000000000004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5">
        <f t="shared" si="40"/>
        <v>1.5016666666666667</v>
      </c>
      <c r="P684">
        <f t="shared" si="41"/>
        <v>55.163265306122447</v>
      </c>
      <c r="Q684" t="str" cm="1">
        <f t="array" ref="Q684:R684">_xlfn.TEXTSPLIT(N684,"/")</f>
        <v>theater</v>
      </c>
      <c r="R684" t="str">
        <v>plays</v>
      </c>
      <c r="S684" s="9">
        <f t="shared" si="42"/>
        <v>41619.25</v>
      </c>
      <c r="T684" s="9">
        <f t="shared" si="43"/>
        <v>41628.25</v>
      </c>
    </row>
    <row r="685" spans="1:20" x14ac:dyDescent="0.55000000000000004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5">
        <f t="shared" si="40"/>
        <v>3.5843478260869563</v>
      </c>
      <c r="P685">
        <f t="shared" si="41"/>
        <v>74.945454545454552</v>
      </c>
      <c r="Q685" t="str" cm="1">
        <f t="array" ref="Q685:R685">_xlfn.TEXTSPLIT(N685,"/")</f>
        <v>theater</v>
      </c>
      <c r="R685" t="str">
        <v>plays</v>
      </c>
      <c r="S685" s="9">
        <f t="shared" si="42"/>
        <v>43359.208333333328</v>
      </c>
      <c r="T685" s="9">
        <f t="shared" si="43"/>
        <v>43361.208333333328</v>
      </c>
    </row>
    <row r="686" spans="1:20" x14ac:dyDescent="0.55000000000000004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5">
        <f t="shared" si="40"/>
        <v>5.4285714285714288</v>
      </c>
      <c r="P686">
        <f t="shared" si="41"/>
        <v>8.2073434125269973</v>
      </c>
      <c r="Q686" t="str" cm="1">
        <f t="array" ref="Q686:R686">_xlfn.TEXTSPLIT(N686,"/")</f>
        <v>publishing</v>
      </c>
      <c r="R686" t="str">
        <v>nonfiction</v>
      </c>
      <c r="S686" s="9">
        <f t="shared" si="42"/>
        <v>40358.208333333336</v>
      </c>
      <c r="T686" s="9">
        <f t="shared" si="43"/>
        <v>40378.208333333336</v>
      </c>
    </row>
    <row r="687" spans="1:20" x14ac:dyDescent="0.55000000000000004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5">
        <f t="shared" si="40"/>
        <v>0.67500714285714281</v>
      </c>
      <c r="P687">
        <f t="shared" si="41"/>
        <v>705.23134328358208</v>
      </c>
      <c r="Q687" t="str" cm="1">
        <f t="array" ref="Q687:R687">_xlfn.TEXTSPLIT(N687,"/")</f>
        <v>theater</v>
      </c>
      <c r="R687" t="str">
        <v>plays</v>
      </c>
      <c r="S687" s="9">
        <f t="shared" si="42"/>
        <v>42239.208333333328</v>
      </c>
      <c r="T687" s="9">
        <f t="shared" si="43"/>
        <v>42263.208333333328</v>
      </c>
    </row>
    <row r="688" spans="1:20" x14ac:dyDescent="0.55000000000000004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5">
        <f t="shared" si="40"/>
        <v>1.9174666666666667</v>
      </c>
      <c r="P688">
        <f t="shared" si="41"/>
        <v>53.460966542750931</v>
      </c>
      <c r="Q688" t="str" cm="1">
        <f t="array" ref="Q688:R688">_xlfn.TEXTSPLIT(N688,"/")</f>
        <v>technology</v>
      </c>
      <c r="R688" t="str">
        <v>wearables</v>
      </c>
      <c r="S688" s="9">
        <f t="shared" si="42"/>
        <v>43186.208333333328</v>
      </c>
      <c r="T688" s="9">
        <f t="shared" si="43"/>
        <v>43197.208333333328</v>
      </c>
    </row>
    <row r="689" spans="1:20" x14ac:dyDescent="0.55000000000000004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5">
        <f t="shared" si="40"/>
        <v>9.32</v>
      </c>
      <c r="P689">
        <f t="shared" si="41"/>
        <v>79.885714285714286</v>
      </c>
      <c r="Q689" t="str" cm="1">
        <f t="array" ref="Q689:R689">_xlfn.TEXTSPLIT(N689,"/")</f>
        <v>theater</v>
      </c>
      <c r="R689" t="str">
        <v>plays</v>
      </c>
      <c r="S689" s="9">
        <f t="shared" si="42"/>
        <v>42806.25</v>
      </c>
      <c r="T689" s="9">
        <f t="shared" si="43"/>
        <v>42809.208333333328</v>
      </c>
    </row>
    <row r="690" spans="1:20" x14ac:dyDescent="0.55000000000000004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5">
        <f t="shared" si="40"/>
        <v>4.2927586206896553</v>
      </c>
      <c r="P690">
        <f t="shared" si="41"/>
        <v>180.42028985507247</v>
      </c>
      <c r="Q690" t="str" cm="1">
        <f t="array" ref="Q690:R690">_xlfn.TEXTSPLIT(N690,"/")</f>
        <v>film &amp; video</v>
      </c>
      <c r="R690" t="str">
        <v>television</v>
      </c>
      <c r="S690" s="9">
        <f t="shared" si="42"/>
        <v>43475.25</v>
      </c>
      <c r="T690" s="9">
        <f t="shared" si="43"/>
        <v>43491.25</v>
      </c>
    </row>
    <row r="691" spans="1:20" x14ac:dyDescent="0.55000000000000004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5">
        <f t="shared" si="40"/>
        <v>1.0065753424657535</v>
      </c>
      <c r="P691">
        <f t="shared" si="41"/>
        <v>38.673684210526318</v>
      </c>
      <c r="Q691" t="str" cm="1">
        <f t="array" ref="Q691:R691">_xlfn.TEXTSPLIT(N691,"/")</f>
        <v>technology</v>
      </c>
      <c r="R691" t="str">
        <v>web</v>
      </c>
      <c r="S691" s="9">
        <f t="shared" si="42"/>
        <v>41576.208333333336</v>
      </c>
      <c r="T691" s="9">
        <f t="shared" si="43"/>
        <v>41588.25</v>
      </c>
    </row>
    <row r="692" spans="1:20" x14ac:dyDescent="0.55000000000000004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5">
        <f t="shared" si="40"/>
        <v>2.266111111111111</v>
      </c>
      <c r="P692">
        <f t="shared" si="41"/>
        <v>34.42194092827004</v>
      </c>
      <c r="Q692" t="str" cm="1">
        <f t="array" ref="Q692:R692">_xlfn.TEXTSPLIT(N692,"/")</f>
        <v>film &amp; video</v>
      </c>
      <c r="R692" t="str">
        <v>documentary</v>
      </c>
      <c r="S692" s="9">
        <f t="shared" si="42"/>
        <v>40874.25</v>
      </c>
      <c r="T692" s="9">
        <f t="shared" si="43"/>
        <v>40880.25</v>
      </c>
    </row>
    <row r="693" spans="1:20" x14ac:dyDescent="0.55000000000000004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5">
        <f t="shared" si="40"/>
        <v>1.4238</v>
      </c>
      <c r="P693">
        <f t="shared" si="41"/>
        <v>92.454545454545453</v>
      </c>
      <c r="Q693" t="str" cm="1">
        <f t="array" ref="Q693:R693">_xlfn.TEXTSPLIT(N693,"/")</f>
        <v>film &amp; video</v>
      </c>
      <c r="R693" t="str">
        <v>documentary</v>
      </c>
      <c r="S693" s="9">
        <f t="shared" si="42"/>
        <v>41185.208333333336</v>
      </c>
      <c r="T693" s="9">
        <f t="shared" si="43"/>
        <v>41202.208333333336</v>
      </c>
    </row>
    <row r="694" spans="1:20" x14ac:dyDescent="0.55000000000000004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5">
        <f t="shared" si="40"/>
        <v>0.90633333333333332</v>
      </c>
      <c r="P694">
        <f t="shared" si="41"/>
        <v>3.110983981693364</v>
      </c>
      <c r="Q694" t="str" cm="1">
        <f t="array" ref="Q694:R694">_xlfn.TEXTSPLIT(N694,"/")</f>
        <v>music</v>
      </c>
      <c r="R694" t="str">
        <v>rock</v>
      </c>
      <c r="S694" s="9">
        <f t="shared" si="42"/>
        <v>43655.208333333328</v>
      </c>
      <c r="T694" s="9">
        <f t="shared" si="43"/>
        <v>43673.208333333328</v>
      </c>
    </row>
    <row r="695" spans="1:20" ht="31.35" x14ac:dyDescent="0.55000000000000004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5">
        <f t="shared" si="40"/>
        <v>0.63966740576496672</v>
      </c>
      <c r="P695">
        <f t="shared" si="41"/>
        <v>1460.7088607594937</v>
      </c>
      <c r="Q695" t="str" cm="1">
        <f t="array" ref="Q695:R695">_xlfn.TEXTSPLIT(N695,"/")</f>
        <v>theater</v>
      </c>
      <c r="R695" t="str">
        <v>plays</v>
      </c>
      <c r="S695" s="9">
        <f t="shared" si="42"/>
        <v>43025.208333333328</v>
      </c>
      <c r="T695" s="9">
        <f t="shared" si="43"/>
        <v>43042.208333333328</v>
      </c>
    </row>
    <row r="696" spans="1:20" x14ac:dyDescent="0.55000000000000004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5">
        <f t="shared" si="40"/>
        <v>0.84131868131868137</v>
      </c>
      <c r="P696">
        <f t="shared" si="41"/>
        <v>39.061224489795919</v>
      </c>
      <c r="Q696" t="str" cm="1">
        <f t="array" ref="Q696:R696">_xlfn.TEXTSPLIT(N696,"/")</f>
        <v>theater</v>
      </c>
      <c r="R696" t="str">
        <v>plays</v>
      </c>
      <c r="S696" s="9">
        <f t="shared" si="42"/>
        <v>43066.25</v>
      </c>
      <c r="T696" s="9">
        <f t="shared" si="43"/>
        <v>43103.25</v>
      </c>
    </row>
    <row r="697" spans="1:20" x14ac:dyDescent="0.55000000000000004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5">
        <f t="shared" si="40"/>
        <v>1.3393478260869565</v>
      </c>
      <c r="P697">
        <f t="shared" si="41"/>
        <v>13.860517435320585</v>
      </c>
      <c r="Q697" t="str" cm="1">
        <f t="array" ref="Q697:R697">_xlfn.TEXTSPLIT(N697,"/")</f>
        <v>music</v>
      </c>
      <c r="R697" t="str">
        <v>rock</v>
      </c>
      <c r="S697" s="9">
        <f t="shared" si="42"/>
        <v>42322.25</v>
      </c>
      <c r="T697" s="9">
        <f t="shared" si="43"/>
        <v>42338.25</v>
      </c>
    </row>
    <row r="698" spans="1:20" x14ac:dyDescent="0.55000000000000004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5">
        <f t="shared" si="40"/>
        <v>0.59042047531992692</v>
      </c>
      <c r="P698">
        <f t="shared" si="41"/>
        <v>13.281425633995887</v>
      </c>
      <c r="Q698" t="str" cm="1">
        <f t="array" ref="Q698:R698">_xlfn.TEXTSPLIT(N698,"/")</f>
        <v>theater</v>
      </c>
      <c r="R698" t="str">
        <v>plays</v>
      </c>
      <c r="S698" s="9">
        <f t="shared" si="42"/>
        <v>42114.208333333328</v>
      </c>
      <c r="T698" s="9">
        <f t="shared" si="43"/>
        <v>42115.208333333328</v>
      </c>
    </row>
    <row r="699" spans="1:20" x14ac:dyDescent="0.55000000000000004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5">
        <f t="shared" si="40"/>
        <v>1.5280062063615205</v>
      </c>
      <c r="P699">
        <f t="shared" si="41"/>
        <v>68.081576218458352</v>
      </c>
      <c r="Q699" t="str" cm="1">
        <f t="array" ref="Q699:R699">_xlfn.TEXTSPLIT(N699,"/")</f>
        <v>music</v>
      </c>
      <c r="R699" t="str">
        <v>electric music</v>
      </c>
      <c r="S699" s="9">
        <f t="shared" si="42"/>
        <v>43190.208333333328</v>
      </c>
      <c r="T699" s="9">
        <f t="shared" si="43"/>
        <v>43192.208333333328</v>
      </c>
    </row>
    <row r="700" spans="1:20" x14ac:dyDescent="0.55000000000000004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5">
        <f t="shared" si="40"/>
        <v>4.466912114014252</v>
      </c>
      <c r="P700">
        <f t="shared" si="41"/>
        <v>3358.1607142857142</v>
      </c>
      <c r="Q700" t="str" cm="1">
        <f t="array" ref="Q700:R700">_xlfn.TEXTSPLIT(N700,"/")</f>
        <v>technology</v>
      </c>
      <c r="R700" t="str">
        <v>wearables</v>
      </c>
      <c r="S700" s="9">
        <f t="shared" si="42"/>
        <v>40871.25</v>
      </c>
      <c r="T700" s="9">
        <f t="shared" si="43"/>
        <v>40885.25</v>
      </c>
    </row>
    <row r="701" spans="1:20" x14ac:dyDescent="0.55000000000000004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5">
        <f t="shared" si="40"/>
        <v>0.8439189189189189</v>
      </c>
      <c r="P701">
        <f t="shared" si="41"/>
        <v>6245</v>
      </c>
      <c r="Q701" t="str" cm="1">
        <f t="array" ref="Q701:R701">_xlfn.TEXTSPLIT(N701,"/")</f>
        <v>film &amp; video</v>
      </c>
      <c r="R701" t="str">
        <v>drama</v>
      </c>
      <c r="S701" s="9">
        <f t="shared" si="42"/>
        <v>43641.208333333328</v>
      </c>
      <c r="T701" s="9">
        <f t="shared" si="43"/>
        <v>43642.208333333328</v>
      </c>
    </row>
    <row r="702" spans="1:20" ht="31.35" x14ac:dyDescent="0.55000000000000004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5">
        <f t="shared" si="40"/>
        <v>0.03</v>
      </c>
      <c r="P702">
        <f t="shared" si="41"/>
        <v>3.6585365853658539E-3</v>
      </c>
      <c r="Q702" t="str" cm="1">
        <f t="array" ref="Q702:R702">_xlfn.TEXTSPLIT(N702,"/")</f>
        <v>technology</v>
      </c>
      <c r="R702" t="str">
        <v>wearables</v>
      </c>
      <c r="S702" s="9">
        <f t="shared" si="42"/>
        <v>40203.25</v>
      </c>
      <c r="T702" s="9">
        <f t="shared" si="43"/>
        <v>40218.25</v>
      </c>
    </row>
    <row r="703" spans="1:20" ht="31.35" x14ac:dyDescent="0.55000000000000004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5">
        <f t="shared" si="40"/>
        <v>1.7502692307692307</v>
      </c>
      <c r="P703">
        <f t="shared" si="41"/>
        <v>1096.5542168674699</v>
      </c>
      <c r="Q703" t="str" cm="1">
        <f t="array" ref="Q703:R703">_xlfn.TEXTSPLIT(N703,"/")</f>
        <v>theater</v>
      </c>
      <c r="R703" t="str">
        <v>plays</v>
      </c>
      <c r="S703" s="9">
        <f t="shared" si="42"/>
        <v>40629.208333333336</v>
      </c>
      <c r="T703" s="9">
        <f t="shared" si="43"/>
        <v>40636.208333333336</v>
      </c>
    </row>
    <row r="704" spans="1:20" ht="31.35" x14ac:dyDescent="0.55000000000000004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5">
        <f t="shared" si="40"/>
        <v>0.54137931034482756</v>
      </c>
      <c r="P704">
        <f t="shared" si="41"/>
        <v>2.311089303238469</v>
      </c>
      <c r="Q704" t="str" cm="1">
        <f t="array" ref="Q704:R704">_xlfn.TEXTSPLIT(N704,"/")</f>
        <v>technology</v>
      </c>
      <c r="R704" t="str">
        <v>wearables</v>
      </c>
      <c r="S704" s="9">
        <f t="shared" si="42"/>
        <v>41477.208333333336</v>
      </c>
      <c r="T704" s="9">
        <f t="shared" si="43"/>
        <v>41482.208333333336</v>
      </c>
    </row>
    <row r="705" spans="1:20" x14ac:dyDescent="0.55000000000000004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5">
        <f t="shared" si="40"/>
        <v>3.1187381703470032</v>
      </c>
      <c r="P705">
        <f t="shared" si="41"/>
        <v>1704.5517241379309</v>
      </c>
      <c r="Q705" t="str" cm="1">
        <f t="array" ref="Q705:R705">_xlfn.TEXTSPLIT(N705,"/")</f>
        <v>publishing</v>
      </c>
      <c r="R705" t="str">
        <v>translations</v>
      </c>
      <c r="S705" s="9">
        <f t="shared" si="42"/>
        <v>41020.208333333336</v>
      </c>
      <c r="T705" s="9">
        <f t="shared" si="43"/>
        <v>41037.208333333336</v>
      </c>
    </row>
    <row r="706" spans="1:20" ht="31.35" x14ac:dyDescent="0.55000000000000004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5">
        <f t="shared" si="40"/>
        <v>1.2278160919540231</v>
      </c>
      <c r="P706">
        <f t="shared" si="41"/>
        <v>5.2750617283950616</v>
      </c>
      <c r="Q706" t="str" cm="1">
        <f t="array" ref="Q706:R706">_xlfn.TEXTSPLIT(N706,"/")</f>
        <v>film &amp; video</v>
      </c>
      <c r="R706" t="str">
        <v>animation</v>
      </c>
      <c r="S706" s="9">
        <f t="shared" si="42"/>
        <v>42555.208333333328</v>
      </c>
      <c r="T706" s="9">
        <f t="shared" si="43"/>
        <v>42570.208333333328</v>
      </c>
    </row>
    <row r="707" spans="1:20" x14ac:dyDescent="0.55000000000000004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5">
        <f t="shared" ref="O707:O770" si="44">E707/D707</f>
        <v>0.99026517383618151</v>
      </c>
      <c r="P707">
        <f t="shared" ref="P707:P770" si="45">IF(G707,E707/G708,0)</f>
        <v>124.94275092936803</v>
      </c>
      <c r="Q707" t="str" cm="1">
        <f t="array" ref="Q707:R707">_xlfn.TEXTSPLIT(N707,"/")</f>
        <v>publishing</v>
      </c>
      <c r="R707" t="str">
        <v>nonfiction</v>
      </c>
      <c r="S707" s="9">
        <f t="shared" ref="S707:S770" si="46">(((J707/60)/60)/24)+DATE(1970,1,1)</f>
        <v>41619.25</v>
      </c>
      <c r="T707" s="9">
        <f t="shared" ref="T707:T770" si="47">(((K707/60)/60)/24)+DATE(1970,1,1)</f>
        <v>41623.25</v>
      </c>
    </row>
    <row r="708" spans="1:20" ht="31.35" x14ac:dyDescent="0.55000000000000004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5">
        <f t="shared" si="44"/>
        <v>1.278468634686347</v>
      </c>
      <c r="P708">
        <f t="shared" si="45"/>
        <v>824.91666666666663</v>
      </c>
      <c r="Q708" t="str" cm="1">
        <f t="array" ref="Q708:R708">_xlfn.TEXTSPLIT(N708,"/")</f>
        <v>technology</v>
      </c>
      <c r="R708" t="str">
        <v>web</v>
      </c>
      <c r="S708" s="9">
        <f t="shared" si="46"/>
        <v>43471.25</v>
      </c>
      <c r="T708" s="9">
        <f t="shared" si="47"/>
        <v>43479.25</v>
      </c>
    </row>
    <row r="709" spans="1:20" ht="31.35" x14ac:dyDescent="0.55000000000000004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5">
        <f t="shared" si="44"/>
        <v>1.5861643835616439</v>
      </c>
      <c r="P709">
        <f t="shared" si="45"/>
        <v>84.518248175182478</v>
      </c>
      <c r="Q709" t="str" cm="1">
        <f t="array" ref="Q709:R709">_xlfn.TEXTSPLIT(N709,"/")</f>
        <v>film &amp; video</v>
      </c>
      <c r="R709" t="str">
        <v>drama</v>
      </c>
      <c r="S709" s="9">
        <f t="shared" si="46"/>
        <v>43442.25</v>
      </c>
      <c r="T709" s="9">
        <f t="shared" si="47"/>
        <v>43478.25</v>
      </c>
    </row>
    <row r="710" spans="1:20" x14ac:dyDescent="0.55000000000000004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5">
        <f t="shared" si="44"/>
        <v>7.0705882352941174</v>
      </c>
      <c r="P710">
        <f t="shared" si="45"/>
        <v>64.623655913978496</v>
      </c>
      <c r="Q710" t="str" cm="1">
        <f t="array" ref="Q710:R710">_xlfn.TEXTSPLIT(N710,"/")</f>
        <v>theater</v>
      </c>
      <c r="R710" t="str">
        <v>plays</v>
      </c>
      <c r="S710" s="9">
        <f t="shared" si="46"/>
        <v>42877.208333333328</v>
      </c>
      <c r="T710" s="9">
        <f t="shared" si="47"/>
        <v>42887.208333333328</v>
      </c>
    </row>
    <row r="711" spans="1:20" x14ac:dyDescent="0.55000000000000004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5">
        <f t="shared" si="44"/>
        <v>1.4238775510204082</v>
      </c>
      <c r="P711">
        <f t="shared" si="45"/>
        <v>111.63200000000001</v>
      </c>
      <c r="Q711" t="str" cm="1">
        <f t="array" ref="Q711:R711">_xlfn.TEXTSPLIT(N711,"/")</f>
        <v>theater</v>
      </c>
      <c r="R711" t="str">
        <v>plays</v>
      </c>
      <c r="S711" s="9">
        <f t="shared" si="46"/>
        <v>41018.208333333336</v>
      </c>
      <c r="T711" s="9">
        <f t="shared" si="47"/>
        <v>41025.208333333336</v>
      </c>
    </row>
    <row r="712" spans="1:20" ht="31.35" x14ac:dyDescent="0.55000000000000004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5">
        <f t="shared" si="44"/>
        <v>1.4786046511627906</v>
      </c>
      <c r="P712">
        <f t="shared" si="45"/>
        <v>454.14285714285717</v>
      </c>
      <c r="Q712" t="str" cm="1">
        <f t="array" ref="Q712:R712">_xlfn.TEXTSPLIT(N712,"/")</f>
        <v>theater</v>
      </c>
      <c r="R712" t="str">
        <v>plays</v>
      </c>
      <c r="S712" s="9">
        <f t="shared" si="46"/>
        <v>43295.208333333328</v>
      </c>
      <c r="T712" s="9">
        <f t="shared" si="47"/>
        <v>43302.208333333328</v>
      </c>
    </row>
    <row r="713" spans="1:20" ht="31.35" x14ac:dyDescent="0.55000000000000004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5">
        <f t="shared" si="44"/>
        <v>0.20322580645161289</v>
      </c>
      <c r="P713">
        <f t="shared" si="45"/>
        <v>6.2376237623762378</v>
      </c>
      <c r="Q713" t="str" cm="1">
        <f t="array" ref="Q713:R713">_xlfn.TEXTSPLIT(N713,"/")</f>
        <v>theater</v>
      </c>
      <c r="R713" t="str">
        <v>plays</v>
      </c>
      <c r="S713" s="9">
        <f t="shared" si="46"/>
        <v>42393.25</v>
      </c>
      <c r="T713" s="9">
        <f t="shared" si="47"/>
        <v>42395.25</v>
      </c>
    </row>
    <row r="714" spans="1:20" ht="31.35" x14ac:dyDescent="0.55000000000000004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5">
        <f t="shared" si="44"/>
        <v>18.40625</v>
      </c>
      <c r="P714">
        <f t="shared" si="45"/>
        <v>142.96116504854368</v>
      </c>
      <c r="Q714" t="str" cm="1">
        <f t="array" ref="Q714:R714">_xlfn.TEXTSPLIT(N714,"/")</f>
        <v>theater</v>
      </c>
      <c r="R714" t="str">
        <v>plays</v>
      </c>
      <c r="S714" s="9">
        <f t="shared" si="46"/>
        <v>42559.208333333328</v>
      </c>
      <c r="T714" s="9">
        <f t="shared" si="47"/>
        <v>42600.208333333328</v>
      </c>
    </row>
    <row r="715" spans="1:20" x14ac:dyDescent="0.55000000000000004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5">
        <f t="shared" si="44"/>
        <v>1.6194202898550725</v>
      </c>
      <c r="P715">
        <f t="shared" si="45"/>
        <v>6.2599439775910364</v>
      </c>
      <c r="Q715" t="str" cm="1">
        <f t="array" ref="Q715:R715">_xlfn.TEXTSPLIT(N715,"/")</f>
        <v>publishing</v>
      </c>
      <c r="R715" t="str">
        <v>radio &amp; podcasts</v>
      </c>
      <c r="S715" s="9">
        <f t="shared" si="46"/>
        <v>42604.208333333328</v>
      </c>
      <c r="T715" s="9">
        <f t="shared" si="47"/>
        <v>42616.208333333328</v>
      </c>
    </row>
    <row r="716" spans="1:20" x14ac:dyDescent="0.55000000000000004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5">
        <f t="shared" si="44"/>
        <v>4.7282077922077921</v>
      </c>
      <c r="P716">
        <f t="shared" si="45"/>
        <v>277.4939024390244</v>
      </c>
      <c r="Q716" t="str" cm="1">
        <f t="array" ref="Q716:R716">_xlfn.TEXTSPLIT(N716,"/")</f>
        <v>music</v>
      </c>
      <c r="R716" t="str">
        <v>rock</v>
      </c>
      <c r="S716" s="9">
        <f t="shared" si="46"/>
        <v>41870.208333333336</v>
      </c>
      <c r="T716" s="9">
        <f t="shared" si="47"/>
        <v>41871.208333333336</v>
      </c>
    </row>
    <row r="717" spans="1:20" x14ac:dyDescent="0.55000000000000004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5">
        <f t="shared" si="44"/>
        <v>0.24466101694915254</v>
      </c>
      <c r="P717">
        <f t="shared" si="45"/>
        <v>183.88535031847132</v>
      </c>
      <c r="Q717" t="str" cm="1">
        <f t="array" ref="Q717:R717">_xlfn.TEXTSPLIT(N717,"/")</f>
        <v>games</v>
      </c>
      <c r="R717" t="str">
        <v>mobile games</v>
      </c>
      <c r="S717" s="9">
        <f t="shared" si="46"/>
        <v>40397.208333333336</v>
      </c>
      <c r="T717" s="9">
        <f t="shared" si="47"/>
        <v>40402.208333333336</v>
      </c>
    </row>
    <row r="718" spans="1:20" x14ac:dyDescent="0.55000000000000004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5">
        <f t="shared" si="44"/>
        <v>5.1764999999999999</v>
      </c>
      <c r="P718">
        <f t="shared" si="45"/>
        <v>18.654054054054054</v>
      </c>
      <c r="Q718" t="str" cm="1">
        <f t="array" ref="Q718:R718">_xlfn.TEXTSPLIT(N718,"/")</f>
        <v>theater</v>
      </c>
      <c r="R718" t="str">
        <v>plays</v>
      </c>
      <c r="S718" s="9">
        <f t="shared" si="46"/>
        <v>41465.208333333336</v>
      </c>
      <c r="T718" s="9">
        <f t="shared" si="47"/>
        <v>41493.208333333336</v>
      </c>
    </row>
    <row r="719" spans="1:20" ht="31.35" x14ac:dyDescent="0.55000000000000004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5">
        <f t="shared" si="44"/>
        <v>2.4764285714285714</v>
      </c>
      <c r="P719">
        <f t="shared" si="45"/>
        <v>46.693602693602692</v>
      </c>
      <c r="Q719" t="str" cm="1">
        <f t="array" ref="Q719:R719">_xlfn.TEXTSPLIT(N719,"/")</f>
        <v>film &amp; video</v>
      </c>
      <c r="R719" t="str">
        <v>documentary</v>
      </c>
      <c r="S719" s="9">
        <f t="shared" si="46"/>
        <v>40777.208333333336</v>
      </c>
      <c r="T719" s="9">
        <f t="shared" si="47"/>
        <v>40798.208333333336</v>
      </c>
    </row>
    <row r="720" spans="1:20" x14ac:dyDescent="0.55000000000000004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5">
        <f t="shared" si="44"/>
        <v>1.0020481927710843</v>
      </c>
      <c r="P720">
        <f t="shared" si="45"/>
        <v>67.617886178861795</v>
      </c>
      <c r="Q720" t="str" cm="1">
        <f t="array" ref="Q720:R720">_xlfn.TEXTSPLIT(N720,"/")</f>
        <v>technology</v>
      </c>
      <c r="R720" t="str">
        <v>wearables</v>
      </c>
      <c r="S720" s="9">
        <f t="shared" si="46"/>
        <v>41442.208333333336</v>
      </c>
      <c r="T720" s="9">
        <f t="shared" si="47"/>
        <v>41468.208333333336</v>
      </c>
    </row>
    <row r="721" spans="1:20" x14ac:dyDescent="0.55000000000000004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5">
        <f t="shared" si="44"/>
        <v>1.53</v>
      </c>
      <c r="P721">
        <f t="shared" si="45"/>
        <v>277.81578947368422</v>
      </c>
      <c r="Q721" t="str" cm="1">
        <f t="array" ref="Q721:R721">_xlfn.TEXTSPLIT(N721,"/")</f>
        <v>publishing</v>
      </c>
      <c r="R721" t="str">
        <v>fiction</v>
      </c>
      <c r="S721" s="9">
        <f t="shared" si="46"/>
        <v>41058.208333333336</v>
      </c>
      <c r="T721" s="9">
        <f t="shared" si="47"/>
        <v>41069.208333333336</v>
      </c>
    </row>
    <row r="722" spans="1:20" ht="31.35" x14ac:dyDescent="0.55000000000000004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5">
        <f t="shared" si="44"/>
        <v>0.37091954022988505</v>
      </c>
      <c r="P722">
        <f t="shared" si="45"/>
        <v>53.783333333333331</v>
      </c>
      <c r="Q722" t="str" cm="1">
        <f t="array" ref="Q722:R722">_xlfn.TEXTSPLIT(N722,"/")</f>
        <v>theater</v>
      </c>
      <c r="R722" t="str">
        <v>plays</v>
      </c>
      <c r="S722" s="9">
        <f t="shared" si="46"/>
        <v>43152.25</v>
      </c>
      <c r="T722" s="9">
        <f t="shared" si="47"/>
        <v>43166.25</v>
      </c>
    </row>
    <row r="723" spans="1:20" x14ac:dyDescent="0.55000000000000004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5">
        <f t="shared" si="44"/>
        <v>4.3923948220064728E-2</v>
      </c>
      <c r="P723">
        <f t="shared" si="45"/>
        <v>1.7882081686429512</v>
      </c>
      <c r="Q723" t="str" cm="1">
        <f t="array" ref="Q723:R723">_xlfn.TEXTSPLIT(N723,"/")</f>
        <v>music</v>
      </c>
      <c r="R723" t="str">
        <v>rock</v>
      </c>
      <c r="S723" s="9">
        <f t="shared" si="46"/>
        <v>43194.208333333328</v>
      </c>
      <c r="T723" s="9">
        <f t="shared" si="47"/>
        <v>43200.208333333328</v>
      </c>
    </row>
    <row r="724" spans="1:20" x14ac:dyDescent="0.55000000000000004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5">
        <f t="shared" si="44"/>
        <v>1.5650721649484536</v>
      </c>
      <c r="P724">
        <f t="shared" si="45"/>
        <v>527.125</v>
      </c>
      <c r="Q724" t="str" cm="1">
        <f t="array" ref="Q724:R724">_xlfn.TEXTSPLIT(N724,"/")</f>
        <v>film &amp; video</v>
      </c>
      <c r="R724" t="str">
        <v>documentary</v>
      </c>
      <c r="S724" s="9">
        <f t="shared" si="46"/>
        <v>43045.25</v>
      </c>
      <c r="T724" s="9">
        <f t="shared" si="47"/>
        <v>43072.25</v>
      </c>
    </row>
    <row r="725" spans="1:20" x14ac:dyDescent="0.55000000000000004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5">
        <f t="shared" si="44"/>
        <v>2.704081632653061</v>
      </c>
      <c r="P725">
        <f t="shared" si="45"/>
        <v>109.50413223140495</v>
      </c>
      <c r="Q725" t="str" cm="1">
        <f t="array" ref="Q725:R725">_xlfn.TEXTSPLIT(N725,"/")</f>
        <v>theater</v>
      </c>
      <c r="R725" t="str">
        <v>plays</v>
      </c>
      <c r="S725" s="9">
        <f t="shared" si="46"/>
        <v>42431.25</v>
      </c>
      <c r="T725" s="9">
        <f t="shared" si="47"/>
        <v>42452.208333333328</v>
      </c>
    </row>
    <row r="726" spans="1:20" ht="31.35" x14ac:dyDescent="0.55000000000000004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5">
        <f t="shared" si="44"/>
        <v>1.3405952380952382</v>
      </c>
      <c r="P726">
        <f t="shared" si="45"/>
        <v>7.0557644110275692</v>
      </c>
      <c r="Q726" t="str" cm="1">
        <f t="array" ref="Q726:R726">_xlfn.TEXTSPLIT(N726,"/")</f>
        <v>theater</v>
      </c>
      <c r="R726" t="str">
        <v>plays</v>
      </c>
      <c r="S726" s="9">
        <f t="shared" si="46"/>
        <v>41934.208333333336</v>
      </c>
      <c r="T726" s="9">
        <f t="shared" si="47"/>
        <v>41936.208333333336</v>
      </c>
    </row>
    <row r="727" spans="1:20" x14ac:dyDescent="0.55000000000000004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5">
        <f t="shared" si="44"/>
        <v>0.50398033126293995</v>
      </c>
      <c r="P727">
        <f t="shared" si="45"/>
        <v>185.81870229007635</v>
      </c>
      <c r="Q727" t="str" cm="1">
        <f t="array" ref="Q727:R727">_xlfn.TEXTSPLIT(N727,"/")</f>
        <v>games</v>
      </c>
      <c r="R727" t="str">
        <v>mobile games</v>
      </c>
      <c r="S727" s="9">
        <f t="shared" si="46"/>
        <v>41958.25</v>
      </c>
      <c r="T727" s="9">
        <f t="shared" si="47"/>
        <v>41960.25</v>
      </c>
    </row>
    <row r="728" spans="1:20" x14ac:dyDescent="0.55000000000000004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5">
        <f t="shared" si="44"/>
        <v>0.88815837937384901</v>
      </c>
      <c r="P728">
        <f t="shared" si="45"/>
        <v>266.44751381215468</v>
      </c>
      <c r="Q728" t="str" cm="1">
        <f t="array" ref="Q728:R728">_xlfn.TEXTSPLIT(N728,"/")</f>
        <v>theater</v>
      </c>
      <c r="R728" t="str">
        <v>plays</v>
      </c>
      <c r="S728" s="9">
        <f t="shared" si="46"/>
        <v>40476.208333333336</v>
      </c>
      <c r="T728" s="9">
        <f t="shared" si="47"/>
        <v>40482.208333333336</v>
      </c>
    </row>
    <row r="729" spans="1:20" x14ac:dyDescent="0.55000000000000004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5">
        <f t="shared" si="44"/>
        <v>1.65</v>
      </c>
      <c r="P729">
        <f t="shared" si="45"/>
        <v>1468.5</v>
      </c>
      <c r="Q729" t="str" cm="1">
        <f t="array" ref="Q729:R729">_xlfn.TEXTSPLIT(N729,"/")</f>
        <v>technology</v>
      </c>
      <c r="R729" t="str">
        <v>web</v>
      </c>
      <c r="S729" s="9">
        <f t="shared" si="46"/>
        <v>43485.25</v>
      </c>
      <c r="T729" s="9">
        <f t="shared" si="47"/>
        <v>43543.208333333328</v>
      </c>
    </row>
    <row r="730" spans="1:20" ht="31.35" x14ac:dyDescent="0.55000000000000004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5">
        <f t="shared" si="44"/>
        <v>0.17499999999999999</v>
      </c>
      <c r="P730">
        <f t="shared" si="45"/>
        <v>6.0245901639344259</v>
      </c>
      <c r="Q730" t="str" cm="1">
        <f t="array" ref="Q730:R730">_xlfn.TEXTSPLIT(N730,"/")</f>
        <v>theater</v>
      </c>
      <c r="R730" t="str">
        <v>plays</v>
      </c>
      <c r="S730" s="9">
        <f t="shared" si="46"/>
        <v>42515.208333333328</v>
      </c>
      <c r="T730" s="9">
        <f t="shared" si="47"/>
        <v>42526.208333333328</v>
      </c>
    </row>
    <row r="731" spans="1:20" ht="31.35" x14ac:dyDescent="0.55000000000000004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5">
        <f t="shared" si="44"/>
        <v>1.8566071428571429</v>
      </c>
      <c r="P731">
        <f t="shared" si="45"/>
        <v>9.7077497665732952</v>
      </c>
      <c r="Q731" t="str" cm="1">
        <f t="array" ref="Q731:R731">_xlfn.TEXTSPLIT(N731,"/")</f>
        <v>film &amp; video</v>
      </c>
      <c r="R731" t="str">
        <v>drama</v>
      </c>
      <c r="S731" s="9">
        <f t="shared" si="46"/>
        <v>41309.25</v>
      </c>
      <c r="T731" s="9">
        <f t="shared" si="47"/>
        <v>41311.25</v>
      </c>
    </row>
    <row r="732" spans="1:20" x14ac:dyDescent="0.55000000000000004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5">
        <f t="shared" si="44"/>
        <v>4.1266319444444441</v>
      </c>
      <c r="P732">
        <f t="shared" si="45"/>
        <v>542.68036529680364</v>
      </c>
      <c r="Q732" t="str" cm="1">
        <f t="array" ref="Q732:R732">_xlfn.TEXTSPLIT(N732,"/")</f>
        <v>technology</v>
      </c>
      <c r="R732" t="str">
        <v>wearables</v>
      </c>
      <c r="S732" s="9">
        <f t="shared" si="46"/>
        <v>42147.208333333328</v>
      </c>
      <c r="T732" s="9">
        <f t="shared" si="47"/>
        <v>42153.208333333328</v>
      </c>
    </row>
    <row r="733" spans="1:20" x14ac:dyDescent="0.55000000000000004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5">
        <f t="shared" si="44"/>
        <v>0.90249999999999997</v>
      </c>
      <c r="P733">
        <f t="shared" si="45"/>
        <v>6.4406779661016946</v>
      </c>
      <c r="Q733" t="str" cm="1">
        <f t="array" ref="Q733:R733">_xlfn.TEXTSPLIT(N733,"/")</f>
        <v>technology</v>
      </c>
      <c r="R733" t="str">
        <v>web</v>
      </c>
      <c r="S733" s="9">
        <f t="shared" si="46"/>
        <v>42939.208333333328</v>
      </c>
      <c r="T733" s="9">
        <f t="shared" si="47"/>
        <v>42940.208333333328</v>
      </c>
    </row>
    <row r="734" spans="1:20" x14ac:dyDescent="0.55000000000000004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5">
        <f t="shared" si="44"/>
        <v>0.91984615384615387</v>
      </c>
      <c r="P734">
        <f t="shared" si="45"/>
        <v>109.81836734693877</v>
      </c>
      <c r="Q734" t="str" cm="1">
        <f t="array" ref="Q734:R734">_xlfn.TEXTSPLIT(N734,"/")</f>
        <v>music</v>
      </c>
      <c r="R734" t="str">
        <v>rock</v>
      </c>
      <c r="S734" s="9">
        <f t="shared" si="46"/>
        <v>42816.208333333328</v>
      </c>
      <c r="T734" s="9">
        <f t="shared" si="47"/>
        <v>42839.208333333328</v>
      </c>
    </row>
    <row r="735" spans="1:20" x14ac:dyDescent="0.55000000000000004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5">
        <f t="shared" si="44"/>
        <v>5.2700632911392402</v>
      </c>
      <c r="P735">
        <f t="shared" si="45"/>
        <v>155.34888059701493</v>
      </c>
      <c r="Q735" t="str" cm="1">
        <f t="array" ref="Q735:R735">_xlfn.TEXTSPLIT(N735,"/")</f>
        <v>music</v>
      </c>
      <c r="R735" t="str">
        <v>metal</v>
      </c>
      <c r="S735" s="9">
        <f t="shared" si="46"/>
        <v>41844.208333333336</v>
      </c>
      <c r="T735" s="9">
        <f t="shared" si="47"/>
        <v>41857.208333333336</v>
      </c>
    </row>
    <row r="736" spans="1:20" x14ac:dyDescent="0.55000000000000004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5">
        <f t="shared" si="44"/>
        <v>3.1914285714285713</v>
      </c>
      <c r="P736">
        <f t="shared" si="45"/>
        <v>6.7322953289804115</v>
      </c>
      <c r="Q736" t="str" cm="1">
        <f t="array" ref="Q736:R736">_xlfn.TEXTSPLIT(N736,"/")</f>
        <v>theater</v>
      </c>
      <c r="R736" t="str">
        <v>plays</v>
      </c>
      <c r="S736" s="9">
        <f t="shared" si="46"/>
        <v>42763.25</v>
      </c>
      <c r="T736" s="9">
        <f t="shared" si="47"/>
        <v>42775.25</v>
      </c>
    </row>
    <row r="737" spans="1:20" x14ac:dyDescent="0.55000000000000004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5">
        <f t="shared" si="44"/>
        <v>3.5418867924528303</v>
      </c>
      <c r="P737">
        <f t="shared" si="45"/>
        <v>4531.1724137931033</v>
      </c>
      <c r="Q737" t="str" cm="1">
        <f t="array" ref="Q737:R737">_xlfn.TEXTSPLIT(N737,"/")</f>
        <v>photography</v>
      </c>
      <c r="R737" t="str">
        <v>photography books</v>
      </c>
      <c r="S737" s="9">
        <f t="shared" si="46"/>
        <v>42459.208333333328</v>
      </c>
      <c r="T737" s="9">
        <f t="shared" si="47"/>
        <v>42466.208333333328</v>
      </c>
    </row>
    <row r="738" spans="1:20" x14ac:dyDescent="0.55000000000000004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5">
        <f t="shared" si="44"/>
        <v>0.32896103896103895</v>
      </c>
      <c r="P738">
        <f t="shared" si="45"/>
        <v>14.072222222222223</v>
      </c>
      <c r="Q738" t="str" cm="1">
        <f t="array" ref="Q738:R738">_xlfn.TEXTSPLIT(N738,"/")</f>
        <v>publishing</v>
      </c>
      <c r="R738" t="str">
        <v>nonfiction</v>
      </c>
      <c r="S738" s="9">
        <f t="shared" si="46"/>
        <v>42055.25</v>
      </c>
      <c r="T738" s="9">
        <f t="shared" si="47"/>
        <v>42059.25</v>
      </c>
    </row>
    <row r="739" spans="1:20" ht="31.35" x14ac:dyDescent="0.55000000000000004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5">
        <f t="shared" si="44"/>
        <v>1.358918918918919</v>
      </c>
      <c r="P739">
        <f t="shared" si="45"/>
        <v>335.2</v>
      </c>
      <c r="Q739" t="str" cm="1">
        <f t="array" ref="Q739:R739">_xlfn.TEXTSPLIT(N739,"/")</f>
        <v>music</v>
      </c>
      <c r="R739" t="str">
        <v>indie rock</v>
      </c>
      <c r="S739" s="9">
        <f t="shared" si="46"/>
        <v>42685.25</v>
      </c>
      <c r="T739" s="9">
        <f t="shared" si="47"/>
        <v>42697.25</v>
      </c>
    </row>
    <row r="740" spans="1:20" x14ac:dyDescent="0.55000000000000004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5">
        <f t="shared" si="44"/>
        <v>2.0843373493975904E-2</v>
      </c>
      <c r="P740">
        <f t="shared" si="45"/>
        <v>8.1518324607329848</v>
      </c>
      <c r="Q740" t="str" cm="1">
        <f t="array" ref="Q740:R740">_xlfn.TEXTSPLIT(N740,"/")</f>
        <v>theater</v>
      </c>
      <c r="R740" t="str">
        <v>plays</v>
      </c>
      <c r="S740" s="9">
        <f t="shared" si="46"/>
        <v>41959.25</v>
      </c>
      <c r="T740" s="9">
        <f t="shared" si="47"/>
        <v>41981.25</v>
      </c>
    </row>
    <row r="741" spans="1:20" x14ac:dyDescent="0.55000000000000004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5">
        <f t="shared" si="44"/>
        <v>0.61</v>
      </c>
      <c r="P741">
        <f t="shared" si="45"/>
        <v>381.25</v>
      </c>
      <c r="Q741" t="str" cm="1">
        <f t="array" ref="Q741:R741">_xlfn.TEXTSPLIT(N741,"/")</f>
        <v>music</v>
      </c>
      <c r="R741" t="str">
        <v>indie rock</v>
      </c>
      <c r="S741" s="9">
        <f t="shared" si="46"/>
        <v>41089.208333333336</v>
      </c>
      <c r="T741" s="9">
        <f t="shared" si="47"/>
        <v>41090.208333333336</v>
      </c>
    </row>
    <row r="742" spans="1:20" x14ac:dyDescent="0.55000000000000004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5">
        <f t="shared" si="44"/>
        <v>0.30037735849056602</v>
      </c>
      <c r="P742">
        <f t="shared" si="45"/>
        <v>12.246153846153845</v>
      </c>
      <c r="Q742" t="str" cm="1">
        <f t="array" ref="Q742:R742">_xlfn.TEXTSPLIT(N742,"/")</f>
        <v>theater</v>
      </c>
      <c r="R742" t="str">
        <v>plays</v>
      </c>
      <c r="S742" s="9">
        <f t="shared" si="46"/>
        <v>42769.25</v>
      </c>
      <c r="T742" s="9">
        <f t="shared" si="47"/>
        <v>42772.25</v>
      </c>
    </row>
    <row r="743" spans="1:20" x14ac:dyDescent="0.55000000000000004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5">
        <f t="shared" si="44"/>
        <v>11.791666666666666</v>
      </c>
      <c r="P743">
        <f t="shared" si="45"/>
        <v>115.98360655737704</v>
      </c>
      <c r="Q743" t="str" cm="1">
        <f t="array" ref="Q743:R743">_xlfn.TEXTSPLIT(N743,"/")</f>
        <v>theater</v>
      </c>
      <c r="R743" t="str">
        <v>plays</v>
      </c>
      <c r="S743" s="9">
        <f t="shared" si="46"/>
        <v>40321.208333333336</v>
      </c>
      <c r="T743" s="9">
        <f t="shared" si="47"/>
        <v>40322.208333333336</v>
      </c>
    </row>
    <row r="744" spans="1:20" x14ac:dyDescent="0.55000000000000004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5">
        <f t="shared" si="44"/>
        <v>11.260833333333334</v>
      </c>
      <c r="P744">
        <f t="shared" si="45"/>
        <v>794.88235294117646</v>
      </c>
      <c r="Q744" t="str" cm="1">
        <f t="array" ref="Q744:R744">_xlfn.TEXTSPLIT(N744,"/")</f>
        <v>music</v>
      </c>
      <c r="R744" t="str">
        <v>electric music</v>
      </c>
      <c r="S744" s="9">
        <f t="shared" si="46"/>
        <v>40197.25</v>
      </c>
      <c r="T744" s="9">
        <f t="shared" si="47"/>
        <v>40239.25</v>
      </c>
    </row>
    <row r="745" spans="1:20" ht="31.35" x14ac:dyDescent="0.55000000000000004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5">
        <f t="shared" si="44"/>
        <v>0.12923076923076923</v>
      </c>
      <c r="P745">
        <f t="shared" si="45"/>
        <v>3.6</v>
      </c>
      <c r="Q745" t="str" cm="1">
        <f t="array" ref="Q745:R745">_xlfn.TEXTSPLIT(N745,"/")</f>
        <v>theater</v>
      </c>
      <c r="R745" t="str">
        <v>plays</v>
      </c>
      <c r="S745" s="9">
        <f t="shared" si="46"/>
        <v>42298.208333333328</v>
      </c>
      <c r="T745" s="9">
        <f t="shared" si="47"/>
        <v>42304.208333333328</v>
      </c>
    </row>
    <row r="746" spans="1:20" x14ac:dyDescent="0.55000000000000004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5">
        <f t="shared" si="44"/>
        <v>7.12</v>
      </c>
      <c r="P746">
        <f t="shared" si="45"/>
        <v>418.8235294117647</v>
      </c>
      <c r="Q746" t="str" cm="1">
        <f t="array" ref="Q746:R746">_xlfn.TEXTSPLIT(N746,"/")</f>
        <v>theater</v>
      </c>
      <c r="R746" t="str">
        <v>plays</v>
      </c>
      <c r="S746" s="9">
        <f t="shared" si="46"/>
        <v>43322.208333333328</v>
      </c>
      <c r="T746" s="9">
        <f t="shared" si="47"/>
        <v>43324.208333333328</v>
      </c>
    </row>
    <row r="747" spans="1:20" ht="31.35" x14ac:dyDescent="0.55000000000000004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5">
        <f t="shared" si="44"/>
        <v>0.30304347826086958</v>
      </c>
      <c r="P747">
        <f t="shared" si="45"/>
        <v>0.61717827626918531</v>
      </c>
      <c r="Q747" t="str" cm="1">
        <f t="array" ref="Q747:R747">_xlfn.TEXTSPLIT(N747,"/")</f>
        <v>technology</v>
      </c>
      <c r="R747" t="str">
        <v>wearables</v>
      </c>
      <c r="S747" s="9">
        <f t="shared" si="46"/>
        <v>40328.208333333336</v>
      </c>
      <c r="T747" s="9">
        <f t="shared" si="47"/>
        <v>40355.208333333336</v>
      </c>
    </row>
    <row r="748" spans="1:20" x14ac:dyDescent="0.55000000000000004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5">
        <f t="shared" si="44"/>
        <v>2.1250896057347672</v>
      </c>
      <c r="P748">
        <f t="shared" si="45"/>
        <v>423.5</v>
      </c>
      <c r="Q748" t="str" cm="1">
        <f t="array" ref="Q748:R748">_xlfn.TEXTSPLIT(N748,"/")</f>
        <v>technology</v>
      </c>
      <c r="R748" t="str">
        <v>web</v>
      </c>
      <c r="S748" s="9">
        <f t="shared" si="46"/>
        <v>40825.208333333336</v>
      </c>
      <c r="T748" s="9">
        <f t="shared" si="47"/>
        <v>40830.208333333336</v>
      </c>
    </row>
    <row r="749" spans="1:20" x14ac:dyDescent="0.55000000000000004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5">
        <f t="shared" si="44"/>
        <v>2.2885714285714287</v>
      </c>
      <c r="P749">
        <f t="shared" si="45"/>
        <v>18.263843648208468</v>
      </c>
      <c r="Q749" t="str" cm="1">
        <f t="array" ref="Q749:R749">_xlfn.TEXTSPLIT(N749,"/")</f>
        <v>theater</v>
      </c>
      <c r="R749" t="str">
        <v>plays</v>
      </c>
      <c r="S749" s="9">
        <f t="shared" si="46"/>
        <v>40423.208333333336</v>
      </c>
      <c r="T749" s="9">
        <f t="shared" si="47"/>
        <v>40434.208333333336</v>
      </c>
    </row>
    <row r="750" spans="1:20" x14ac:dyDescent="0.55000000000000004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5">
        <f t="shared" si="44"/>
        <v>0.34959979476654696</v>
      </c>
      <c r="P750">
        <f t="shared" si="45"/>
        <v>186.16666666666666</v>
      </c>
      <c r="Q750" t="str" cm="1">
        <f t="array" ref="Q750:R750">_xlfn.TEXTSPLIT(N750,"/")</f>
        <v>film &amp; video</v>
      </c>
      <c r="R750" t="str">
        <v>animation</v>
      </c>
      <c r="S750" s="9">
        <f t="shared" si="46"/>
        <v>40238.25</v>
      </c>
      <c r="T750" s="9">
        <f t="shared" si="47"/>
        <v>40263.208333333336</v>
      </c>
    </row>
    <row r="751" spans="1:20" x14ac:dyDescent="0.55000000000000004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5">
        <f t="shared" si="44"/>
        <v>1.5729069767441861</v>
      </c>
      <c r="P751">
        <f t="shared" si="45"/>
        <v>13527</v>
      </c>
      <c r="Q751" t="str" cm="1">
        <f t="array" ref="Q751:R751">_xlfn.TEXTSPLIT(N751,"/")</f>
        <v>technology</v>
      </c>
      <c r="R751" t="str">
        <v>wearables</v>
      </c>
      <c r="S751" s="9">
        <f t="shared" si="46"/>
        <v>41920.208333333336</v>
      </c>
      <c r="T751" s="9">
        <f t="shared" si="47"/>
        <v>41932.208333333336</v>
      </c>
    </row>
    <row r="752" spans="1:20" x14ac:dyDescent="0.55000000000000004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5">
        <f t="shared" si="44"/>
        <v>0.01</v>
      </c>
      <c r="P752">
        <f t="shared" si="45"/>
        <v>3.7037037037037038E-3</v>
      </c>
      <c r="Q752" t="str" cm="1">
        <f t="array" ref="Q752:R752">_xlfn.TEXTSPLIT(N752,"/")</f>
        <v>music</v>
      </c>
      <c r="R752" t="str">
        <v>electric music</v>
      </c>
      <c r="S752" s="9">
        <f t="shared" si="46"/>
        <v>40360.208333333336</v>
      </c>
      <c r="T752" s="9">
        <f t="shared" si="47"/>
        <v>40385.208333333336</v>
      </c>
    </row>
    <row r="753" spans="1:20" x14ac:dyDescent="0.55000000000000004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5">
        <f t="shared" si="44"/>
        <v>2.3230555555555554</v>
      </c>
      <c r="P753">
        <f t="shared" si="45"/>
        <v>73.359649122807014</v>
      </c>
      <c r="Q753" t="str" cm="1">
        <f t="array" ref="Q753:R753">_xlfn.TEXTSPLIT(N753,"/")</f>
        <v>publishing</v>
      </c>
      <c r="R753" t="str">
        <v>nonfiction</v>
      </c>
      <c r="S753" s="9">
        <f t="shared" si="46"/>
        <v>42446.208333333328</v>
      </c>
      <c r="T753" s="9">
        <f t="shared" si="47"/>
        <v>42461.208333333328</v>
      </c>
    </row>
    <row r="754" spans="1:20" x14ac:dyDescent="0.55000000000000004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5">
        <f t="shared" si="44"/>
        <v>0.92448275862068963</v>
      </c>
      <c r="P754">
        <f t="shared" si="45"/>
        <v>39.138686131386862</v>
      </c>
      <c r="Q754" t="str" cm="1">
        <f t="array" ref="Q754:R754">_xlfn.TEXTSPLIT(N754,"/")</f>
        <v>theater</v>
      </c>
      <c r="R754" t="str">
        <v>plays</v>
      </c>
      <c r="S754" s="9">
        <f t="shared" si="46"/>
        <v>40395.208333333336</v>
      </c>
      <c r="T754" s="9">
        <f t="shared" si="47"/>
        <v>40413.208333333336</v>
      </c>
    </row>
    <row r="755" spans="1:20" x14ac:dyDescent="0.55000000000000004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5">
        <f t="shared" si="44"/>
        <v>2.5670212765957445</v>
      </c>
      <c r="P755">
        <f t="shared" si="45"/>
        <v>3.7644305772230888</v>
      </c>
      <c r="Q755" t="str" cm="1">
        <f t="array" ref="Q755:R755">_xlfn.TEXTSPLIT(N755,"/")</f>
        <v>photography</v>
      </c>
      <c r="R755" t="str">
        <v>photography books</v>
      </c>
      <c r="S755" s="9">
        <f t="shared" si="46"/>
        <v>40321.208333333336</v>
      </c>
      <c r="T755" s="9">
        <f t="shared" si="47"/>
        <v>40336.208333333336</v>
      </c>
    </row>
    <row r="756" spans="1:20" x14ac:dyDescent="0.55000000000000004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5">
        <f t="shared" si="44"/>
        <v>1.6847017045454546</v>
      </c>
      <c r="P756">
        <f t="shared" si="45"/>
        <v>411.81597222222223</v>
      </c>
      <c r="Q756" t="str" cm="1">
        <f t="array" ref="Q756:R756">_xlfn.TEXTSPLIT(N756,"/")</f>
        <v>theater</v>
      </c>
      <c r="R756" t="str">
        <v>plays</v>
      </c>
      <c r="S756" s="9">
        <f t="shared" si="46"/>
        <v>41210.208333333336</v>
      </c>
      <c r="T756" s="9">
        <f t="shared" si="47"/>
        <v>41263.25</v>
      </c>
    </row>
    <row r="757" spans="1:20" x14ac:dyDescent="0.55000000000000004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5">
        <f t="shared" si="44"/>
        <v>1.6657777777777778</v>
      </c>
      <c r="P757">
        <f t="shared" si="45"/>
        <v>50.648648648648646</v>
      </c>
      <c r="Q757" t="str" cm="1">
        <f t="array" ref="Q757:R757">_xlfn.TEXTSPLIT(N757,"/")</f>
        <v>theater</v>
      </c>
      <c r="R757" t="str">
        <v>plays</v>
      </c>
      <c r="S757" s="9">
        <f t="shared" si="46"/>
        <v>43096.25</v>
      </c>
      <c r="T757" s="9">
        <f t="shared" si="47"/>
        <v>43108.25</v>
      </c>
    </row>
    <row r="758" spans="1:20" x14ac:dyDescent="0.55000000000000004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5">
        <f t="shared" si="44"/>
        <v>7.7207692307692311</v>
      </c>
      <c r="P758">
        <f t="shared" si="45"/>
        <v>88.043859649122808</v>
      </c>
      <c r="Q758" t="str" cm="1">
        <f t="array" ref="Q758:R758">_xlfn.TEXTSPLIT(N758,"/")</f>
        <v>theater</v>
      </c>
      <c r="R758" t="str">
        <v>plays</v>
      </c>
      <c r="S758" s="9">
        <f t="shared" si="46"/>
        <v>42024.25</v>
      </c>
      <c r="T758" s="9">
        <f t="shared" si="47"/>
        <v>42030.25</v>
      </c>
    </row>
    <row r="759" spans="1:20" x14ac:dyDescent="0.55000000000000004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5">
        <f t="shared" si="44"/>
        <v>4.0685714285714285</v>
      </c>
      <c r="P759">
        <f t="shared" si="45"/>
        <v>3.7523056653491436</v>
      </c>
      <c r="Q759" t="str" cm="1">
        <f t="array" ref="Q759:R759">_xlfn.TEXTSPLIT(N759,"/")</f>
        <v>film &amp; video</v>
      </c>
      <c r="R759" t="str">
        <v>drama</v>
      </c>
      <c r="S759" s="9">
        <f t="shared" si="46"/>
        <v>40675.208333333336</v>
      </c>
      <c r="T759" s="9">
        <f t="shared" si="47"/>
        <v>40679.208333333336</v>
      </c>
    </row>
    <row r="760" spans="1:20" x14ac:dyDescent="0.55000000000000004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5">
        <f t="shared" si="44"/>
        <v>5.6420608108108112</v>
      </c>
      <c r="P760">
        <f t="shared" si="45"/>
        <v>131.08712715855572</v>
      </c>
      <c r="Q760" t="str" cm="1">
        <f t="array" ref="Q760:R760">_xlfn.TEXTSPLIT(N760,"/")</f>
        <v>music</v>
      </c>
      <c r="R760" t="str">
        <v>rock</v>
      </c>
      <c r="S760" s="9">
        <f t="shared" si="46"/>
        <v>41936.208333333336</v>
      </c>
      <c r="T760" s="9">
        <f t="shared" si="47"/>
        <v>41945.208333333336</v>
      </c>
    </row>
    <row r="761" spans="1:20" ht="31.35" x14ac:dyDescent="0.55000000000000004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5">
        <f t="shared" si="44"/>
        <v>0.6842686567164179</v>
      </c>
      <c r="P761">
        <f t="shared" si="45"/>
        <v>545.78571428571433</v>
      </c>
      <c r="Q761" t="str" cm="1">
        <f t="array" ref="Q761:R761">_xlfn.TEXTSPLIT(N761,"/")</f>
        <v>music</v>
      </c>
      <c r="R761" t="str">
        <v>electric music</v>
      </c>
      <c r="S761" s="9">
        <f t="shared" si="46"/>
        <v>43136.25</v>
      </c>
      <c r="T761" s="9">
        <f t="shared" si="47"/>
        <v>43166.25</v>
      </c>
    </row>
    <row r="762" spans="1:20" x14ac:dyDescent="0.55000000000000004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5">
        <f t="shared" si="44"/>
        <v>0.34351966873706002</v>
      </c>
      <c r="P762">
        <f t="shared" si="45"/>
        <v>99.951807228915669</v>
      </c>
      <c r="Q762" t="str" cm="1">
        <f t="array" ref="Q762:R762">_xlfn.TEXTSPLIT(N762,"/")</f>
        <v>games</v>
      </c>
      <c r="R762" t="str">
        <v>video games</v>
      </c>
      <c r="S762" s="9">
        <f t="shared" si="46"/>
        <v>43678.208333333328</v>
      </c>
      <c r="T762" s="9">
        <f t="shared" si="47"/>
        <v>43707.208333333328</v>
      </c>
    </row>
    <row r="763" spans="1:20" x14ac:dyDescent="0.55000000000000004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5">
        <f t="shared" si="44"/>
        <v>6.5545454545454547</v>
      </c>
      <c r="P763">
        <f t="shared" si="45"/>
        <v>144.19999999999999</v>
      </c>
      <c r="Q763" t="str" cm="1">
        <f t="array" ref="Q763:R763">_xlfn.TEXTSPLIT(N763,"/")</f>
        <v>music</v>
      </c>
      <c r="R763" t="str">
        <v>rock</v>
      </c>
      <c r="S763" s="9">
        <f t="shared" si="46"/>
        <v>42938.208333333328</v>
      </c>
      <c r="T763" s="9">
        <f t="shared" si="47"/>
        <v>42943.208333333328</v>
      </c>
    </row>
    <row r="764" spans="1:20" x14ac:dyDescent="0.55000000000000004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5">
        <f t="shared" si="44"/>
        <v>1.7725714285714285</v>
      </c>
      <c r="P764">
        <f t="shared" si="45"/>
        <v>26.4</v>
      </c>
      <c r="Q764" t="str" cm="1">
        <f t="array" ref="Q764:R764">_xlfn.TEXTSPLIT(N764,"/")</f>
        <v>music</v>
      </c>
      <c r="R764" t="str">
        <v>jazz</v>
      </c>
      <c r="S764" s="9">
        <f t="shared" si="46"/>
        <v>41241.25</v>
      </c>
      <c r="T764" s="9">
        <f t="shared" si="47"/>
        <v>41252.25</v>
      </c>
    </row>
    <row r="765" spans="1:20" x14ac:dyDescent="0.55000000000000004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5">
        <f t="shared" si="44"/>
        <v>1.1317857142857144</v>
      </c>
      <c r="P765">
        <f t="shared" si="45"/>
        <v>42.824324324324323</v>
      </c>
      <c r="Q765" t="str" cm="1">
        <f t="array" ref="Q765:R765">_xlfn.TEXTSPLIT(N765,"/")</f>
        <v>theater</v>
      </c>
      <c r="R765" t="str">
        <v>plays</v>
      </c>
      <c r="S765" s="9">
        <f t="shared" si="46"/>
        <v>41037.208333333336</v>
      </c>
      <c r="T765" s="9">
        <f t="shared" si="47"/>
        <v>41072.208333333336</v>
      </c>
    </row>
    <row r="766" spans="1:20" ht="31.35" x14ac:dyDescent="0.55000000000000004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5">
        <f t="shared" si="44"/>
        <v>7.2818181818181822</v>
      </c>
      <c r="P766">
        <f t="shared" si="45"/>
        <v>40.454545454545453</v>
      </c>
      <c r="Q766" t="str" cm="1">
        <f t="array" ref="Q766:R766">_xlfn.TEXTSPLIT(N766,"/")</f>
        <v>music</v>
      </c>
      <c r="R766" t="str">
        <v>rock</v>
      </c>
      <c r="S766" s="9">
        <f t="shared" si="46"/>
        <v>40676.208333333336</v>
      </c>
      <c r="T766" s="9">
        <f t="shared" si="47"/>
        <v>40684.208333333336</v>
      </c>
    </row>
    <row r="767" spans="1:20" x14ac:dyDescent="0.55000000000000004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5">
        <f t="shared" si="44"/>
        <v>2.0833333333333335</v>
      </c>
      <c r="P767">
        <f t="shared" si="45"/>
        <v>32.762096774193552</v>
      </c>
      <c r="Q767" t="str" cm="1">
        <f t="array" ref="Q767:R767">_xlfn.TEXTSPLIT(N767,"/")</f>
        <v>music</v>
      </c>
      <c r="R767" t="str">
        <v>indie rock</v>
      </c>
      <c r="S767" s="9">
        <f t="shared" si="46"/>
        <v>42840.208333333328</v>
      </c>
      <c r="T767" s="9">
        <f t="shared" si="47"/>
        <v>42865.208333333328</v>
      </c>
    </row>
    <row r="768" spans="1:20" ht="31.35" x14ac:dyDescent="0.55000000000000004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5">
        <f t="shared" si="44"/>
        <v>0.31171232876712329</v>
      </c>
      <c r="P768">
        <f t="shared" si="45"/>
        <v>26.614035087719298</v>
      </c>
      <c r="Q768" t="str" cm="1">
        <f t="array" ref="Q768:R768">_xlfn.TEXTSPLIT(N768,"/")</f>
        <v>film &amp; video</v>
      </c>
      <c r="R768" t="str">
        <v>science fiction</v>
      </c>
      <c r="S768" s="9">
        <f t="shared" si="46"/>
        <v>43362.208333333328</v>
      </c>
      <c r="T768" s="9">
        <f t="shared" si="47"/>
        <v>43363.208333333328</v>
      </c>
    </row>
    <row r="769" spans="1:20" x14ac:dyDescent="0.55000000000000004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5">
        <f t="shared" si="44"/>
        <v>0.56967078189300413</v>
      </c>
      <c r="P769">
        <f t="shared" si="45"/>
        <v>369.14666666666665</v>
      </c>
      <c r="Q769" t="str" cm="1">
        <f t="array" ref="Q769:R769">_xlfn.TEXTSPLIT(N769,"/")</f>
        <v>publishing</v>
      </c>
      <c r="R769" t="str">
        <v>translations</v>
      </c>
      <c r="S769" s="9">
        <f t="shared" si="46"/>
        <v>42283.208333333328</v>
      </c>
      <c r="T769" s="9">
        <f t="shared" si="47"/>
        <v>42328.25</v>
      </c>
    </row>
    <row r="770" spans="1:20" x14ac:dyDescent="0.55000000000000004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5">
        <f t="shared" si="44"/>
        <v>2.31</v>
      </c>
      <c r="P770">
        <f t="shared" si="45"/>
        <v>3.2516129032258063</v>
      </c>
      <c r="Q770" t="str" cm="1">
        <f t="array" ref="Q770:R770">_xlfn.TEXTSPLIT(N770,"/")</f>
        <v>theater</v>
      </c>
      <c r="R770" t="str">
        <v>plays</v>
      </c>
      <c r="S770" s="9">
        <f t="shared" si="46"/>
        <v>41619.25</v>
      </c>
      <c r="T770" s="9">
        <f t="shared" si="47"/>
        <v>41634.25</v>
      </c>
    </row>
    <row r="771" spans="1:20" x14ac:dyDescent="0.55000000000000004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5">
        <f t="shared" ref="O771:O834" si="48">E771/D771</f>
        <v>0.86867834394904464</v>
      </c>
      <c r="P771">
        <f t="shared" ref="P771:P834" si="49">IF(G771,E771/G772,0)</f>
        <v>505.12037037037038</v>
      </c>
      <c r="Q771" t="str" cm="1">
        <f t="array" ref="Q771:R771">_xlfn.TEXTSPLIT(N771,"/")</f>
        <v>games</v>
      </c>
      <c r="R771" t="str">
        <v>video games</v>
      </c>
      <c r="S771" s="9">
        <f t="shared" ref="S771:S834" si="50">(((J771/60)/60)/24)+DATE(1970,1,1)</f>
        <v>41501.208333333336</v>
      </c>
      <c r="T771" s="9">
        <f t="shared" ref="T771:T834" si="51">(((K771/60)/60)/24)+DATE(1970,1,1)</f>
        <v>41527.208333333336</v>
      </c>
    </row>
    <row r="772" spans="1:20" x14ac:dyDescent="0.55000000000000004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5">
        <f t="shared" si="48"/>
        <v>2.7074418604651163</v>
      </c>
      <c r="P772">
        <f t="shared" si="49"/>
        <v>447.76923076923077</v>
      </c>
      <c r="Q772" t="str" cm="1">
        <f t="array" ref="Q772:R772">_xlfn.TEXTSPLIT(N772,"/")</f>
        <v>theater</v>
      </c>
      <c r="R772" t="str">
        <v>plays</v>
      </c>
      <c r="S772" s="9">
        <f t="shared" si="50"/>
        <v>41743.208333333336</v>
      </c>
      <c r="T772" s="9">
        <f t="shared" si="51"/>
        <v>41750.208333333336</v>
      </c>
    </row>
    <row r="773" spans="1:20" x14ac:dyDescent="0.55000000000000004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5">
        <f t="shared" si="48"/>
        <v>0.49446428571428569</v>
      </c>
      <c r="P773">
        <f t="shared" si="49"/>
        <v>0.53882078225335672</v>
      </c>
      <c r="Q773" t="str" cm="1">
        <f t="array" ref="Q773:R773">_xlfn.TEXTSPLIT(N773,"/")</f>
        <v>theater</v>
      </c>
      <c r="R773" t="str">
        <v>plays</v>
      </c>
      <c r="S773" s="9">
        <f t="shared" si="50"/>
        <v>43491.25</v>
      </c>
      <c r="T773" s="9">
        <f t="shared" si="51"/>
        <v>43518.25</v>
      </c>
    </row>
    <row r="774" spans="1:20" x14ac:dyDescent="0.55000000000000004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5">
        <f t="shared" si="48"/>
        <v>1.1335962566844919</v>
      </c>
      <c r="P774">
        <f t="shared" si="49"/>
        <v>72.072248193795161</v>
      </c>
      <c r="Q774" t="str" cm="1">
        <f t="array" ref="Q774:R774">_xlfn.TEXTSPLIT(N774,"/")</f>
        <v>music</v>
      </c>
      <c r="R774" t="str">
        <v>indie rock</v>
      </c>
      <c r="S774" s="9">
        <f t="shared" si="50"/>
        <v>43505.25</v>
      </c>
      <c r="T774" s="9">
        <f t="shared" si="51"/>
        <v>43509.25</v>
      </c>
    </row>
    <row r="775" spans="1:20" x14ac:dyDescent="0.55000000000000004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5">
        <f t="shared" si="48"/>
        <v>1.9055555555555554</v>
      </c>
      <c r="P775">
        <f t="shared" si="49"/>
        <v>1297.2435897435898</v>
      </c>
      <c r="Q775" t="str" cm="1">
        <f t="array" ref="Q775:R775">_xlfn.TEXTSPLIT(N775,"/")</f>
        <v>theater</v>
      </c>
      <c r="R775" t="str">
        <v>plays</v>
      </c>
      <c r="S775" s="9">
        <f t="shared" si="50"/>
        <v>42838.208333333328</v>
      </c>
      <c r="T775" s="9">
        <f t="shared" si="51"/>
        <v>42848.208333333328</v>
      </c>
    </row>
    <row r="776" spans="1:20" x14ac:dyDescent="0.55000000000000004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5">
        <f t="shared" si="48"/>
        <v>1.355</v>
      </c>
      <c r="P776">
        <f t="shared" si="49"/>
        <v>677.5</v>
      </c>
      <c r="Q776" t="str" cm="1">
        <f t="array" ref="Q776:R776">_xlfn.TEXTSPLIT(N776,"/")</f>
        <v>technology</v>
      </c>
      <c r="R776" t="str">
        <v>web</v>
      </c>
      <c r="S776" s="9">
        <f t="shared" si="50"/>
        <v>42513.208333333328</v>
      </c>
      <c r="T776" s="9">
        <f t="shared" si="51"/>
        <v>42554.208333333328</v>
      </c>
    </row>
    <row r="777" spans="1:20" ht="31.35" x14ac:dyDescent="0.55000000000000004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5">
        <f t="shared" si="48"/>
        <v>0.10297872340425532</v>
      </c>
      <c r="P777">
        <f t="shared" si="49"/>
        <v>0.43980009086778737</v>
      </c>
      <c r="Q777" t="str" cm="1">
        <f t="array" ref="Q777:R777">_xlfn.TEXTSPLIT(N777,"/")</f>
        <v>music</v>
      </c>
      <c r="R777" t="str">
        <v>rock</v>
      </c>
      <c r="S777" s="9">
        <f t="shared" si="50"/>
        <v>41949.25</v>
      </c>
      <c r="T777" s="9">
        <f t="shared" si="51"/>
        <v>41959.25</v>
      </c>
    </row>
    <row r="778" spans="1:20" x14ac:dyDescent="0.55000000000000004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5">
        <f t="shared" si="48"/>
        <v>0.65544223826714798</v>
      </c>
      <c r="P778">
        <f t="shared" si="49"/>
        <v>107.43047337278107</v>
      </c>
      <c r="Q778" t="str" cm="1">
        <f t="array" ref="Q778:R778">_xlfn.TEXTSPLIT(N778,"/")</f>
        <v>theater</v>
      </c>
      <c r="R778" t="str">
        <v>plays</v>
      </c>
      <c r="S778" s="9">
        <f t="shared" si="50"/>
        <v>43650.208333333328</v>
      </c>
      <c r="T778" s="9">
        <f t="shared" si="51"/>
        <v>43668.208333333328</v>
      </c>
    </row>
    <row r="779" spans="1:20" x14ac:dyDescent="0.55000000000000004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5">
        <f t="shared" si="48"/>
        <v>0.49026652452025588</v>
      </c>
      <c r="P779">
        <f t="shared" si="49"/>
        <v>264.29310344827587</v>
      </c>
      <c r="Q779" t="str" cm="1">
        <f t="array" ref="Q779:R779">_xlfn.TEXTSPLIT(N779,"/")</f>
        <v>theater</v>
      </c>
      <c r="R779" t="str">
        <v>plays</v>
      </c>
      <c r="S779" s="9">
        <f t="shared" si="50"/>
        <v>40809.208333333336</v>
      </c>
      <c r="T779" s="9">
        <f t="shared" si="51"/>
        <v>40838.208333333336</v>
      </c>
    </row>
    <row r="780" spans="1:20" x14ac:dyDescent="0.55000000000000004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5">
        <f t="shared" si="48"/>
        <v>7.8792307692307695</v>
      </c>
      <c r="P780">
        <f t="shared" si="49"/>
        <v>12.326113116726836</v>
      </c>
      <c r="Q780" t="str" cm="1">
        <f t="array" ref="Q780:R780">_xlfn.TEXTSPLIT(N780,"/")</f>
        <v>film &amp; video</v>
      </c>
      <c r="R780" t="str">
        <v>animation</v>
      </c>
      <c r="S780" s="9">
        <f t="shared" si="50"/>
        <v>40768.208333333336</v>
      </c>
      <c r="T780" s="9">
        <f t="shared" si="51"/>
        <v>40773.208333333336</v>
      </c>
    </row>
    <row r="781" spans="1:20" x14ac:dyDescent="0.55000000000000004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5">
        <f t="shared" si="48"/>
        <v>0.80306347746090156</v>
      </c>
      <c r="P781">
        <f t="shared" si="49"/>
        <v>532.27439024390242</v>
      </c>
      <c r="Q781" t="str" cm="1">
        <f t="array" ref="Q781:R781">_xlfn.TEXTSPLIT(N781,"/")</f>
        <v>theater</v>
      </c>
      <c r="R781" t="str">
        <v>plays</v>
      </c>
      <c r="S781" s="9">
        <f t="shared" si="50"/>
        <v>42230.208333333328</v>
      </c>
      <c r="T781" s="9">
        <f t="shared" si="51"/>
        <v>42239.208333333328</v>
      </c>
    </row>
    <row r="782" spans="1:20" x14ac:dyDescent="0.55000000000000004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5">
        <f t="shared" si="48"/>
        <v>1.0629411764705883</v>
      </c>
      <c r="P782">
        <f t="shared" si="49"/>
        <v>96.803571428571431</v>
      </c>
      <c r="Q782" t="str" cm="1">
        <f t="array" ref="Q782:R782">_xlfn.TEXTSPLIT(N782,"/")</f>
        <v>film &amp; video</v>
      </c>
      <c r="R782" t="str">
        <v>drama</v>
      </c>
      <c r="S782" s="9">
        <f t="shared" si="50"/>
        <v>42573.208333333328</v>
      </c>
      <c r="T782" s="9">
        <f t="shared" si="51"/>
        <v>42592.208333333328</v>
      </c>
    </row>
    <row r="783" spans="1:20" x14ac:dyDescent="0.55000000000000004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5">
        <f t="shared" si="48"/>
        <v>0.50735632183908042</v>
      </c>
      <c r="P783">
        <f t="shared" si="49"/>
        <v>27.41614906832298</v>
      </c>
      <c r="Q783" t="str" cm="1">
        <f t="array" ref="Q783:R783">_xlfn.TEXTSPLIT(N783,"/")</f>
        <v>theater</v>
      </c>
      <c r="R783" t="str">
        <v>plays</v>
      </c>
      <c r="S783" s="9">
        <f t="shared" si="50"/>
        <v>40482.208333333336</v>
      </c>
      <c r="T783" s="9">
        <f t="shared" si="51"/>
        <v>40533.25</v>
      </c>
    </row>
    <row r="784" spans="1:20" x14ac:dyDescent="0.55000000000000004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5">
        <f t="shared" si="48"/>
        <v>2.153137254901961</v>
      </c>
      <c r="P784">
        <f t="shared" si="49"/>
        <v>79.572463768115938</v>
      </c>
      <c r="Q784" t="str" cm="1">
        <f t="array" ref="Q784:R784">_xlfn.TEXTSPLIT(N784,"/")</f>
        <v>film &amp; video</v>
      </c>
      <c r="R784" t="str">
        <v>animation</v>
      </c>
      <c r="S784" s="9">
        <f t="shared" si="50"/>
        <v>40603.25</v>
      </c>
      <c r="T784" s="9">
        <f t="shared" si="51"/>
        <v>40631.208333333336</v>
      </c>
    </row>
    <row r="785" spans="1:20" x14ac:dyDescent="0.55000000000000004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5">
        <f t="shared" si="48"/>
        <v>1.4122972972972974</v>
      </c>
      <c r="P785">
        <f t="shared" si="49"/>
        <v>3.1593107617896008</v>
      </c>
      <c r="Q785" t="str" cm="1">
        <f t="array" ref="Q785:R785">_xlfn.TEXTSPLIT(N785,"/")</f>
        <v>music</v>
      </c>
      <c r="R785" t="str">
        <v>rock</v>
      </c>
      <c r="S785" s="9">
        <f t="shared" si="50"/>
        <v>41625.25</v>
      </c>
      <c r="T785" s="9">
        <f t="shared" si="51"/>
        <v>41632.25</v>
      </c>
    </row>
    <row r="786" spans="1:20" x14ac:dyDescent="0.55000000000000004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5">
        <f t="shared" si="48"/>
        <v>1.1533745781777278</v>
      </c>
      <c r="P786">
        <f t="shared" si="49"/>
        <v>807.36220472440948</v>
      </c>
      <c r="Q786" t="str" cm="1">
        <f t="array" ref="Q786:R786">_xlfn.TEXTSPLIT(N786,"/")</f>
        <v>technology</v>
      </c>
      <c r="R786" t="str">
        <v>web</v>
      </c>
      <c r="S786" s="9">
        <f t="shared" si="50"/>
        <v>42435.25</v>
      </c>
      <c r="T786" s="9">
        <f t="shared" si="51"/>
        <v>42446.208333333328</v>
      </c>
    </row>
    <row r="787" spans="1:20" ht="31.35" x14ac:dyDescent="0.55000000000000004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5">
        <f t="shared" si="48"/>
        <v>1.9311940298507462</v>
      </c>
      <c r="P787">
        <f t="shared" si="49"/>
        <v>62.507246376811594</v>
      </c>
      <c r="Q787" t="str" cm="1">
        <f t="array" ref="Q787:R787">_xlfn.TEXTSPLIT(N787,"/")</f>
        <v>film &amp; video</v>
      </c>
      <c r="R787" t="str">
        <v>animation</v>
      </c>
      <c r="S787" s="9">
        <f t="shared" si="50"/>
        <v>43582.208333333328</v>
      </c>
      <c r="T787" s="9">
        <f t="shared" si="51"/>
        <v>43616.208333333328</v>
      </c>
    </row>
    <row r="788" spans="1:20" x14ac:dyDescent="0.55000000000000004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5">
        <f t="shared" si="48"/>
        <v>7.2973333333333334</v>
      </c>
      <c r="P788">
        <f t="shared" si="49"/>
        <v>12.742724097788125</v>
      </c>
      <c r="Q788" t="str" cm="1">
        <f t="array" ref="Q788:R788">_xlfn.TEXTSPLIT(N788,"/")</f>
        <v>music</v>
      </c>
      <c r="R788" t="str">
        <v>jazz</v>
      </c>
      <c r="S788" s="9">
        <f t="shared" si="50"/>
        <v>43186.208333333328</v>
      </c>
      <c r="T788" s="9">
        <f t="shared" si="51"/>
        <v>43193.208333333328</v>
      </c>
    </row>
    <row r="789" spans="1:20" x14ac:dyDescent="0.55000000000000004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5">
        <f t="shared" si="48"/>
        <v>0.99663398692810456</v>
      </c>
      <c r="P789">
        <f t="shared" si="49"/>
        <v>1967.5483870967741</v>
      </c>
      <c r="Q789" t="str" cm="1">
        <f t="array" ref="Q789:R789">_xlfn.TEXTSPLIT(N789,"/")</f>
        <v>music</v>
      </c>
      <c r="R789" t="str">
        <v>rock</v>
      </c>
      <c r="S789" s="9">
        <f t="shared" si="50"/>
        <v>40684.208333333336</v>
      </c>
      <c r="T789" s="9">
        <f t="shared" si="51"/>
        <v>40693.208333333336</v>
      </c>
    </row>
    <row r="790" spans="1:20" x14ac:dyDescent="0.55000000000000004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5">
        <f t="shared" si="48"/>
        <v>0.88166666666666671</v>
      </c>
      <c r="P790">
        <f t="shared" si="49"/>
        <v>70.533333333333331</v>
      </c>
      <c r="Q790" t="str" cm="1">
        <f t="array" ref="Q790:R790">_xlfn.TEXTSPLIT(N790,"/")</f>
        <v>film &amp; video</v>
      </c>
      <c r="R790" t="str">
        <v>animation</v>
      </c>
      <c r="S790" s="9">
        <f t="shared" si="50"/>
        <v>41202.208333333336</v>
      </c>
      <c r="T790" s="9">
        <f t="shared" si="51"/>
        <v>41223.25</v>
      </c>
    </row>
    <row r="791" spans="1:20" x14ac:dyDescent="0.55000000000000004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5">
        <f t="shared" si="48"/>
        <v>0.37233333333333335</v>
      </c>
      <c r="P791">
        <f t="shared" si="49"/>
        <v>3.0107816711590298</v>
      </c>
      <c r="Q791" t="str" cm="1">
        <f t="array" ref="Q791:R791">_xlfn.TEXTSPLIT(N791,"/")</f>
        <v>theater</v>
      </c>
      <c r="R791" t="str">
        <v>plays</v>
      </c>
      <c r="S791" s="9">
        <f t="shared" si="50"/>
        <v>41786.208333333336</v>
      </c>
      <c r="T791" s="9">
        <f t="shared" si="51"/>
        <v>41823.208333333336</v>
      </c>
    </row>
    <row r="792" spans="1:20" x14ac:dyDescent="0.55000000000000004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5">
        <f t="shared" si="48"/>
        <v>0.30540075309306081</v>
      </c>
      <c r="P792">
        <f t="shared" si="49"/>
        <v>9462.3333333333339</v>
      </c>
      <c r="Q792" t="str" cm="1">
        <f t="array" ref="Q792:R792">_xlfn.TEXTSPLIT(N792,"/")</f>
        <v>theater</v>
      </c>
      <c r="R792" t="str">
        <v>plays</v>
      </c>
      <c r="S792" s="9">
        <f t="shared" si="50"/>
        <v>40223.25</v>
      </c>
      <c r="T792" s="9">
        <f t="shared" si="51"/>
        <v>40229.25</v>
      </c>
    </row>
    <row r="793" spans="1:20" x14ac:dyDescent="0.55000000000000004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5">
        <f t="shared" si="48"/>
        <v>0.25714285714285712</v>
      </c>
      <c r="P793">
        <f t="shared" si="49"/>
        <v>77.142857142857139</v>
      </c>
      <c r="Q793" t="str" cm="1">
        <f t="array" ref="Q793:R793">_xlfn.TEXTSPLIT(N793,"/")</f>
        <v>food</v>
      </c>
      <c r="R793" t="str">
        <v>food trucks</v>
      </c>
      <c r="S793" s="9">
        <f t="shared" si="50"/>
        <v>42715.25</v>
      </c>
      <c r="T793" s="9">
        <f t="shared" si="51"/>
        <v>42731.25</v>
      </c>
    </row>
    <row r="794" spans="1:20" x14ac:dyDescent="0.55000000000000004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5">
        <f t="shared" si="48"/>
        <v>0.34</v>
      </c>
      <c r="P794">
        <f t="shared" si="49"/>
        <v>3.7569060773480665</v>
      </c>
      <c r="Q794" t="str" cm="1">
        <f t="array" ref="Q794:R794">_xlfn.TEXTSPLIT(N794,"/")</f>
        <v>theater</v>
      </c>
      <c r="R794" t="str">
        <v>plays</v>
      </c>
      <c r="S794" s="9">
        <f t="shared" si="50"/>
        <v>41451.208333333336</v>
      </c>
      <c r="T794" s="9">
        <f t="shared" si="51"/>
        <v>41479.208333333336</v>
      </c>
    </row>
    <row r="795" spans="1:20" x14ac:dyDescent="0.55000000000000004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5">
        <f t="shared" si="48"/>
        <v>11.859090909090909</v>
      </c>
      <c r="P795">
        <f t="shared" si="49"/>
        <v>118.59090909090909</v>
      </c>
      <c r="Q795" t="str" cm="1">
        <f t="array" ref="Q795:R795">_xlfn.TEXTSPLIT(N795,"/")</f>
        <v>publishing</v>
      </c>
      <c r="R795" t="str">
        <v>nonfiction</v>
      </c>
      <c r="S795" s="9">
        <f t="shared" si="50"/>
        <v>41450.208333333336</v>
      </c>
      <c r="T795" s="9">
        <f t="shared" si="51"/>
        <v>41454.208333333336</v>
      </c>
    </row>
    <row r="796" spans="1:20" x14ac:dyDescent="0.55000000000000004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5">
        <f t="shared" si="48"/>
        <v>1.2539393939393939</v>
      </c>
      <c r="P796">
        <f t="shared" si="49"/>
        <v>266.96774193548384</v>
      </c>
      <c r="Q796" t="str" cm="1">
        <f t="array" ref="Q796:R796">_xlfn.TEXTSPLIT(N796,"/")</f>
        <v>music</v>
      </c>
      <c r="R796" t="str">
        <v>rock</v>
      </c>
      <c r="S796" s="9">
        <f t="shared" si="50"/>
        <v>43091.25</v>
      </c>
      <c r="T796" s="9">
        <f t="shared" si="51"/>
        <v>43103.25</v>
      </c>
    </row>
    <row r="797" spans="1:20" ht="31.35" x14ac:dyDescent="0.55000000000000004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5">
        <f t="shared" si="48"/>
        <v>0.14394366197183098</v>
      </c>
      <c r="P797">
        <f t="shared" si="49"/>
        <v>13.102564102564102</v>
      </c>
      <c r="Q797" t="str" cm="1">
        <f t="array" ref="Q797:R797">_xlfn.TEXTSPLIT(N797,"/")</f>
        <v>film &amp; video</v>
      </c>
      <c r="R797" t="str">
        <v>drama</v>
      </c>
      <c r="S797" s="9">
        <f t="shared" si="50"/>
        <v>42675.208333333328</v>
      </c>
      <c r="T797" s="9">
        <f t="shared" si="51"/>
        <v>42678.208333333328</v>
      </c>
    </row>
    <row r="798" spans="1:20" x14ac:dyDescent="0.55000000000000004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5">
        <f t="shared" si="48"/>
        <v>0.54807692307692313</v>
      </c>
      <c r="P798">
        <f t="shared" si="49"/>
        <v>23.108108108108109</v>
      </c>
      <c r="Q798" t="str" cm="1">
        <f t="array" ref="Q798:R798">_xlfn.TEXTSPLIT(N798,"/")</f>
        <v>games</v>
      </c>
      <c r="R798" t="str">
        <v>mobile games</v>
      </c>
      <c r="S798" s="9">
        <f t="shared" si="50"/>
        <v>41859.208333333336</v>
      </c>
      <c r="T798" s="9">
        <f t="shared" si="51"/>
        <v>41866.208333333336</v>
      </c>
    </row>
    <row r="799" spans="1:20" x14ac:dyDescent="0.55000000000000004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5">
        <f t="shared" si="48"/>
        <v>1.0963157894736841</v>
      </c>
      <c r="P799">
        <f t="shared" si="49"/>
        <v>68.859504132231407</v>
      </c>
      <c r="Q799" t="str" cm="1">
        <f t="array" ref="Q799:R799">_xlfn.TEXTSPLIT(N799,"/")</f>
        <v>technology</v>
      </c>
      <c r="R799" t="str">
        <v>web</v>
      </c>
      <c r="S799" s="9">
        <f t="shared" si="50"/>
        <v>43464.25</v>
      </c>
      <c r="T799" s="9">
        <f t="shared" si="51"/>
        <v>43487.25</v>
      </c>
    </row>
    <row r="800" spans="1:20" x14ac:dyDescent="0.55000000000000004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5">
        <f t="shared" si="48"/>
        <v>1.8847058823529412</v>
      </c>
      <c r="P800">
        <f t="shared" si="49"/>
        <v>5.231020408163265</v>
      </c>
      <c r="Q800" t="str" cm="1">
        <f t="array" ref="Q800:R800">_xlfn.TEXTSPLIT(N800,"/")</f>
        <v>theater</v>
      </c>
      <c r="R800" t="str">
        <v>plays</v>
      </c>
      <c r="S800" s="9">
        <f t="shared" si="50"/>
        <v>41060.208333333336</v>
      </c>
      <c r="T800" s="9">
        <f t="shared" si="51"/>
        <v>41088.208333333336</v>
      </c>
    </row>
    <row r="801" spans="1:20" x14ac:dyDescent="0.55000000000000004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5">
        <f t="shared" si="48"/>
        <v>0.87008284023668636</v>
      </c>
      <c r="P801">
        <f t="shared" si="49"/>
        <v>73522</v>
      </c>
      <c r="Q801" t="str" cm="1">
        <f t="array" ref="Q801:R801">_xlfn.TEXTSPLIT(N801,"/")</f>
        <v>theater</v>
      </c>
      <c r="R801" t="str">
        <v>plays</v>
      </c>
      <c r="S801" s="9">
        <f t="shared" si="50"/>
        <v>42399.25</v>
      </c>
      <c r="T801" s="9">
        <f t="shared" si="51"/>
        <v>42403.25</v>
      </c>
    </row>
    <row r="802" spans="1:20" x14ac:dyDescent="0.55000000000000004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5">
        <f t="shared" si="48"/>
        <v>0.01</v>
      </c>
      <c r="P802">
        <f t="shared" si="49"/>
        <v>9.433962264150943E-3</v>
      </c>
      <c r="Q802" t="str" cm="1">
        <f t="array" ref="Q802:R802">_xlfn.TEXTSPLIT(N802,"/")</f>
        <v>music</v>
      </c>
      <c r="R802" t="str">
        <v>rock</v>
      </c>
      <c r="S802" s="9">
        <f t="shared" si="50"/>
        <v>42167.208333333328</v>
      </c>
      <c r="T802" s="9">
        <f t="shared" si="51"/>
        <v>42171.208333333328</v>
      </c>
    </row>
    <row r="803" spans="1:20" x14ac:dyDescent="0.55000000000000004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5">
        <f t="shared" si="48"/>
        <v>2.0291304347826089</v>
      </c>
      <c r="P803">
        <f t="shared" si="49"/>
        <v>32.866197183098592</v>
      </c>
      <c r="Q803" t="str" cm="1">
        <f t="array" ref="Q803:R803">_xlfn.TEXTSPLIT(N803,"/")</f>
        <v>photography</v>
      </c>
      <c r="R803" t="str">
        <v>photography books</v>
      </c>
      <c r="S803" s="9">
        <f t="shared" si="50"/>
        <v>43830.25</v>
      </c>
      <c r="T803" s="9">
        <f t="shared" si="51"/>
        <v>43852.25</v>
      </c>
    </row>
    <row r="804" spans="1:20" ht="31.35" x14ac:dyDescent="0.55000000000000004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5">
        <f t="shared" si="48"/>
        <v>1.9703225806451612</v>
      </c>
      <c r="P804">
        <f t="shared" si="49"/>
        <v>52.429184549356222</v>
      </c>
      <c r="Q804" t="str" cm="1">
        <f t="array" ref="Q804:R804">_xlfn.TEXTSPLIT(N804,"/")</f>
        <v>photography</v>
      </c>
      <c r="R804" t="str">
        <v>photography books</v>
      </c>
      <c r="S804" s="9">
        <f t="shared" si="50"/>
        <v>43650.208333333328</v>
      </c>
      <c r="T804" s="9">
        <f t="shared" si="51"/>
        <v>43652.208333333328</v>
      </c>
    </row>
    <row r="805" spans="1:20" ht="31.35" x14ac:dyDescent="0.55000000000000004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5">
        <f t="shared" si="48"/>
        <v>1.07</v>
      </c>
      <c r="P805">
        <f t="shared" si="49"/>
        <v>29.940366972477065</v>
      </c>
      <c r="Q805" t="str" cm="1">
        <f t="array" ref="Q805:R805">_xlfn.TEXTSPLIT(N805,"/")</f>
        <v>theater</v>
      </c>
      <c r="R805" t="str">
        <v>plays</v>
      </c>
      <c r="S805" s="9">
        <f t="shared" si="50"/>
        <v>43492.25</v>
      </c>
      <c r="T805" s="9">
        <f t="shared" si="51"/>
        <v>43526.25</v>
      </c>
    </row>
    <row r="806" spans="1:20" x14ac:dyDescent="0.55000000000000004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5">
        <f t="shared" si="48"/>
        <v>2.6873076923076922</v>
      </c>
      <c r="P806">
        <f t="shared" si="49"/>
        <v>104.28358208955224</v>
      </c>
      <c r="Q806" t="str" cm="1">
        <f t="array" ref="Q806:R806">_xlfn.TEXTSPLIT(N806,"/")</f>
        <v>music</v>
      </c>
      <c r="R806" t="str">
        <v>rock</v>
      </c>
      <c r="S806" s="9">
        <f t="shared" si="50"/>
        <v>43102.25</v>
      </c>
      <c r="T806" s="9">
        <f t="shared" si="51"/>
        <v>43122.25</v>
      </c>
    </row>
    <row r="807" spans="1:20" ht="31.35" x14ac:dyDescent="0.55000000000000004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5">
        <f t="shared" si="48"/>
        <v>0.50845360824742269</v>
      </c>
      <c r="P807">
        <f t="shared" si="49"/>
        <v>64.89473684210526</v>
      </c>
      <c r="Q807" t="str" cm="1">
        <f t="array" ref="Q807:R807">_xlfn.TEXTSPLIT(N807,"/")</f>
        <v>film &amp; video</v>
      </c>
      <c r="R807" t="str">
        <v>documentary</v>
      </c>
      <c r="S807" s="9">
        <f t="shared" si="50"/>
        <v>41958.25</v>
      </c>
      <c r="T807" s="9">
        <f t="shared" si="51"/>
        <v>42009.25</v>
      </c>
    </row>
    <row r="808" spans="1:20" x14ac:dyDescent="0.55000000000000004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5">
        <f t="shared" si="48"/>
        <v>11.802857142857142</v>
      </c>
      <c r="P808">
        <f t="shared" si="49"/>
        <v>192.13953488372093</v>
      </c>
      <c r="Q808" t="str" cm="1">
        <f t="array" ref="Q808:R808">_xlfn.TEXTSPLIT(N808,"/")</f>
        <v>film &amp; video</v>
      </c>
      <c r="R808" t="str">
        <v>drama</v>
      </c>
      <c r="S808" s="9">
        <f t="shared" si="50"/>
        <v>40973.25</v>
      </c>
      <c r="T808" s="9">
        <f t="shared" si="51"/>
        <v>40997.208333333336</v>
      </c>
    </row>
    <row r="809" spans="1:20" x14ac:dyDescent="0.55000000000000004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5">
        <f t="shared" si="48"/>
        <v>2.64</v>
      </c>
      <c r="P809">
        <f t="shared" si="49"/>
        <v>97.263157894736835</v>
      </c>
      <c r="Q809" t="str" cm="1">
        <f t="array" ref="Q809:R809">_xlfn.TEXTSPLIT(N809,"/")</f>
        <v>theater</v>
      </c>
      <c r="R809" t="str">
        <v>plays</v>
      </c>
      <c r="S809" s="9">
        <f t="shared" si="50"/>
        <v>43753.208333333328</v>
      </c>
      <c r="T809" s="9">
        <f t="shared" si="51"/>
        <v>43797.25</v>
      </c>
    </row>
    <row r="810" spans="1:20" x14ac:dyDescent="0.55000000000000004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5">
        <f t="shared" si="48"/>
        <v>0.30442307692307691</v>
      </c>
      <c r="P810">
        <f t="shared" si="49"/>
        <v>0.75094876660341559</v>
      </c>
      <c r="Q810" t="str" cm="1">
        <f t="array" ref="Q810:R810">_xlfn.TEXTSPLIT(N810,"/")</f>
        <v>food</v>
      </c>
      <c r="R810" t="str">
        <v>food trucks</v>
      </c>
      <c r="S810" s="9">
        <f t="shared" si="50"/>
        <v>42507.208333333328</v>
      </c>
      <c r="T810" s="9">
        <f t="shared" si="51"/>
        <v>42524.208333333328</v>
      </c>
    </row>
    <row r="811" spans="1:20" x14ac:dyDescent="0.55000000000000004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5">
        <f t="shared" si="48"/>
        <v>0.62880681818181816</v>
      </c>
      <c r="P811">
        <f t="shared" si="49"/>
        <v>400.61538461538464</v>
      </c>
      <c r="Q811" t="str" cm="1">
        <f t="array" ref="Q811:R811">_xlfn.TEXTSPLIT(N811,"/")</f>
        <v>film &amp; video</v>
      </c>
      <c r="R811" t="str">
        <v>documentary</v>
      </c>
      <c r="S811" s="9">
        <f t="shared" si="50"/>
        <v>41135.208333333336</v>
      </c>
      <c r="T811" s="9">
        <f t="shared" si="51"/>
        <v>41136.208333333336</v>
      </c>
    </row>
    <row r="812" spans="1:20" x14ac:dyDescent="0.55000000000000004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5">
        <f t="shared" si="48"/>
        <v>1.9312499999999999</v>
      </c>
      <c r="P812">
        <f t="shared" si="49"/>
        <v>18.203240058910161</v>
      </c>
      <c r="Q812" t="str" cm="1">
        <f t="array" ref="Q812:R812">_xlfn.TEXTSPLIT(N812,"/")</f>
        <v>theater</v>
      </c>
      <c r="R812" t="str">
        <v>plays</v>
      </c>
      <c r="S812" s="9">
        <f t="shared" si="50"/>
        <v>43067.25</v>
      </c>
      <c r="T812" s="9">
        <f t="shared" si="51"/>
        <v>43077.25</v>
      </c>
    </row>
    <row r="813" spans="1:20" x14ac:dyDescent="0.55000000000000004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5">
        <f t="shared" si="48"/>
        <v>0.77102702702702708</v>
      </c>
      <c r="P813">
        <f t="shared" si="49"/>
        <v>25.42602495543672</v>
      </c>
      <c r="Q813" t="str" cm="1">
        <f t="array" ref="Q813:R813">_xlfn.TEXTSPLIT(N813,"/")</f>
        <v>games</v>
      </c>
      <c r="R813" t="str">
        <v>video games</v>
      </c>
      <c r="S813" s="9">
        <f t="shared" si="50"/>
        <v>42378.25</v>
      </c>
      <c r="T813" s="9">
        <f t="shared" si="51"/>
        <v>42380.25</v>
      </c>
    </row>
    <row r="814" spans="1:20" x14ac:dyDescent="0.55000000000000004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5">
        <f t="shared" si="48"/>
        <v>2.2552763819095478</v>
      </c>
      <c r="P814">
        <f t="shared" si="49"/>
        <v>1980</v>
      </c>
      <c r="Q814" t="str" cm="1">
        <f t="array" ref="Q814:R814">_xlfn.TEXTSPLIT(N814,"/")</f>
        <v>publishing</v>
      </c>
      <c r="R814" t="str">
        <v>nonfiction</v>
      </c>
      <c r="S814" s="9">
        <f t="shared" si="50"/>
        <v>43206.208333333328</v>
      </c>
      <c r="T814" s="9">
        <f t="shared" si="51"/>
        <v>43211.208333333328</v>
      </c>
    </row>
    <row r="815" spans="1:20" x14ac:dyDescent="0.55000000000000004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5">
        <f t="shared" si="48"/>
        <v>2.3940625</v>
      </c>
      <c r="P815">
        <f t="shared" si="49"/>
        <v>212.80555555555554</v>
      </c>
      <c r="Q815" t="str" cm="1">
        <f t="array" ref="Q815:R815">_xlfn.TEXTSPLIT(N815,"/")</f>
        <v>games</v>
      </c>
      <c r="R815" t="str">
        <v>video games</v>
      </c>
      <c r="S815" s="9">
        <f t="shared" si="50"/>
        <v>41148.208333333336</v>
      </c>
      <c r="T815" s="9">
        <f t="shared" si="51"/>
        <v>41158.208333333336</v>
      </c>
    </row>
    <row r="816" spans="1:20" x14ac:dyDescent="0.55000000000000004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5">
        <f t="shared" si="48"/>
        <v>0.921875</v>
      </c>
      <c r="P816">
        <f t="shared" si="49"/>
        <v>16.120218579234972</v>
      </c>
      <c r="Q816" t="str" cm="1">
        <f t="array" ref="Q816:R816">_xlfn.TEXTSPLIT(N816,"/")</f>
        <v>music</v>
      </c>
      <c r="R816" t="str">
        <v>rock</v>
      </c>
      <c r="S816" s="9">
        <f t="shared" si="50"/>
        <v>42517.208333333328</v>
      </c>
      <c r="T816" s="9">
        <f t="shared" si="51"/>
        <v>42519.208333333328</v>
      </c>
    </row>
    <row r="817" spans="1:20" ht="31.35" x14ac:dyDescent="0.55000000000000004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5">
        <f t="shared" si="48"/>
        <v>1.3023333333333333</v>
      </c>
      <c r="P817">
        <f t="shared" si="49"/>
        <v>88.127819548872182</v>
      </c>
      <c r="Q817" t="str" cm="1">
        <f t="array" ref="Q817:R817">_xlfn.TEXTSPLIT(N817,"/")</f>
        <v>music</v>
      </c>
      <c r="R817" t="str">
        <v>rock</v>
      </c>
      <c r="S817" s="9">
        <f t="shared" si="50"/>
        <v>43068.25</v>
      </c>
      <c r="T817" s="9">
        <f t="shared" si="51"/>
        <v>43094.25</v>
      </c>
    </row>
    <row r="818" spans="1:20" x14ac:dyDescent="0.55000000000000004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5">
        <f t="shared" si="48"/>
        <v>6.1521739130434785</v>
      </c>
      <c r="P818">
        <f t="shared" si="49"/>
        <v>5.6850140618722378</v>
      </c>
      <c r="Q818" t="str" cm="1">
        <f t="array" ref="Q818:R818">_xlfn.TEXTSPLIT(N818,"/")</f>
        <v>theater</v>
      </c>
      <c r="R818" t="str">
        <v>plays</v>
      </c>
      <c r="S818" s="9">
        <f t="shared" si="50"/>
        <v>41680.25</v>
      </c>
      <c r="T818" s="9">
        <f t="shared" si="51"/>
        <v>41682.25</v>
      </c>
    </row>
    <row r="819" spans="1:20" x14ac:dyDescent="0.55000000000000004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5">
        <f t="shared" si="48"/>
        <v>3.687953216374269</v>
      </c>
      <c r="P819">
        <f t="shared" si="49"/>
        <v>2741.913043478261</v>
      </c>
      <c r="Q819" t="str" cm="1">
        <f t="array" ref="Q819:R819">_xlfn.TEXTSPLIT(N819,"/")</f>
        <v>publishing</v>
      </c>
      <c r="R819" t="str">
        <v>nonfiction</v>
      </c>
      <c r="S819" s="9">
        <f t="shared" si="50"/>
        <v>43589.208333333328</v>
      </c>
      <c r="T819" s="9">
        <f t="shared" si="51"/>
        <v>43617.208333333328</v>
      </c>
    </row>
    <row r="820" spans="1:20" x14ac:dyDescent="0.55000000000000004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5">
        <f t="shared" si="48"/>
        <v>10.948571428571428</v>
      </c>
      <c r="P820">
        <f t="shared" si="49"/>
        <v>163.06382978723406</v>
      </c>
      <c r="Q820" t="str" cm="1">
        <f t="array" ref="Q820:R820">_xlfn.TEXTSPLIT(N820,"/")</f>
        <v>theater</v>
      </c>
      <c r="R820" t="str">
        <v>plays</v>
      </c>
      <c r="S820" s="9">
        <f t="shared" si="50"/>
        <v>43486.25</v>
      </c>
      <c r="T820" s="9">
        <f t="shared" si="51"/>
        <v>43499.25</v>
      </c>
    </row>
    <row r="821" spans="1:20" ht="31.35" x14ac:dyDescent="0.55000000000000004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5">
        <f t="shared" si="48"/>
        <v>0.50662921348314605</v>
      </c>
      <c r="P821">
        <f t="shared" si="49"/>
        <v>16.161290322580644</v>
      </c>
      <c r="Q821" t="str" cm="1">
        <f t="array" ref="Q821:R821">_xlfn.TEXTSPLIT(N821,"/")</f>
        <v>games</v>
      </c>
      <c r="R821" t="str">
        <v>video games</v>
      </c>
      <c r="S821" s="9">
        <f t="shared" si="50"/>
        <v>41237.25</v>
      </c>
      <c r="T821" s="9">
        <f t="shared" si="51"/>
        <v>41252.25</v>
      </c>
    </row>
    <row r="822" spans="1:20" x14ac:dyDescent="0.55000000000000004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5">
        <f t="shared" si="48"/>
        <v>8.0060000000000002</v>
      </c>
      <c r="P822">
        <f t="shared" si="49"/>
        <v>57.185714285714283</v>
      </c>
      <c r="Q822" t="str" cm="1">
        <f t="array" ref="Q822:R822">_xlfn.TEXTSPLIT(N822,"/")</f>
        <v>music</v>
      </c>
      <c r="R822" t="str">
        <v>rock</v>
      </c>
      <c r="S822" s="9">
        <f t="shared" si="50"/>
        <v>43310.208333333328</v>
      </c>
      <c r="T822" s="9">
        <f t="shared" si="51"/>
        <v>43323.208333333328</v>
      </c>
    </row>
    <row r="823" spans="1:20" x14ac:dyDescent="0.55000000000000004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5">
        <f t="shared" si="48"/>
        <v>2.9128571428571428</v>
      </c>
      <c r="P823">
        <f t="shared" si="49"/>
        <v>6.7966666666666669</v>
      </c>
      <c r="Q823" t="str" cm="1">
        <f t="array" ref="Q823:R823">_xlfn.TEXTSPLIT(N823,"/")</f>
        <v>film &amp; video</v>
      </c>
      <c r="R823" t="str">
        <v>documentary</v>
      </c>
      <c r="S823" s="9">
        <f t="shared" si="50"/>
        <v>42794.25</v>
      </c>
      <c r="T823" s="9">
        <f t="shared" si="51"/>
        <v>42807.208333333328</v>
      </c>
    </row>
    <row r="824" spans="1:20" x14ac:dyDescent="0.55000000000000004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5">
        <f t="shared" si="48"/>
        <v>3.4996666666666667</v>
      </c>
      <c r="P824">
        <f t="shared" si="49"/>
        <v>749.92857142857144</v>
      </c>
      <c r="Q824" t="str" cm="1">
        <f t="array" ref="Q824:R824">_xlfn.TEXTSPLIT(N824,"/")</f>
        <v>music</v>
      </c>
      <c r="R824" t="str">
        <v>rock</v>
      </c>
      <c r="S824" s="9">
        <f t="shared" si="50"/>
        <v>41698.25</v>
      </c>
      <c r="T824" s="9">
        <f t="shared" si="51"/>
        <v>41715.208333333336</v>
      </c>
    </row>
    <row r="825" spans="1:20" x14ac:dyDescent="0.55000000000000004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5">
        <f t="shared" si="48"/>
        <v>3.5707317073170732</v>
      </c>
      <c r="P825">
        <f t="shared" si="49"/>
        <v>11.4375</v>
      </c>
      <c r="Q825" t="str" cm="1">
        <f t="array" ref="Q825:R825">_xlfn.TEXTSPLIT(N825,"/")</f>
        <v>music</v>
      </c>
      <c r="R825" t="str">
        <v>rock</v>
      </c>
      <c r="S825" s="9">
        <f t="shared" si="50"/>
        <v>41892.208333333336</v>
      </c>
      <c r="T825" s="9">
        <f t="shared" si="51"/>
        <v>41917.208333333336</v>
      </c>
    </row>
    <row r="826" spans="1:20" x14ac:dyDescent="0.55000000000000004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5">
        <f t="shared" si="48"/>
        <v>1.2648941176470587</v>
      </c>
      <c r="P826">
        <f t="shared" si="49"/>
        <v>684.81528662420385</v>
      </c>
      <c r="Q826" t="str" cm="1">
        <f t="array" ref="Q826:R826">_xlfn.TEXTSPLIT(N826,"/")</f>
        <v>publishing</v>
      </c>
      <c r="R826" t="str">
        <v>nonfiction</v>
      </c>
      <c r="S826" s="9">
        <f t="shared" si="50"/>
        <v>40348.208333333336</v>
      </c>
      <c r="T826" s="9">
        <f t="shared" si="51"/>
        <v>40380.208333333336</v>
      </c>
    </row>
    <row r="827" spans="1:20" x14ac:dyDescent="0.55000000000000004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5">
        <f t="shared" si="48"/>
        <v>3.875</v>
      </c>
      <c r="P827">
        <f t="shared" si="49"/>
        <v>71.907216494845358</v>
      </c>
      <c r="Q827" t="str" cm="1">
        <f t="array" ref="Q827:R827">_xlfn.TEXTSPLIT(N827,"/")</f>
        <v>film &amp; video</v>
      </c>
      <c r="R827" t="str">
        <v>shorts</v>
      </c>
      <c r="S827" s="9">
        <f t="shared" si="50"/>
        <v>42941.208333333328</v>
      </c>
      <c r="T827" s="9">
        <f t="shared" si="51"/>
        <v>42953.208333333328</v>
      </c>
    </row>
    <row r="828" spans="1:20" ht="31.35" x14ac:dyDescent="0.55000000000000004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5">
        <f t="shared" si="48"/>
        <v>4.5703571428571426</v>
      </c>
      <c r="P828">
        <f t="shared" si="49"/>
        <v>156.0609756097561</v>
      </c>
      <c r="Q828" t="str" cm="1">
        <f t="array" ref="Q828:R828">_xlfn.TEXTSPLIT(N828,"/")</f>
        <v>theater</v>
      </c>
      <c r="R828" t="str">
        <v>plays</v>
      </c>
      <c r="S828" s="9">
        <f t="shared" si="50"/>
        <v>40525.25</v>
      </c>
      <c r="T828" s="9">
        <f t="shared" si="51"/>
        <v>40553.25</v>
      </c>
    </row>
    <row r="829" spans="1:20" ht="31.35" x14ac:dyDescent="0.55000000000000004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5">
        <f t="shared" si="48"/>
        <v>2.6669565217391304</v>
      </c>
      <c r="P829">
        <f t="shared" si="49"/>
        <v>87.628571428571433</v>
      </c>
      <c r="Q829" t="str" cm="1">
        <f t="array" ref="Q829:R829">_xlfn.TEXTSPLIT(N829,"/")</f>
        <v>film &amp; video</v>
      </c>
      <c r="R829" t="str">
        <v>drama</v>
      </c>
      <c r="S829" s="9">
        <f t="shared" si="50"/>
        <v>40666.208333333336</v>
      </c>
      <c r="T829" s="9">
        <f t="shared" si="51"/>
        <v>40678.208333333336</v>
      </c>
    </row>
    <row r="830" spans="1:20" ht="31.35" x14ac:dyDescent="0.55000000000000004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5">
        <f t="shared" si="48"/>
        <v>0.69</v>
      </c>
      <c r="P830">
        <f t="shared" si="49"/>
        <v>31.811688311688311</v>
      </c>
      <c r="Q830" t="str" cm="1">
        <f t="array" ref="Q830:R830">_xlfn.TEXTSPLIT(N830,"/")</f>
        <v>theater</v>
      </c>
      <c r="R830" t="str">
        <v>plays</v>
      </c>
      <c r="S830" s="9">
        <f t="shared" si="50"/>
        <v>43340.208333333328</v>
      </c>
      <c r="T830" s="9">
        <f t="shared" si="51"/>
        <v>43365.208333333328</v>
      </c>
    </row>
    <row r="831" spans="1:20" x14ac:dyDescent="0.55000000000000004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5">
        <f t="shared" si="48"/>
        <v>0.51343749999999999</v>
      </c>
      <c r="P831">
        <f t="shared" si="49"/>
        <v>224.04545454545453</v>
      </c>
      <c r="Q831" t="str" cm="1">
        <f t="array" ref="Q831:R831">_xlfn.TEXTSPLIT(N831,"/")</f>
        <v>theater</v>
      </c>
      <c r="R831" t="str">
        <v>plays</v>
      </c>
      <c r="S831" s="9">
        <f t="shared" si="50"/>
        <v>42164.208333333328</v>
      </c>
      <c r="T831" s="9">
        <f t="shared" si="51"/>
        <v>42179.208333333328</v>
      </c>
    </row>
    <row r="832" spans="1:20" ht="31.35" x14ac:dyDescent="0.55000000000000004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5">
        <f t="shared" si="48"/>
        <v>1.1710526315789473E-2</v>
      </c>
      <c r="P832">
        <f t="shared" si="49"/>
        <v>0.33640444129459013</v>
      </c>
      <c r="Q832" t="str" cm="1">
        <f t="array" ref="Q832:R832">_xlfn.TEXTSPLIT(N832,"/")</f>
        <v>theater</v>
      </c>
      <c r="R832" t="str">
        <v>plays</v>
      </c>
      <c r="S832" s="9">
        <f t="shared" si="50"/>
        <v>43103.25</v>
      </c>
      <c r="T832" s="9">
        <f t="shared" si="51"/>
        <v>43162.25</v>
      </c>
    </row>
    <row r="833" spans="1:20" ht="31.35" x14ac:dyDescent="0.55000000000000004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5">
        <f t="shared" si="48"/>
        <v>1.089773429454171</v>
      </c>
      <c r="P833">
        <f t="shared" si="49"/>
        <v>81.58596761757903</v>
      </c>
      <c r="Q833" t="str" cm="1">
        <f t="array" ref="Q833:R833">_xlfn.TEXTSPLIT(N833,"/")</f>
        <v>photography</v>
      </c>
      <c r="R833" t="str">
        <v>photography books</v>
      </c>
      <c r="S833" s="9">
        <f t="shared" si="50"/>
        <v>40994.208333333336</v>
      </c>
      <c r="T833" s="9">
        <f t="shared" si="51"/>
        <v>41028.208333333336</v>
      </c>
    </row>
    <row r="834" spans="1:20" x14ac:dyDescent="0.55000000000000004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5">
        <f t="shared" si="48"/>
        <v>3.1517592592592591</v>
      </c>
      <c r="P834">
        <f t="shared" si="49"/>
        <v>825.18787878787884</v>
      </c>
      <c r="Q834" t="str" cm="1">
        <f t="array" ref="Q834:R834">_xlfn.TEXTSPLIT(N834,"/")</f>
        <v>publishing</v>
      </c>
      <c r="R834" t="str">
        <v>translations</v>
      </c>
      <c r="S834" s="9">
        <f t="shared" si="50"/>
        <v>42299.208333333328</v>
      </c>
      <c r="T834" s="9">
        <f t="shared" si="51"/>
        <v>42333.25</v>
      </c>
    </row>
    <row r="835" spans="1:20" x14ac:dyDescent="0.55000000000000004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5">
        <f t="shared" ref="O835:O898" si="52">E835/D835</f>
        <v>1.5769117647058823</v>
      </c>
      <c r="P835">
        <f t="shared" ref="P835:P898" si="53">IF(G835,E835/G836,0)</f>
        <v>90.109243697478988</v>
      </c>
      <c r="Q835" t="str" cm="1">
        <f t="array" ref="Q835:R835">_xlfn.TEXTSPLIT(N835,"/")</f>
        <v>publishing</v>
      </c>
      <c r="R835" t="str">
        <v>translations</v>
      </c>
      <c r="S835" s="9">
        <f t="shared" ref="S835:S898" si="54">(((J835/60)/60)/24)+DATE(1970,1,1)</f>
        <v>40588.25</v>
      </c>
      <c r="T835" s="9">
        <f t="shared" ref="T835:T898" si="55">(((K835/60)/60)/24)+DATE(1970,1,1)</f>
        <v>40599.25</v>
      </c>
    </row>
    <row r="836" spans="1:20" x14ac:dyDescent="0.55000000000000004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5">
        <f t="shared" si="52"/>
        <v>1.5380821917808218</v>
      </c>
      <c r="P836">
        <f t="shared" si="53"/>
        <v>6.3868031854379979</v>
      </c>
      <c r="Q836" t="str" cm="1">
        <f t="array" ref="Q836:R836">_xlfn.TEXTSPLIT(N836,"/")</f>
        <v>theater</v>
      </c>
      <c r="R836" t="str">
        <v>plays</v>
      </c>
      <c r="S836" s="9">
        <f t="shared" si="54"/>
        <v>41448.208333333336</v>
      </c>
      <c r="T836" s="9">
        <f t="shared" si="55"/>
        <v>41454.208333333336</v>
      </c>
    </row>
    <row r="837" spans="1:20" x14ac:dyDescent="0.55000000000000004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5">
        <f t="shared" si="52"/>
        <v>0.89738979118329465</v>
      </c>
      <c r="P837">
        <f t="shared" si="53"/>
        <v>822.92553191489367</v>
      </c>
      <c r="Q837" t="str" cm="1">
        <f t="array" ref="Q837:R837">_xlfn.TEXTSPLIT(N837,"/")</f>
        <v>technology</v>
      </c>
      <c r="R837" t="str">
        <v>web</v>
      </c>
      <c r="S837" s="9">
        <f t="shared" si="54"/>
        <v>42063.25</v>
      </c>
      <c r="T837" s="9">
        <f t="shared" si="55"/>
        <v>42069.25</v>
      </c>
    </row>
    <row r="838" spans="1:20" x14ac:dyDescent="0.55000000000000004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5">
        <f t="shared" si="52"/>
        <v>0.75135802469135804</v>
      </c>
      <c r="P838">
        <f t="shared" si="53"/>
        <v>3.3867557039510294</v>
      </c>
      <c r="Q838" t="str" cm="1">
        <f t="array" ref="Q838:R838">_xlfn.TEXTSPLIT(N838,"/")</f>
        <v>music</v>
      </c>
      <c r="R838" t="str">
        <v>indie rock</v>
      </c>
      <c r="S838" s="9">
        <f t="shared" si="54"/>
        <v>40214.25</v>
      </c>
      <c r="T838" s="9">
        <f t="shared" si="55"/>
        <v>40225.25</v>
      </c>
    </row>
    <row r="839" spans="1:20" x14ac:dyDescent="0.55000000000000004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5">
        <f t="shared" si="52"/>
        <v>8.5288135593220336</v>
      </c>
      <c r="P839">
        <f t="shared" si="53"/>
        <v>578.39080459770116</v>
      </c>
      <c r="Q839" t="str" cm="1">
        <f t="array" ref="Q839:R839">_xlfn.TEXTSPLIT(N839,"/")</f>
        <v>music</v>
      </c>
      <c r="R839" t="str">
        <v>jazz</v>
      </c>
      <c r="S839" s="9">
        <f t="shared" si="54"/>
        <v>40629.208333333336</v>
      </c>
      <c r="T839" s="9">
        <f t="shared" si="55"/>
        <v>40683.208333333336</v>
      </c>
    </row>
    <row r="840" spans="1:20" x14ac:dyDescent="0.55000000000000004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5">
        <f t="shared" si="52"/>
        <v>1.3890625000000001</v>
      </c>
      <c r="P840">
        <f t="shared" si="53"/>
        <v>56.624203821656053</v>
      </c>
      <c r="Q840" t="str" cm="1">
        <f t="array" ref="Q840:R840">_xlfn.TEXTSPLIT(N840,"/")</f>
        <v>theater</v>
      </c>
      <c r="R840" t="str">
        <v>plays</v>
      </c>
      <c r="S840" s="9">
        <f t="shared" si="54"/>
        <v>43370.208333333328</v>
      </c>
      <c r="T840" s="9">
        <f t="shared" si="55"/>
        <v>43379.208333333328</v>
      </c>
    </row>
    <row r="841" spans="1:20" x14ac:dyDescent="0.55000000000000004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5">
        <f t="shared" si="52"/>
        <v>1.9018181818181819</v>
      </c>
      <c r="P841">
        <f t="shared" si="53"/>
        <v>4.1449193320124538</v>
      </c>
      <c r="Q841" t="str" cm="1">
        <f t="array" ref="Q841:R841">_xlfn.TEXTSPLIT(N841,"/")</f>
        <v>film &amp; video</v>
      </c>
      <c r="R841" t="str">
        <v>documentary</v>
      </c>
      <c r="S841" s="9">
        <f t="shared" si="54"/>
        <v>41715.208333333336</v>
      </c>
      <c r="T841" s="9">
        <f t="shared" si="55"/>
        <v>41760.208333333336</v>
      </c>
    </row>
    <row r="842" spans="1:20" x14ac:dyDescent="0.55000000000000004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5">
        <f t="shared" si="52"/>
        <v>1.0024333619948409</v>
      </c>
      <c r="P842">
        <f t="shared" si="53"/>
        <v>752.14838709677417</v>
      </c>
      <c r="Q842" t="str" cm="1">
        <f t="array" ref="Q842:R842">_xlfn.TEXTSPLIT(N842,"/")</f>
        <v>theater</v>
      </c>
      <c r="R842" t="str">
        <v>plays</v>
      </c>
      <c r="S842" s="9">
        <f t="shared" si="54"/>
        <v>41836.208333333336</v>
      </c>
      <c r="T842" s="9">
        <f t="shared" si="55"/>
        <v>41838.208333333336</v>
      </c>
    </row>
    <row r="843" spans="1:20" x14ac:dyDescent="0.55000000000000004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5">
        <f t="shared" si="52"/>
        <v>1.4275824175824177</v>
      </c>
      <c r="P843">
        <f t="shared" si="53"/>
        <v>98.416666666666671</v>
      </c>
      <c r="Q843" t="str" cm="1">
        <f t="array" ref="Q843:R843">_xlfn.TEXTSPLIT(N843,"/")</f>
        <v>technology</v>
      </c>
      <c r="R843" t="str">
        <v>web</v>
      </c>
      <c r="S843" s="9">
        <f t="shared" si="54"/>
        <v>42419.25</v>
      </c>
      <c r="T843" s="9">
        <f t="shared" si="55"/>
        <v>42435.25</v>
      </c>
    </row>
    <row r="844" spans="1:20" ht="31.35" x14ac:dyDescent="0.55000000000000004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5">
        <f t="shared" si="52"/>
        <v>5.6313333333333331</v>
      </c>
      <c r="P844">
        <f t="shared" si="53"/>
        <v>255.96969696969697</v>
      </c>
      <c r="Q844" t="str" cm="1">
        <f t="array" ref="Q844:R844">_xlfn.TEXTSPLIT(N844,"/")</f>
        <v>technology</v>
      </c>
      <c r="R844" t="str">
        <v>wearables</v>
      </c>
      <c r="S844" s="9">
        <f t="shared" si="54"/>
        <v>43266.208333333328</v>
      </c>
      <c r="T844" s="9">
        <f t="shared" si="55"/>
        <v>43269.208333333328</v>
      </c>
    </row>
    <row r="845" spans="1:20" ht="31.35" x14ac:dyDescent="0.55000000000000004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5">
        <f t="shared" si="52"/>
        <v>0.30715909090909088</v>
      </c>
      <c r="P845">
        <f t="shared" si="53"/>
        <v>28.75531914893617</v>
      </c>
      <c r="Q845" t="str" cm="1">
        <f t="array" ref="Q845:R845">_xlfn.TEXTSPLIT(N845,"/")</f>
        <v>photography</v>
      </c>
      <c r="R845" t="str">
        <v>photography books</v>
      </c>
      <c r="S845" s="9">
        <f t="shared" si="54"/>
        <v>43338.208333333328</v>
      </c>
      <c r="T845" s="9">
        <f t="shared" si="55"/>
        <v>43344.208333333328</v>
      </c>
    </row>
    <row r="846" spans="1:20" x14ac:dyDescent="0.55000000000000004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5">
        <f t="shared" si="52"/>
        <v>0.99397727272727276</v>
      </c>
      <c r="P846">
        <f t="shared" si="53"/>
        <v>6.4601181683899558</v>
      </c>
      <c r="Q846" t="str" cm="1">
        <f t="array" ref="Q846:R846">_xlfn.TEXTSPLIT(N846,"/")</f>
        <v>film &amp; video</v>
      </c>
      <c r="R846" t="str">
        <v>documentary</v>
      </c>
      <c r="S846" s="9">
        <f t="shared" si="54"/>
        <v>40930.25</v>
      </c>
      <c r="T846" s="9">
        <f t="shared" si="55"/>
        <v>40933.25</v>
      </c>
    </row>
    <row r="847" spans="1:20" x14ac:dyDescent="0.55000000000000004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5">
        <f t="shared" si="52"/>
        <v>1.9754935622317598</v>
      </c>
      <c r="P847">
        <f t="shared" si="53"/>
        <v>2876.8125</v>
      </c>
      <c r="Q847" t="str" cm="1">
        <f t="array" ref="Q847:R847">_xlfn.TEXTSPLIT(N847,"/")</f>
        <v>technology</v>
      </c>
      <c r="R847" t="str">
        <v>web</v>
      </c>
      <c r="S847" s="9">
        <f t="shared" si="54"/>
        <v>43235.208333333328</v>
      </c>
      <c r="T847" s="9">
        <f t="shared" si="55"/>
        <v>43272.208333333328</v>
      </c>
    </row>
    <row r="848" spans="1:20" x14ac:dyDescent="0.55000000000000004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5">
        <f t="shared" si="52"/>
        <v>5.085</v>
      </c>
      <c r="P848">
        <f t="shared" si="53"/>
        <v>46.227272727272727</v>
      </c>
      <c r="Q848" t="str" cm="1">
        <f t="array" ref="Q848:R848">_xlfn.TEXTSPLIT(N848,"/")</f>
        <v>technology</v>
      </c>
      <c r="R848" t="str">
        <v>web</v>
      </c>
      <c r="S848" s="9">
        <f t="shared" si="54"/>
        <v>43302.208333333328</v>
      </c>
      <c r="T848" s="9">
        <f t="shared" si="55"/>
        <v>43338.208333333328</v>
      </c>
    </row>
    <row r="849" spans="1:20" x14ac:dyDescent="0.55000000000000004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5">
        <f t="shared" si="52"/>
        <v>2.3774468085106384</v>
      </c>
      <c r="P849">
        <f t="shared" si="53"/>
        <v>64.965116279069761</v>
      </c>
      <c r="Q849" t="str" cm="1">
        <f t="array" ref="Q849:R849">_xlfn.TEXTSPLIT(N849,"/")</f>
        <v>food</v>
      </c>
      <c r="R849" t="str">
        <v>food trucks</v>
      </c>
      <c r="S849" s="9">
        <f t="shared" si="54"/>
        <v>43107.25</v>
      </c>
      <c r="T849" s="9">
        <f t="shared" si="55"/>
        <v>43110.25</v>
      </c>
    </row>
    <row r="850" spans="1:20" x14ac:dyDescent="0.55000000000000004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5">
        <f t="shared" si="52"/>
        <v>3.3846875000000001</v>
      </c>
      <c r="P850">
        <f t="shared" si="53"/>
        <v>35.280130293159608</v>
      </c>
      <c r="Q850" t="str" cm="1">
        <f t="array" ref="Q850:R850">_xlfn.TEXTSPLIT(N850,"/")</f>
        <v>film &amp; video</v>
      </c>
      <c r="R850" t="str">
        <v>drama</v>
      </c>
      <c r="S850" s="9">
        <f t="shared" si="54"/>
        <v>40341.208333333336</v>
      </c>
      <c r="T850" s="9">
        <f t="shared" si="55"/>
        <v>40350.208333333336</v>
      </c>
    </row>
    <row r="851" spans="1:20" x14ac:dyDescent="0.55000000000000004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5">
        <f t="shared" si="52"/>
        <v>1.3308955223880596</v>
      </c>
      <c r="P851">
        <f t="shared" si="53"/>
        <v>8917</v>
      </c>
      <c r="Q851" t="str" cm="1">
        <f t="array" ref="Q851:R851">_xlfn.TEXTSPLIT(N851,"/")</f>
        <v>music</v>
      </c>
      <c r="R851" t="str">
        <v>indie rock</v>
      </c>
      <c r="S851" s="9">
        <f t="shared" si="54"/>
        <v>40948.25</v>
      </c>
      <c r="T851" s="9">
        <f t="shared" si="55"/>
        <v>40951.25</v>
      </c>
    </row>
    <row r="852" spans="1:20" x14ac:dyDescent="0.55000000000000004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5">
        <f t="shared" si="52"/>
        <v>0.01</v>
      </c>
      <c r="P852">
        <f t="shared" si="53"/>
        <v>6.2500000000000003E-3</v>
      </c>
      <c r="Q852" t="str" cm="1">
        <f t="array" ref="Q852:R852">_xlfn.TEXTSPLIT(N852,"/")</f>
        <v>music</v>
      </c>
      <c r="R852" t="str">
        <v>rock</v>
      </c>
      <c r="S852" s="9">
        <f t="shared" si="54"/>
        <v>40866.25</v>
      </c>
      <c r="T852" s="9">
        <f t="shared" si="55"/>
        <v>40881.25</v>
      </c>
    </row>
    <row r="853" spans="1:20" ht="31.35" x14ac:dyDescent="0.55000000000000004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5">
        <f t="shared" si="52"/>
        <v>2.0779999999999998</v>
      </c>
      <c r="P853">
        <f t="shared" si="53"/>
        <v>402.19354838709677</v>
      </c>
      <c r="Q853" t="str" cm="1">
        <f t="array" ref="Q853:R853">_xlfn.TEXTSPLIT(N853,"/")</f>
        <v>music</v>
      </c>
      <c r="R853" t="str">
        <v>electric music</v>
      </c>
      <c r="S853" s="9">
        <f t="shared" si="54"/>
        <v>41031.208333333336</v>
      </c>
      <c r="T853" s="9">
        <f t="shared" si="55"/>
        <v>41064.208333333336</v>
      </c>
    </row>
    <row r="854" spans="1:20" x14ac:dyDescent="0.55000000000000004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5">
        <f t="shared" si="52"/>
        <v>0.51122448979591839</v>
      </c>
      <c r="P854">
        <f t="shared" si="53"/>
        <v>1.7075664621676891</v>
      </c>
      <c r="Q854" t="str" cm="1">
        <f t="array" ref="Q854:R854">_xlfn.TEXTSPLIT(N854,"/")</f>
        <v>games</v>
      </c>
      <c r="R854" t="str">
        <v>video games</v>
      </c>
      <c r="S854" s="9">
        <f t="shared" si="54"/>
        <v>40740.208333333336</v>
      </c>
      <c r="T854" s="9">
        <f t="shared" si="55"/>
        <v>40750.208333333336</v>
      </c>
    </row>
    <row r="855" spans="1:20" x14ac:dyDescent="0.55000000000000004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5">
        <f t="shared" si="52"/>
        <v>6.5205847953216374</v>
      </c>
      <c r="P855">
        <f t="shared" si="53"/>
        <v>41.88655146506386</v>
      </c>
      <c r="Q855" t="str" cm="1">
        <f t="array" ref="Q855:R855">_xlfn.TEXTSPLIT(N855,"/")</f>
        <v>music</v>
      </c>
      <c r="R855" t="str">
        <v>indie rock</v>
      </c>
      <c r="S855" s="9">
        <f t="shared" si="54"/>
        <v>40714.208333333336</v>
      </c>
      <c r="T855" s="9">
        <f t="shared" si="55"/>
        <v>40719.208333333336</v>
      </c>
    </row>
    <row r="856" spans="1:20" x14ac:dyDescent="0.55000000000000004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5">
        <f t="shared" si="52"/>
        <v>1.1363099415204678</v>
      </c>
      <c r="P856">
        <f t="shared" si="53"/>
        <v>429.88716814159289</v>
      </c>
      <c r="Q856" t="str" cm="1">
        <f t="array" ref="Q856:R856">_xlfn.TEXTSPLIT(N856,"/")</f>
        <v>publishing</v>
      </c>
      <c r="R856" t="str">
        <v>fiction</v>
      </c>
      <c r="S856" s="9">
        <f t="shared" si="54"/>
        <v>43787.25</v>
      </c>
      <c r="T856" s="9">
        <f t="shared" si="55"/>
        <v>43814.25</v>
      </c>
    </row>
    <row r="857" spans="1:20" x14ac:dyDescent="0.55000000000000004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5">
        <f t="shared" si="52"/>
        <v>1.0237606837606839</v>
      </c>
      <c r="P857">
        <f t="shared" si="53"/>
        <v>151.62025316455697</v>
      </c>
      <c r="Q857" t="str" cm="1">
        <f t="array" ref="Q857:R857">_xlfn.TEXTSPLIT(N857,"/")</f>
        <v>theater</v>
      </c>
      <c r="R857" t="str">
        <v>plays</v>
      </c>
      <c r="S857" s="9">
        <f t="shared" si="54"/>
        <v>40712.208333333336</v>
      </c>
      <c r="T857" s="9">
        <f t="shared" si="55"/>
        <v>40743.208333333336</v>
      </c>
    </row>
    <row r="858" spans="1:20" x14ac:dyDescent="0.55000000000000004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5">
        <f t="shared" si="52"/>
        <v>3.5658333333333334</v>
      </c>
      <c r="P858">
        <f t="shared" si="53"/>
        <v>38.035555555555554</v>
      </c>
      <c r="Q858" t="str" cm="1">
        <f t="array" ref="Q858:R858">_xlfn.TEXTSPLIT(N858,"/")</f>
        <v>food</v>
      </c>
      <c r="R858" t="str">
        <v>food trucks</v>
      </c>
      <c r="S858" s="9">
        <f t="shared" si="54"/>
        <v>41023.208333333336</v>
      </c>
      <c r="T858" s="9">
        <f t="shared" si="55"/>
        <v>41040.208333333336</v>
      </c>
    </row>
    <row r="859" spans="1:20" ht="31.35" x14ac:dyDescent="0.55000000000000004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5">
        <f t="shared" si="52"/>
        <v>1.3986792452830188</v>
      </c>
      <c r="P859">
        <f t="shared" si="53"/>
        <v>211.8</v>
      </c>
      <c r="Q859" t="str" cm="1">
        <f t="array" ref="Q859:R859">_xlfn.TEXTSPLIT(N859,"/")</f>
        <v>film &amp; video</v>
      </c>
      <c r="R859" t="str">
        <v>shorts</v>
      </c>
      <c r="S859" s="9">
        <f t="shared" si="54"/>
        <v>40944.25</v>
      </c>
      <c r="T859" s="9">
        <f t="shared" si="55"/>
        <v>40967.25</v>
      </c>
    </row>
    <row r="860" spans="1:20" ht="31.35" x14ac:dyDescent="0.55000000000000004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5">
        <f t="shared" si="52"/>
        <v>0.69450000000000001</v>
      </c>
      <c r="P860">
        <f t="shared" si="53"/>
        <v>44.095238095238095</v>
      </c>
      <c r="Q860" t="str" cm="1">
        <f t="array" ref="Q860:R860">_xlfn.TEXTSPLIT(N860,"/")</f>
        <v>food</v>
      </c>
      <c r="R860" t="str">
        <v>food trucks</v>
      </c>
      <c r="S860" s="9">
        <f t="shared" si="54"/>
        <v>43211.208333333328</v>
      </c>
      <c r="T860" s="9">
        <f t="shared" si="55"/>
        <v>43218.208333333328</v>
      </c>
    </row>
    <row r="861" spans="1:20" ht="31.35" x14ac:dyDescent="0.55000000000000004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5">
        <f t="shared" si="52"/>
        <v>0.35534246575342465</v>
      </c>
      <c r="P861">
        <f t="shared" si="53"/>
        <v>39.907692307692308</v>
      </c>
      <c r="Q861" t="str" cm="1">
        <f t="array" ref="Q861:R861">_xlfn.TEXTSPLIT(N861,"/")</f>
        <v>theater</v>
      </c>
      <c r="R861" t="str">
        <v>plays</v>
      </c>
      <c r="S861" s="9">
        <f t="shared" si="54"/>
        <v>41334.25</v>
      </c>
      <c r="T861" s="9">
        <f t="shared" si="55"/>
        <v>41352.208333333336</v>
      </c>
    </row>
    <row r="862" spans="1:20" ht="31.35" x14ac:dyDescent="0.55000000000000004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5">
        <f t="shared" si="52"/>
        <v>2.5165000000000002</v>
      </c>
      <c r="P862">
        <f t="shared" si="53"/>
        <v>30.877300613496931</v>
      </c>
      <c r="Q862" t="str" cm="1">
        <f t="array" ref="Q862:R862">_xlfn.TEXTSPLIT(N862,"/")</f>
        <v>technology</v>
      </c>
      <c r="R862" t="str">
        <v>wearables</v>
      </c>
      <c r="S862" s="9">
        <f t="shared" si="54"/>
        <v>43515.25</v>
      </c>
      <c r="T862" s="9">
        <f t="shared" si="55"/>
        <v>43525.25</v>
      </c>
    </row>
    <row r="863" spans="1:20" x14ac:dyDescent="0.55000000000000004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5">
        <f t="shared" si="52"/>
        <v>1.0587500000000001</v>
      </c>
      <c r="P863">
        <f t="shared" si="53"/>
        <v>109.61176470588235</v>
      </c>
      <c r="Q863" t="str" cm="1">
        <f t="array" ref="Q863:R863">_xlfn.TEXTSPLIT(N863,"/")</f>
        <v>theater</v>
      </c>
      <c r="R863" t="str">
        <v>plays</v>
      </c>
      <c r="S863" s="9">
        <f t="shared" si="54"/>
        <v>40258.208333333336</v>
      </c>
      <c r="T863" s="9">
        <f t="shared" si="55"/>
        <v>40266.208333333336</v>
      </c>
    </row>
    <row r="864" spans="1:20" x14ac:dyDescent="0.55000000000000004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5">
        <f t="shared" si="52"/>
        <v>1.8742857142857143</v>
      </c>
      <c r="P864">
        <f t="shared" si="53"/>
        <v>30.230414746543779</v>
      </c>
      <c r="Q864" t="str" cm="1">
        <f t="array" ref="Q864:R864">_xlfn.TEXTSPLIT(N864,"/")</f>
        <v>theater</v>
      </c>
      <c r="R864" t="str">
        <v>plays</v>
      </c>
      <c r="S864" s="9">
        <f t="shared" si="54"/>
        <v>40756.208333333336</v>
      </c>
      <c r="T864" s="9">
        <f t="shared" si="55"/>
        <v>40760.208333333336</v>
      </c>
    </row>
    <row r="865" spans="1:20" x14ac:dyDescent="0.55000000000000004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5">
        <f t="shared" si="52"/>
        <v>3.8678571428571429</v>
      </c>
      <c r="P865">
        <f t="shared" si="53"/>
        <v>36.1</v>
      </c>
      <c r="Q865" t="str" cm="1">
        <f t="array" ref="Q865:R865">_xlfn.TEXTSPLIT(N865,"/")</f>
        <v>film &amp; video</v>
      </c>
      <c r="R865" t="str">
        <v>television</v>
      </c>
      <c r="S865" s="9">
        <f t="shared" si="54"/>
        <v>42172.208333333328</v>
      </c>
      <c r="T865" s="9">
        <f t="shared" si="55"/>
        <v>42195.208333333328</v>
      </c>
    </row>
    <row r="866" spans="1:20" x14ac:dyDescent="0.55000000000000004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5">
        <f t="shared" si="52"/>
        <v>3.4707142857142856</v>
      </c>
      <c r="P866">
        <f t="shared" si="53"/>
        <v>4.4550733496332517</v>
      </c>
      <c r="Q866" t="str" cm="1">
        <f t="array" ref="Q866:R866">_xlfn.TEXTSPLIT(N866,"/")</f>
        <v>film &amp; video</v>
      </c>
      <c r="R866" t="str">
        <v>shorts</v>
      </c>
      <c r="S866" s="9">
        <f t="shared" si="54"/>
        <v>42601.208333333328</v>
      </c>
      <c r="T866" s="9">
        <f t="shared" si="55"/>
        <v>42606.208333333328</v>
      </c>
    </row>
    <row r="867" spans="1:20" x14ac:dyDescent="0.55000000000000004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5">
        <f t="shared" si="52"/>
        <v>1.8582098765432098</v>
      </c>
      <c r="P867">
        <f t="shared" si="53"/>
        <v>167.61135857461025</v>
      </c>
      <c r="Q867" t="str" cm="1">
        <f t="array" ref="Q867:R867">_xlfn.TEXTSPLIT(N867,"/")</f>
        <v>theater</v>
      </c>
      <c r="R867" t="str">
        <v>plays</v>
      </c>
      <c r="S867" s="9">
        <f t="shared" si="54"/>
        <v>41897.208333333336</v>
      </c>
      <c r="T867" s="9">
        <f t="shared" si="55"/>
        <v>41906.208333333336</v>
      </c>
    </row>
    <row r="868" spans="1:20" x14ac:dyDescent="0.55000000000000004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5">
        <f t="shared" si="52"/>
        <v>0.43241247264770238</v>
      </c>
      <c r="P868">
        <f t="shared" si="53"/>
        <v>263.48333333333335</v>
      </c>
      <c r="Q868" t="str" cm="1">
        <f t="array" ref="Q868:R868">_xlfn.TEXTSPLIT(N868,"/")</f>
        <v>photography</v>
      </c>
      <c r="R868" t="str">
        <v>photography books</v>
      </c>
      <c r="S868" s="9">
        <f t="shared" si="54"/>
        <v>40671.208333333336</v>
      </c>
      <c r="T868" s="9">
        <f t="shared" si="55"/>
        <v>40672.208333333336</v>
      </c>
    </row>
    <row r="869" spans="1:20" ht="31.35" x14ac:dyDescent="0.55000000000000004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5">
        <f t="shared" si="52"/>
        <v>1.6243749999999999</v>
      </c>
      <c r="P869">
        <f t="shared" si="53"/>
        <v>61.88095238095238</v>
      </c>
      <c r="Q869" t="str" cm="1">
        <f t="array" ref="Q869:R869">_xlfn.TEXTSPLIT(N869,"/")</f>
        <v>food</v>
      </c>
      <c r="R869" t="str">
        <v>food trucks</v>
      </c>
      <c r="S869" s="9">
        <f t="shared" si="54"/>
        <v>43382.208333333328</v>
      </c>
      <c r="T869" s="9">
        <f t="shared" si="55"/>
        <v>43388.208333333328</v>
      </c>
    </row>
    <row r="870" spans="1:20" x14ac:dyDescent="0.55000000000000004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5">
        <f t="shared" si="52"/>
        <v>1.8484285714285715</v>
      </c>
      <c r="P870">
        <f t="shared" si="53"/>
        <v>24.598859315589355</v>
      </c>
      <c r="Q870" t="str" cm="1">
        <f t="array" ref="Q870:R870">_xlfn.TEXTSPLIT(N870,"/")</f>
        <v>theater</v>
      </c>
      <c r="R870" t="str">
        <v>plays</v>
      </c>
      <c r="S870" s="9">
        <f t="shared" si="54"/>
        <v>41559.208333333336</v>
      </c>
      <c r="T870" s="9">
        <f t="shared" si="55"/>
        <v>41570.208333333336</v>
      </c>
    </row>
    <row r="871" spans="1:20" x14ac:dyDescent="0.55000000000000004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5">
        <f t="shared" si="52"/>
        <v>0.23703520691785052</v>
      </c>
      <c r="P871">
        <f t="shared" si="53"/>
        <v>317.15702479338842</v>
      </c>
      <c r="Q871" t="str" cm="1">
        <f t="array" ref="Q871:R871">_xlfn.TEXTSPLIT(N871,"/")</f>
        <v>film &amp; video</v>
      </c>
      <c r="R871" t="str">
        <v>drama</v>
      </c>
      <c r="S871" s="9">
        <f t="shared" si="54"/>
        <v>40350.208333333336</v>
      </c>
      <c r="T871" s="9">
        <f t="shared" si="55"/>
        <v>40364.208333333336</v>
      </c>
    </row>
    <row r="872" spans="1:20" x14ac:dyDescent="0.55000000000000004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5">
        <f t="shared" si="52"/>
        <v>0.89870129870129867</v>
      </c>
      <c r="P872">
        <f t="shared" si="53"/>
        <v>2.9827586206896552</v>
      </c>
      <c r="Q872" t="str" cm="1">
        <f t="array" ref="Q872:R872">_xlfn.TEXTSPLIT(N872,"/")</f>
        <v>theater</v>
      </c>
      <c r="R872" t="str">
        <v>plays</v>
      </c>
      <c r="S872" s="9">
        <f t="shared" si="54"/>
        <v>42240.208333333328</v>
      </c>
      <c r="T872" s="9">
        <f t="shared" si="55"/>
        <v>42265.208333333328</v>
      </c>
    </row>
    <row r="873" spans="1:20" ht="31.35" x14ac:dyDescent="0.55000000000000004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5">
        <f t="shared" si="52"/>
        <v>2.7260419580419581</v>
      </c>
      <c r="P873">
        <f t="shared" si="53"/>
        <v>2406.320987654321</v>
      </c>
      <c r="Q873" t="str" cm="1">
        <f t="array" ref="Q873:R873">_xlfn.TEXTSPLIT(N873,"/")</f>
        <v>theater</v>
      </c>
      <c r="R873" t="str">
        <v>plays</v>
      </c>
      <c r="S873" s="9">
        <f t="shared" si="54"/>
        <v>43040.208333333328</v>
      </c>
      <c r="T873" s="9">
        <f t="shared" si="55"/>
        <v>43058.25</v>
      </c>
    </row>
    <row r="874" spans="1:20" x14ac:dyDescent="0.55000000000000004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5">
        <f t="shared" si="52"/>
        <v>1.7004255319148935</v>
      </c>
      <c r="P874">
        <f t="shared" si="53"/>
        <v>4.2352941176470589</v>
      </c>
      <c r="Q874" t="str" cm="1">
        <f t="array" ref="Q874:R874">_xlfn.TEXTSPLIT(N874,"/")</f>
        <v>film &amp; video</v>
      </c>
      <c r="R874" t="str">
        <v>science fiction</v>
      </c>
      <c r="S874" s="9">
        <f t="shared" si="54"/>
        <v>43346.208333333328</v>
      </c>
      <c r="T874" s="9">
        <f t="shared" si="55"/>
        <v>43351.208333333328</v>
      </c>
    </row>
    <row r="875" spans="1:20" x14ac:dyDescent="0.55000000000000004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5">
        <f t="shared" si="52"/>
        <v>1.8828503562945369</v>
      </c>
      <c r="P875">
        <f t="shared" si="53"/>
        <v>18.18907755851308</v>
      </c>
      <c r="Q875" t="str" cm="1">
        <f t="array" ref="Q875:R875">_xlfn.TEXTSPLIT(N875,"/")</f>
        <v>photography</v>
      </c>
      <c r="R875" t="str">
        <v>photography books</v>
      </c>
      <c r="S875" s="9">
        <f t="shared" si="54"/>
        <v>41647.25</v>
      </c>
      <c r="T875" s="9">
        <f t="shared" si="55"/>
        <v>41652.25</v>
      </c>
    </row>
    <row r="876" spans="1:20" x14ac:dyDescent="0.55000000000000004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5">
        <f t="shared" si="52"/>
        <v>3.4693532338308457</v>
      </c>
      <c r="P876">
        <f t="shared" si="53"/>
        <v>2081.6119402985073</v>
      </c>
      <c r="Q876" t="str" cm="1">
        <f t="array" ref="Q876:R876">_xlfn.TEXTSPLIT(N876,"/")</f>
        <v>photography</v>
      </c>
      <c r="R876" t="str">
        <v>photography books</v>
      </c>
      <c r="S876" s="9">
        <f t="shared" si="54"/>
        <v>40291.208333333336</v>
      </c>
      <c r="T876" s="9">
        <f t="shared" si="55"/>
        <v>40329.208333333336</v>
      </c>
    </row>
    <row r="877" spans="1:20" x14ac:dyDescent="0.55000000000000004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5">
        <f t="shared" si="52"/>
        <v>0.6917721518987342</v>
      </c>
      <c r="P877">
        <f t="shared" si="53"/>
        <v>95.877192982456137</v>
      </c>
      <c r="Q877" t="str" cm="1">
        <f t="array" ref="Q877:R877">_xlfn.TEXTSPLIT(N877,"/")</f>
        <v>music</v>
      </c>
      <c r="R877" t="str">
        <v>rock</v>
      </c>
      <c r="S877" s="9">
        <f t="shared" si="54"/>
        <v>40556.25</v>
      </c>
      <c r="T877" s="9">
        <f t="shared" si="55"/>
        <v>40557.25</v>
      </c>
    </row>
    <row r="878" spans="1:20" x14ac:dyDescent="0.55000000000000004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5">
        <f t="shared" si="52"/>
        <v>0.25433734939759034</v>
      </c>
      <c r="P878">
        <f t="shared" si="53"/>
        <v>1.7176566314076485</v>
      </c>
      <c r="Q878" t="str" cm="1">
        <f t="array" ref="Q878:R878">_xlfn.TEXTSPLIT(N878,"/")</f>
        <v>photography</v>
      </c>
      <c r="R878" t="str">
        <v>photography books</v>
      </c>
      <c r="S878" s="9">
        <f t="shared" si="54"/>
        <v>43624.208333333328</v>
      </c>
      <c r="T878" s="9">
        <f t="shared" si="55"/>
        <v>43648.208333333328</v>
      </c>
    </row>
    <row r="879" spans="1:20" x14ac:dyDescent="0.55000000000000004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5">
        <f t="shared" si="52"/>
        <v>0.77400977995110021</v>
      </c>
      <c r="P879">
        <f t="shared" si="53"/>
        <v>10552.333333333334</v>
      </c>
      <c r="Q879" t="str" cm="1">
        <f t="array" ref="Q879:R879">_xlfn.TEXTSPLIT(N879,"/")</f>
        <v>food</v>
      </c>
      <c r="R879" t="str">
        <v>food trucks</v>
      </c>
      <c r="S879" s="9">
        <f t="shared" si="54"/>
        <v>42577.208333333328</v>
      </c>
      <c r="T879" s="9">
        <f t="shared" si="55"/>
        <v>42578.208333333328</v>
      </c>
    </row>
    <row r="880" spans="1:20" x14ac:dyDescent="0.55000000000000004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5">
        <f t="shared" si="52"/>
        <v>0.37481481481481482</v>
      </c>
      <c r="P880">
        <f t="shared" si="53"/>
        <v>19.09433962264151</v>
      </c>
      <c r="Q880" t="str" cm="1">
        <f t="array" ref="Q880:R880">_xlfn.TEXTSPLIT(N880,"/")</f>
        <v>music</v>
      </c>
      <c r="R880" t="str">
        <v>metal</v>
      </c>
      <c r="S880" s="9">
        <f t="shared" si="54"/>
        <v>43845.25</v>
      </c>
      <c r="T880" s="9">
        <f t="shared" si="55"/>
        <v>43869.25</v>
      </c>
    </row>
    <row r="881" spans="1:20" x14ac:dyDescent="0.55000000000000004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5">
        <f t="shared" si="52"/>
        <v>5.4379999999999997</v>
      </c>
      <c r="P881">
        <f t="shared" si="53"/>
        <v>2.2526926263463132</v>
      </c>
      <c r="Q881" t="str" cm="1">
        <f t="array" ref="Q881:R881">_xlfn.TEXTSPLIT(N881,"/")</f>
        <v>publishing</v>
      </c>
      <c r="R881" t="str">
        <v>nonfiction</v>
      </c>
      <c r="S881" s="9">
        <f t="shared" si="54"/>
        <v>42788.25</v>
      </c>
      <c r="T881" s="9">
        <f t="shared" si="55"/>
        <v>42797.25</v>
      </c>
    </row>
    <row r="882" spans="1:20" x14ac:dyDescent="0.55000000000000004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5">
        <f t="shared" si="52"/>
        <v>2.2852189349112426</v>
      </c>
      <c r="P882">
        <f t="shared" si="53"/>
        <v>427.2146017699115</v>
      </c>
      <c r="Q882" t="str" cm="1">
        <f t="array" ref="Q882:R882">_xlfn.TEXTSPLIT(N882,"/")</f>
        <v>music</v>
      </c>
      <c r="R882" t="str">
        <v>electric music</v>
      </c>
      <c r="S882" s="9">
        <f t="shared" si="54"/>
        <v>43667.208333333328</v>
      </c>
      <c r="T882" s="9">
        <f t="shared" si="55"/>
        <v>43669.208333333328</v>
      </c>
    </row>
    <row r="883" spans="1:20" x14ac:dyDescent="0.55000000000000004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5">
        <f t="shared" si="52"/>
        <v>0.38948339483394834</v>
      </c>
      <c r="P883">
        <f t="shared" si="53"/>
        <v>395.8125</v>
      </c>
      <c r="Q883" t="str" cm="1">
        <f t="array" ref="Q883:R883">_xlfn.TEXTSPLIT(N883,"/")</f>
        <v>theater</v>
      </c>
      <c r="R883" t="str">
        <v>plays</v>
      </c>
      <c r="S883" s="9">
        <f t="shared" si="54"/>
        <v>42194.208333333328</v>
      </c>
      <c r="T883" s="9">
        <f t="shared" si="55"/>
        <v>42223.208333333328</v>
      </c>
    </row>
    <row r="884" spans="1:20" x14ac:dyDescent="0.55000000000000004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5">
        <f t="shared" si="52"/>
        <v>3.7</v>
      </c>
      <c r="P884">
        <f t="shared" si="53"/>
        <v>15.336787564766839</v>
      </c>
      <c r="Q884" t="str" cm="1">
        <f t="array" ref="Q884:R884">_xlfn.TEXTSPLIT(N884,"/")</f>
        <v>theater</v>
      </c>
      <c r="R884" t="str">
        <v>plays</v>
      </c>
      <c r="S884" s="9">
        <f t="shared" si="54"/>
        <v>42025.25</v>
      </c>
      <c r="T884" s="9">
        <f t="shared" si="55"/>
        <v>42029.25</v>
      </c>
    </row>
    <row r="885" spans="1:20" ht="31.35" x14ac:dyDescent="0.55000000000000004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5">
        <f t="shared" si="52"/>
        <v>2.3791176470588233</v>
      </c>
      <c r="P885">
        <f t="shared" si="53"/>
        <v>4.2889713679745496</v>
      </c>
      <c r="Q885" t="str" cm="1">
        <f t="array" ref="Q885:R885">_xlfn.TEXTSPLIT(N885,"/")</f>
        <v>film &amp; video</v>
      </c>
      <c r="R885" t="str">
        <v>shorts</v>
      </c>
      <c r="S885" s="9">
        <f t="shared" si="54"/>
        <v>40323.208333333336</v>
      </c>
      <c r="T885" s="9">
        <f t="shared" si="55"/>
        <v>40359.208333333336</v>
      </c>
    </row>
    <row r="886" spans="1:20" x14ac:dyDescent="0.55000000000000004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5">
        <f t="shared" si="52"/>
        <v>0.64036299765807958</v>
      </c>
      <c r="P886">
        <f t="shared" si="53"/>
        <v>2103.3461538461538</v>
      </c>
      <c r="Q886" t="str" cm="1">
        <f t="array" ref="Q886:R886">_xlfn.TEXTSPLIT(N886,"/")</f>
        <v>theater</v>
      </c>
      <c r="R886" t="str">
        <v>plays</v>
      </c>
      <c r="S886" s="9">
        <f t="shared" si="54"/>
        <v>41763.208333333336</v>
      </c>
      <c r="T886" s="9">
        <f t="shared" si="55"/>
        <v>41765.208333333336</v>
      </c>
    </row>
    <row r="887" spans="1:20" x14ac:dyDescent="0.55000000000000004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5">
        <f t="shared" si="52"/>
        <v>1.1827777777777777</v>
      </c>
      <c r="P887">
        <f t="shared" si="53"/>
        <v>1.1665753424657535</v>
      </c>
      <c r="Q887" t="str" cm="1">
        <f t="array" ref="Q887:R887">_xlfn.TEXTSPLIT(N887,"/")</f>
        <v>theater</v>
      </c>
      <c r="R887" t="str">
        <v>plays</v>
      </c>
      <c r="S887" s="9">
        <f t="shared" si="54"/>
        <v>40335.208333333336</v>
      </c>
      <c r="T887" s="9">
        <f t="shared" si="55"/>
        <v>40373.208333333336</v>
      </c>
    </row>
    <row r="888" spans="1:20" x14ac:dyDescent="0.55000000000000004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5">
        <f t="shared" si="52"/>
        <v>0.84824037184594958</v>
      </c>
      <c r="P888">
        <f t="shared" si="53"/>
        <v>4120.8064516129034</v>
      </c>
      <c r="Q888" t="str" cm="1">
        <f t="array" ref="Q888:R888">_xlfn.TEXTSPLIT(N888,"/")</f>
        <v>music</v>
      </c>
      <c r="R888" t="str">
        <v>indie rock</v>
      </c>
      <c r="S888" s="9">
        <f t="shared" si="54"/>
        <v>40416.208333333336</v>
      </c>
      <c r="T888" s="9">
        <f t="shared" si="55"/>
        <v>40434.208333333336</v>
      </c>
    </row>
    <row r="889" spans="1:20" ht="31.35" x14ac:dyDescent="0.55000000000000004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5">
        <f t="shared" si="52"/>
        <v>0.29346153846153844</v>
      </c>
      <c r="P889">
        <f t="shared" si="53"/>
        <v>7.8931034482758617</v>
      </c>
      <c r="Q889" t="str" cm="1">
        <f t="array" ref="Q889:R889">_xlfn.TEXTSPLIT(N889,"/")</f>
        <v>theater</v>
      </c>
      <c r="R889" t="str">
        <v>plays</v>
      </c>
      <c r="S889" s="9">
        <f t="shared" si="54"/>
        <v>42202.208333333328</v>
      </c>
      <c r="T889" s="9">
        <f t="shared" si="55"/>
        <v>42249.208333333328</v>
      </c>
    </row>
    <row r="890" spans="1:20" ht="31.35" x14ac:dyDescent="0.55000000000000004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5">
        <f t="shared" si="52"/>
        <v>2.0989655172413793</v>
      </c>
      <c r="P890">
        <f t="shared" si="53"/>
        <v>99.786885245901644</v>
      </c>
      <c r="Q890" t="str" cm="1">
        <f t="array" ref="Q890:R890">_xlfn.TEXTSPLIT(N890,"/")</f>
        <v>theater</v>
      </c>
      <c r="R890" t="str">
        <v>plays</v>
      </c>
      <c r="S890" s="9">
        <f t="shared" si="54"/>
        <v>42836.208333333328</v>
      </c>
      <c r="T890" s="9">
        <f t="shared" si="55"/>
        <v>42855.208333333328</v>
      </c>
    </row>
    <row r="891" spans="1:20" x14ac:dyDescent="0.55000000000000004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5">
        <f t="shared" si="52"/>
        <v>1.697857142857143</v>
      </c>
      <c r="P891">
        <f t="shared" si="53"/>
        <v>6.4680272108843537</v>
      </c>
      <c r="Q891" t="str" cm="1">
        <f t="array" ref="Q891:R891">_xlfn.TEXTSPLIT(N891,"/")</f>
        <v>music</v>
      </c>
      <c r="R891" t="str">
        <v>electric music</v>
      </c>
      <c r="S891" s="9">
        <f t="shared" si="54"/>
        <v>41710.208333333336</v>
      </c>
      <c r="T891" s="9">
        <f t="shared" si="55"/>
        <v>41717.208333333336</v>
      </c>
    </row>
    <row r="892" spans="1:20" x14ac:dyDescent="0.55000000000000004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5">
        <f t="shared" si="52"/>
        <v>1.1595907738095239</v>
      </c>
      <c r="P892">
        <f t="shared" si="53"/>
        <v>944.5393939393939</v>
      </c>
      <c r="Q892" t="str" cm="1">
        <f t="array" ref="Q892:R892">_xlfn.TEXTSPLIT(N892,"/")</f>
        <v>music</v>
      </c>
      <c r="R892" t="str">
        <v>indie rock</v>
      </c>
      <c r="S892" s="9">
        <f t="shared" si="54"/>
        <v>43640.208333333328</v>
      </c>
      <c r="T892" s="9">
        <f t="shared" si="55"/>
        <v>43641.208333333328</v>
      </c>
    </row>
    <row r="893" spans="1:20" ht="31.35" x14ac:dyDescent="0.55000000000000004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5">
        <f t="shared" si="52"/>
        <v>2.5859999999999999</v>
      </c>
      <c r="P893">
        <f t="shared" si="53"/>
        <v>42.626373626373628</v>
      </c>
      <c r="Q893" t="str" cm="1">
        <f t="array" ref="Q893:R893">_xlfn.TEXTSPLIT(N893,"/")</f>
        <v>film &amp; video</v>
      </c>
      <c r="R893" t="str">
        <v>documentary</v>
      </c>
      <c r="S893" s="9">
        <f t="shared" si="54"/>
        <v>40880.25</v>
      </c>
      <c r="T893" s="9">
        <f t="shared" si="55"/>
        <v>40924.25</v>
      </c>
    </row>
    <row r="894" spans="1:20" x14ac:dyDescent="0.55000000000000004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5">
        <f t="shared" si="52"/>
        <v>2.3058333333333332</v>
      </c>
      <c r="P894">
        <f t="shared" si="53"/>
        <v>69.522613065326638</v>
      </c>
      <c r="Q894" t="str" cm="1">
        <f t="array" ref="Q894:R894">_xlfn.TEXTSPLIT(N894,"/")</f>
        <v>publishing</v>
      </c>
      <c r="R894" t="str">
        <v>translations</v>
      </c>
      <c r="S894" s="9">
        <f t="shared" si="54"/>
        <v>40319.208333333336</v>
      </c>
      <c r="T894" s="9">
        <f t="shared" si="55"/>
        <v>40360.208333333336</v>
      </c>
    </row>
    <row r="895" spans="1:20" x14ac:dyDescent="0.55000000000000004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5">
        <f t="shared" si="52"/>
        <v>1.2821428571428573</v>
      </c>
      <c r="P895">
        <f t="shared" si="53"/>
        <v>192.32142857142858</v>
      </c>
      <c r="Q895" t="str" cm="1">
        <f t="array" ref="Q895:R895">_xlfn.TEXTSPLIT(N895,"/")</f>
        <v>film &amp; video</v>
      </c>
      <c r="R895" t="str">
        <v>documentary</v>
      </c>
      <c r="S895" s="9">
        <f t="shared" si="54"/>
        <v>42170.208333333328</v>
      </c>
      <c r="T895" s="9">
        <f t="shared" si="55"/>
        <v>42174.208333333328</v>
      </c>
    </row>
    <row r="896" spans="1:20" x14ac:dyDescent="0.55000000000000004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5">
        <f t="shared" si="52"/>
        <v>1.8870588235294117</v>
      </c>
      <c r="P896">
        <f t="shared" si="53"/>
        <v>29.981308411214954</v>
      </c>
      <c r="Q896" t="str" cm="1">
        <f t="array" ref="Q896:R896">_xlfn.TEXTSPLIT(N896,"/")</f>
        <v>film &amp; video</v>
      </c>
      <c r="R896" t="str">
        <v>television</v>
      </c>
      <c r="S896" s="9">
        <f t="shared" si="54"/>
        <v>41466.208333333336</v>
      </c>
      <c r="T896" s="9">
        <f t="shared" si="55"/>
        <v>41496.208333333336</v>
      </c>
    </row>
    <row r="897" spans="1:20" ht="31.35" x14ac:dyDescent="0.55000000000000004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5">
        <f t="shared" si="52"/>
        <v>6.9511889862327911E-2</v>
      </c>
      <c r="P897">
        <f t="shared" si="53"/>
        <v>7.6082191780821917</v>
      </c>
      <c r="Q897" t="str" cm="1">
        <f t="array" ref="Q897:R897">_xlfn.TEXTSPLIT(N897,"/")</f>
        <v>theater</v>
      </c>
      <c r="R897" t="str">
        <v>plays</v>
      </c>
      <c r="S897" s="9">
        <f t="shared" si="54"/>
        <v>43134.25</v>
      </c>
      <c r="T897" s="9">
        <f t="shared" si="55"/>
        <v>43143.25</v>
      </c>
    </row>
    <row r="898" spans="1:20" ht="31.35" x14ac:dyDescent="0.55000000000000004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5">
        <f t="shared" si="52"/>
        <v>7.7443434343434348</v>
      </c>
      <c r="P898">
        <f t="shared" si="53"/>
        <v>5679.1851851851852</v>
      </c>
      <c r="Q898" t="str" cm="1">
        <f t="array" ref="Q898:R898">_xlfn.TEXTSPLIT(N898,"/")</f>
        <v>food</v>
      </c>
      <c r="R898" t="str">
        <v>food trucks</v>
      </c>
      <c r="S898" s="9">
        <f t="shared" si="54"/>
        <v>40738.208333333336</v>
      </c>
      <c r="T898" s="9">
        <f t="shared" si="55"/>
        <v>40741.208333333336</v>
      </c>
    </row>
    <row r="899" spans="1:20" x14ac:dyDescent="0.55000000000000004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5">
        <f t="shared" ref="O899:O962" si="56">E899/D899</f>
        <v>0.27693181818181817</v>
      </c>
      <c r="P899">
        <f t="shared" ref="P899:P962" si="57">IF(G899,E899/G900,0)</f>
        <v>1.9959049959049959</v>
      </c>
      <c r="Q899" t="str" cm="1">
        <f t="array" ref="Q899:R899">_xlfn.TEXTSPLIT(N899,"/")</f>
        <v>theater</v>
      </c>
      <c r="R899" t="str">
        <v>plays</v>
      </c>
      <c r="S899" s="9">
        <f t="shared" ref="S899:S962" si="58">(((J899/60)/60)/24)+DATE(1970,1,1)</f>
        <v>43583.208333333328</v>
      </c>
      <c r="T899" s="9">
        <f t="shared" ref="T899:T962" si="59">(((K899/60)/60)/24)+DATE(1970,1,1)</f>
        <v>43585.208333333328</v>
      </c>
    </row>
    <row r="900" spans="1:20" x14ac:dyDescent="0.55000000000000004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5">
        <f t="shared" si="56"/>
        <v>0.52479620323841425</v>
      </c>
      <c r="P900">
        <f t="shared" si="57"/>
        <v>764.15447154471542</v>
      </c>
      <c r="Q900" t="str" cm="1">
        <f t="array" ref="Q900:R900">_xlfn.TEXTSPLIT(N900,"/")</f>
        <v>film &amp; video</v>
      </c>
      <c r="R900" t="str">
        <v>documentary</v>
      </c>
      <c r="S900" s="9">
        <f t="shared" si="58"/>
        <v>43815.25</v>
      </c>
      <c r="T900" s="9">
        <f t="shared" si="59"/>
        <v>43821.25</v>
      </c>
    </row>
    <row r="901" spans="1:20" x14ac:dyDescent="0.55000000000000004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5">
        <f t="shared" si="56"/>
        <v>4.0709677419354842</v>
      </c>
      <c r="P901">
        <f t="shared" si="57"/>
        <v>12620</v>
      </c>
      <c r="Q901" t="str" cm="1">
        <f t="array" ref="Q901:R901">_xlfn.TEXTSPLIT(N901,"/")</f>
        <v>music</v>
      </c>
      <c r="R901" t="str">
        <v>jazz</v>
      </c>
      <c r="S901" s="9">
        <f t="shared" si="58"/>
        <v>41554.208333333336</v>
      </c>
      <c r="T901" s="9">
        <f t="shared" si="59"/>
        <v>41572.208333333336</v>
      </c>
    </row>
    <row r="902" spans="1:20" x14ac:dyDescent="0.55000000000000004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5">
        <f t="shared" si="56"/>
        <v>0.02</v>
      </c>
      <c r="P902">
        <f t="shared" si="57"/>
        <v>1.2578616352201259E-2</v>
      </c>
      <c r="Q902" t="str" cm="1">
        <f t="array" ref="Q902:R902">_xlfn.TEXTSPLIT(N902,"/")</f>
        <v>technology</v>
      </c>
      <c r="R902" t="str">
        <v>web</v>
      </c>
      <c r="S902" s="9">
        <f t="shared" si="58"/>
        <v>41901.208333333336</v>
      </c>
      <c r="T902" s="9">
        <f t="shared" si="59"/>
        <v>41902.208333333336</v>
      </c>
    </row>
    <row r="903" spans="1:20" x14ac:dyDescent="0.55000000000000004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5">
        <f t="shared" si="56"/>
        <v>1.5617857142857143</v>
      </c>
      <c r="P903">
        <f t="shared" si="57"/>
        <v>79.509090909090915</v>
      </c>
      <c r="Q903" t="str" cm="1">
        <f t="array" ref="Q903:R903">_xlfn.TEXTSPLIT(N903,"/")</f>
        <v>music</v>
      </c>
      <c r="R903" t="str">
        <v>rock</v>
      </c>
      <c r="S903" s="9">
        <f t="shared" si="58"/>
        <v>43298.208333333328</v>
      </c>
      <c r="T903" s="9">
        <f t="shared" si="59"/>
        <v>43331.208333333328</v>
      </c>
    </row>
    <row r="904" spans="1:20" x14ac:dyDescent="0.55000000000000004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5">
        <f t="shared" si="56"/>
        <v>2.5242857142857145</v>
      </c>
      <c r="P904">
        <f t="shared" si="57"/>
        <v>252.42857142857142</v>
      </c>
      <c r="Q904" t="str" cm="1">
        <f t="array" ref="Q904:R904">_xlfn.TEXTSPLIT(N904,"/")</f>
        <v>technology</v>
      </c>
      <c r="R904" t="str">
        <v>web</v>
      </c>
      <c r="S904" s="9">
        <f t="shared" si="58"/>
        <v>42399.25</v>
      </c>
      <c r="T904" s="9">
        <f t="shared" si="59"/>
        <v>42441.25</v>
      </c>
    </row>
    <row r="905" spans="1:20" ht="31.35" x14ac:dyDescent="0.55000000000000004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5">
        <f t="shared" si="56"/>
        <v>1.729268292682927E-2</v>
      </c>
      <c r="P905">
        <f t="shared" si="57"/>
        <v>44.3125</v>
      </c>
      <c r="Q905" t="str" cm="1">
        <f t="array" ref="Q905:R905">_xlfn.TEXTSPLIT(N905,"/")</f>
        <v>publishing</v>
      </c>
      <c r="R905" t="str">
        <v>nonfiction</v>
      </c>
      <c r="S905" s="9">
        <f t="shared" si="58"/>
        <v>41034.208333333336</v>
      </c>
      <c r="T905" s="9">
        <f t="shared" si="59"/>
        <v>41049.208333333336</v>
      </c>
    </row>
    <row r="906" spans="1:20" x14ac:dyDescent="0.55000000000000004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5">
        <f t="shared" si="56"/>
        <v>0.12230769230769231</v>
      </c>
      <c r="P906">
        <f t="shared" si="57"/>
        <v>3.3686440677966103</v>
      </c>
      <c r="Q906" t="str" cm="1">
        <f t="array" ref="Q906:R906">_xlfn.TEXTSPLIT(N906,"/")</f>
        <v>publishing</v>
      </c>
      <c r="R906" t="str">
        <v>radio &amp; podcasts</v>
      </c>
      <c r="S906" s="9">
        <f t="shared" si="58"/>
        <v>41186.208333333336</v>
      </c>
      <c r="T906" s="9">
        <f t="shared" si="59"/>
        <v>41190.208333333336</v>
      </c>
    </row>
    <row r="907" spans="1:20" x14ac:dyDescent="0.55000000000000004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5">
        <f t="shared" si="56"/>
        <v>1.6398734177215191</v>
      </c>
      <c r="P907">
        <f t="shared" si="57"/>
        <v>67.827225130890056</v>
      </c>
      <c r="Q907" t="str" cm="1">
        <f t="array" ref="Q907:R907">_xlfn.TEXTSPLIT(N907,"/")</f>
        <v>theater</v>
      </c>
      <c r="R907" t="str">
        <v>plays</v>
      </c>
      <c r="S907" s="9">
        <f t="shared" si="58"/>
        <v>41536.208333333336</v>
      </c>
      <c r="T907" s="9">
        <f t="shared" si="59"/>
        <v>41539.208333333336</v>
      </c>
    </row>
    <row r="908" spans="1:20" ht="31.35" x14ac:dyDescent="0.55000000000000004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5">
        <f t="shared" si="56"/>
        <v>1.6298181818181818</v>
      </c>
      <c r="P908">
        <f t="shared" si="57"/>
        <v>218.63414634146341</v>
      </c>
      <c r="Q908" t="str" cm="1">
        <f t="array" ref="Q908:R908">_xlfn.TEXTSPLIT(N908,"/")</f>
        <v>film &amp; video</v>
      </c>
      <c r="R908" t="str">
        <v>documentary</v>
      </c>
      <c r="S908" s="9">
        <f t="shared" si="58"/>
        <v>42868.208333333328</v>
      </c>
      <c r="T908" s="9">
        <f t="shared" si="59"/>
        <v>42904.208333333328</v>
      </c>
    </row>
    <row r="909" spans="1:20" x14ac:dyDescent="0.55000000000000004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5">
        <f t="shared" si="56"/>
        <v>0.20252747252747252</v>
      </c>
      <c r="P909">
        <f t="shared" si="57"/>
        <v>0.4684799186578546</v>
      </c>
      <c r="Q909" t="str" cm="1">
        <f t="array" ref="Q909:R909">_xlfn.TEXTSPLIT(N909,"/")</f>
        <v>theater</v>
      </c>
      <c r="R909" t="str">
        <v>plays</v>
      </c>
      <c r="S909" s="9">
        <f t="shared" si="58"/>
        <v>40660.208333333336</v>
      </c>
      <c r="T909" s="9">
        <f t="shared" si="59"/>
        <v>40667.208333333336</v>
      </c>
    </row>
    <row r="910" spans="1:20" x14ac:dyDescent="0.55000000000000004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5">
        <f t="shared" si="56"/>
        <v>3.1924083769633507</v>
      </c>
      <c r="P910">
        <f t="shared" si="57"/>
        <v>1524.375</v>
      </c>
      <c r="Q910" t="str" cm="1">
        <f t="array" ref="Q910:R910">_xlfn.TEXTSPLIT(N910,"/")</f>
        <v>games</v>
      </c>
      <c r="R910" t="str">
        <v>video games</v>
      </c>
      <c r="S910" s="9">
        <f t="shared" si="58"/>
        <v>41031.208333333336</v>
      </c>
      <c r="T910" s="9">
        <f t="shared" si="59"/>
        <v>41042.208333333336</v>
      </c>
    </row>
    <row r="911" spans="1:20" x14ac:dyDescent="0.55000000000000004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5">
        <f t="shared" si="56"/>
        <v>4.7894444444444444</v>
      </c>
      <c r="P911">
        <f t="shared" si="57"/>
        <v>29.125</v>
      </c>
      <c r="Q911" t="str" cm="1">
        <f t="array" ref="Q911:R911">_xlfn.TEXTSPLIT(N911,"/")</f>
        <v>theater</v>
      </c>
      <c r="R911" t="str">
        <v>plays</v>
      </c>
      <c r="S911" s="9">
        <f t="shared" si="58"/>
        <v>43255.208333333328</v>
      </c>
      <c r="T911" s="9">
        <f t="shared" si="59"/>
        <v>43282.208333333328</v>
      </c>
    </row>
    <row r="912" spans="1:20" x14ac:dyDescent="0.55000000000000004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5">
        <f t="shared" si="56"/>
        <v>0.19556634304207121</v>
      </c>
      <c r="P912">
        <f t="shared" si="57"/>
        <v>65.400432900432904</v>
      </c>
      <c r="Q912" t="str" cm="1">
        <f t="array" ref="Q912:R912">_xlfn.TEXTSPLIT(N912,"/")</f>
        <v>theater</v>
      </c>
      <c r="R912" t="str">
        <v>plays</v>
      </c>
      <c r="S912" s="9">
        <f t="shared" si="58"/>
        <v>42026.25</v>
      </c>
      <c r="T912" s="9">
        <f t="shared" si="59"/>
        <v>42027.25</v>
      </c>
    </row>
    <row r="913" spans="1:20" x14ac:dyDescent="0.55000000000000004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5">
        <f t="shared" si="56"/>
        <v>1.9894827586206896</v>
      </c>
      <c r="P913">
        <f t="shared" si="57"/>
        <v>64.463687150837984</v>
      </c>
      <c r="Q913" t="str" cm="1">
        <f t="array" ref="Q913:R913">_xlfn.TEXTSPLIT(N913,"/")</f>
        <v>technology</v>
      </c>
      <c r="R913" t="str">
        <v>web</v>
      </c>
      <c r="S913" s="9">
        <f t="shared" si="58"/>
        <v>43717.208333333328</v>
      </c>
      <c r="T913" s="9">
        <f t="shared" si="59"/>
        <v>43719.208333333328</v>
      </c>
    </row>
    <row r="914" spans="1:20" x14ac:dyDescent="0.55000000000000004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5">
        <f t="shared" si="56"/>
        <v>7.95</v>
      </c>
      <c r="P914">
        <f t="shared" si="57"/>
        <v>27.361376673040152</v>
      </c>
      <c r="Q914" t="str" cm="1">
        <f t="array" ref="Q914:R914">_xlfn.TEXTSPLIT(N914,"/")</f>
        <v>film &amp; video</v>
      </c>
      <c r="R914" t="str">
        <v>drama</v>
      </c>
      <c r="S914" s="9">
        <f t="shared" si="58"/>
        <v>41157.208333333336</v>
      </c>
      <c r="T914" s="9">
        <f t="shared" si="59"/>
        <v>41170.208333333336</v>
      </c>
    </row>
    <row r="915" spans="1:20" x14ac:dyDescent="0.55000000000000004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5">
        <f t="shared" si="56"/>
        <v>0.50621082621082625</v>
      </c>
      <c r="P915">
        <f t="shared" si="57"/>
        <v>252.02836879432624</v>
      </c>
      <c r="Q915" t="str" cm="1">
        <f t="array" ref="Q915:R915">_xlfn.TEXTSPLIT(N915,"/")</f>
        <v>film &amp; video</v>
      </c>
      <c r="R915" t="str">
        <v>drama</v>
      </c>
      <c r="S915" s="9">
        <f t="shared" si="58"/>
        <v>43597.208333333328</v>
      </c>
      <c r="T915" s="9">
        <f t="shared" si="59"/>
        <v>43610.208333333328</v>
      </c>
    </row>
    <row r="916" spans="1:20" x14ac:dyDescent="0.55000000000000004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5">
        <f t="shared" si="56"/>
        <v>0.57437499999999997</v>
      </c>
      <c r="P916">
        <f t="shared" si="57"/>
        <v>1.969989281886388</v>
      </c>
      <c r="Q916" t="str" cm="1">
        <f t="array" ref="Q916:R916">_xlfn.TEXTSPLIT(N916,"/")</f>
        <v>theater</v>
      </c>
      <c r="R916" t="str">
        <v>plays</v>
      </c>
      <c r="S916" s="9">
        <f t="shared" si="58"/>
        <v>41490.208333333336</v>
      </c>
      <c r="T916" s="9">
        <f t="shared" si="59"/>
        <v>41502.208333333336</v>
      </c>
    </row>
    <row r="917" spans="1:20" x14ac:dyDescent="0.55000000000000004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5">
        <f t="shared" si="56"/>
        <v>1.5562827640984909</v>
      </c>
      <c r="P917">
        <f t="shared" si="57"/>
        <v>3768</v>
      </c>
      <c r="Q917" t="str" cm="1">
        <f t="array" ref="Q917:R917">_xlfn.TEXTSPLIT(N917,"/")</f>
        <v>film &amp; video</v>
      </c>
      <c r="R917" t="str">
        <v>television</v>
      </c>
      <c r="S917" s="9">
        <f t="shared" si="58"/>
        <v>42976.208333333328</v>
      </c>
      <c r="T917" s="9">
        <f t="shared" si="59"/>
        <v>42985.208333333328</v>
      </c>
    </row>
    <row r="918" spans="1:20" ht="31.35" x14ac:dyDescent="0.55000000000000004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5">
        <f t="shared" si="56"/>
        <v>0.36297297297297298</v>
      </c>
      <c r="P918">
        <f t="shared" si="57"/>
        <v>49.74074074074074</v>
      </c>
      <c r="Q918" t="str" cm="1">
        <f t="array" ref="Q918:R918">_xlfn.TEXTSPLIT(N918,"/")</f>
        <v>photography</v>
      </c>
      <c r="R918" t="str">
        <v>photography books</v>
      </c>
      <c r="S918" s="9">
        <f t="shared" si="58"/>
        <v>41991.25</v>
      </c>
      <c r="T918" s="9">
        <f t="shared" si="59"/>
        <v>42000.25</v>
      </c>
    </row>
    <row r="919" spans="1:20" x14ac:dyDescent="0.55000000000000004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5">
        <f t="shared" si="56"/>
        <v>0.58250000000000002</v>
      </c>
      <c r="P919">
        <f t="shared" si="57"/>
        <v>13.442307692307692</v>
      </c>
      <c r="Q919" t="str" cm="1">
        <f t="array" ref="Q919:R919">_xlfn.TEXTSPLIT(N919,"/")</f>
        <v>film &amp; video</v>
      </c>
      <c r="R919" t="str">
        <v>shorts</v>
      </c>
      <c r="S919" s="9">
        <f t="shared" si="58"/>
        <v>40722.208333333336</v>
      </c>
      <c r="T919" s="9">
        <f t="shared" si="59"/>
        <v>40746.208333333336</v>
      </c>
    </row>
    <row r="920" spans="1:20" x14ac:dyDescent="0.55000000000000004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5">
        <f t="shared" si="56"/>
        <v>2.3739473684210526</v>
      </c>
      <c r="P920">
        <f t="shared" si="57"/>
        <v>40.093333333333334</v>
      </c>
      <c r="Q920" t="str" cm="1">
        <f t="array" ref="Q920:R920">_xlfn.TEXTSPLIT(N920,"/")</f>
        <v>publishing</v>
      </c>
      <c r="R920" t="str">
        <v>radio &amp; podcasts</v>
      </c>
      <c r="S920" s="9">
        <f t="shared" si="58"/>
        <v>41117.208333333336</v>
      </c>
      <c r="T920" s="9">
        <f t="shared" si="59"/>
        <v>41128.208333333336</v>
      </c>
    </row>
    <row r="921" spans="1:20" x14ac:dyDescent="0.55000000000000004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5">
        <f t="shared" si="56"/>
        <v>0.58750000000000002</v>
      </c>
      <c r="P921">
        <f t="shared" si="57"/>
        <v>82.019607843137251</v>
      </c>
      <c r="Q921" t="str" cm="1">
        <f t="array" ref="Q921:R921">_xlfn.TEXTSPLIT(N921,"/")</f>
        <v>theater</v>
      </c>
      <c r="R921" t="str">
        <v>plays</v>
      </c>
      <c r="S921" s="9">
        <f t="shared" si="58"/>
        <v>43022.208333333328</v>
      </c>
      <c r="T921" s="9">
        <f t="shared" si="59"/>
        <v>43054.25</v>
      </c>
    </row>
    <row r="922" spans="1:20" x14ac:dyDescent="0.55000000000000004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5">
        <f t="shared" si="56"/>
        <v>1.8256603773584905</v>
      </c>
      <c r="P922">
        <f t="shared" si="57"/>
        <v>254.63157894736841</v>
      </c>
      <c r="Q922" t="str" cm="1">
        <f t="array" ref="Q922:R922">_xlfn.TEXTSPLIT(N922,"/")</f>
        <v>film &amp; video</v>
      </c>
      <c r="R922" t="str">
        <v>animation</v>
      </c>
      <c r="S922" s="9">
        <f t="shared" si="58"/>
        <v>43503.25</v>
      </c>
      <c r="T922" s="9">
        <f t="shared" si="59"/>
        <v>43523.25</v>
      </c>
    </row>
    <row r="923" spans="1:20" x14ac:dyDescent="0.55000000000000004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5">
        <f t="shared" si="56"/>
        <v>7.5436408977556111E-3</v>
      </c>
      <c r="P923">
        <f t="shared" si="57"/>
        <v>0.53516143299425034</v>
      </c>
      <c r="Q923" t="str" cm="1">
        <f t="array" ref="Q923:R923">_xlfn.TEXTSPLIT(N923,"/")</f>
        <v>technology</v>
      </c>
      <c r="R923" t="str">
        <v>web</v>
      </c>
      <c r="S923" s="9">
        <f t="shared" si="58"/>
        <v>40951.25</v>
      </c>
      <c r="T923" s="9">
        <f t="shared" si="59"/>
        <v>40965.25</v>
      </c>
    </row>
    <row r="924" spans="1:20" x14ac:dyDescent="0.55000000000000004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5">
        <f t="shared" si="56"/>
        <v>1.7595330739299611</v>
      </c>
      <c r="P924">
        <f t="shared" si="57"/>
        <v>2261</v>
      </c>
      <c r="Q924" t="str" cm="1">
        <f t="array" ref="Q924:R924">_xlfn.TEXTSPLIT(N924,"/")</f>
        <v>music</v>
      </c>
      <c r="R924" t="str">
        <v>world music</v>
      </c>
      <c r="S924" s="9">
        <f t="shared" si="58"/>
        <v>43443.25</v>
      </c>
      <c r="T924" s="9">
        <f t="shared" si="59"/>
        <v>43452.25</v>
      </c>
    </row>
    <row r="925" spans="1:20" x14ac:dyDescent="0.55000000000000004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5">
        <f t="shared" si="56"/>
        <v>2.3788235294117648</v>
      </c>
      <c r="P925">
        <f t="shared" si="57"/>
        <v>1.7667103538663171</v>
      </c>
      <c r="Q925" t="str" cm="1">
        <f t="array" ref="Q925:R925">_xlfn.TEXTSPLIT(N925,"/")</f>
        <v>theater</v>
      </c>
      <c r="R925" t="str">
        <v>plays</v>
      </c>
      <c r="S925" s="9">
        <f t="shared" si="58"/>
        <v>40373.208333333336</v>
      </c>
      <c r="T925" s="9">
        <f t="shared" si="59"/>
        <v>40374.208333333336</v>
      </c>
    </row>
    <row r="926" spans="1:20" x14ac:dyDescent="0.55000000000000004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5">
        <f t="shared" si="56"/>
        <v>4.8805076142131982</v>
      </c>
      <c r="P926">
        <f t="shared" si="57"/>
        <v>2958.3384615384616</v>
      </c>
      <c r="Q926" t="str" cm="1">
        <f t="array" ref="Q926:R926">_xlfn.TEXTSPLIT(N926,"/")</f>
        <v>theater</v>
      </c>
      <c r="R926" t="str">
        <v>plays</v>
      </c>
      <c r="S926" s="9">
        <f t="shared" si="58"/>
        <v>43769.208333333328</v>
      </c>
      <c r="T926" s="9">
        <f t="shared" si="59"/>
        <v>43780.25</v>
      </c>
    </row>
    <row r="927" spans="1:20" ht="31.35" x14ac:dyDescent="0.55000000000000004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5">
        <f t="shared" si="56"/>
        <v>2.2406666666666668</v>
      </c>
      <c r="P927">
        <f t="shared" si="57"/>
        <v>448.13333333333333</v>
      </c>
      <c r="Q927" t="str" cm="1">
        <f t="array" ref="Q927:R927">_xlfn.TEXTSPLIT(N927,"/")</f>
        <v>theater</v>
      </c>
      <c r="R927" t="str">
        <v>plays</v>
      </c>
      <c r="S927" s="9">
        <f t="shared" si="58"/>
        <v>43000.208333333328</v>
      </c>
      <c r="T927" s="9">
        <f t="shared" si="59"/>
        <v>43012.208333333328</v>
      </c>
    </row>
    <row r="928" spans="1:20" x14ac:dyDescent="0.55000000000000004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5">
        <f t="shared" si="56"/>
        <v>0.18126436781609195</v>
      </c>
      <c r="P928">
        <f t="shared" si="57"/>
        <v>42.621621621621621</v>
      </c>
      <c r="Q928" t="str" cm="1">
        <f t="array" ref="Q928:R928">_xlfn.TEXTSPLIT(N928,"/")</f>
        <v>food</v>
      </c>
      <c r="R928" t="str">
        <v>food trucks</v>
      </c>
      <c r="S928" s="9">
        <f t="shared" si="58"/>
        <v>42502.208333333328</v>
      </c>
      <c r="T928" s="9">
        <f t="shared" si="59"/>
        <v>42506.208333333328</v>
      </c>
    </row>
    <row r="929" spans="1:20" x14ac:dyDescent="0.55000000000000004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5">
        <f t="shared" si="56"/>
        <v>0.45847222222222223</v>
      </c>
      <c r="P929">
        <f t="shared" si="57"/>
        <v>0.87397405348159918</v>
      </c>
      <c r="Q929" t="str" cm="1">
        <f t="array" ref="Q929:R929">_xlfn.TEXTSPLIT(N929,"/")</f>
        <v>theater</v>
      </c>
      <c r="R929" t="str">
        <v>plays</v>
      </c>
      <c r="S929" s="9">
        <f t="shared" si="58"/>
        <v>41102.208333333336</v>
      </c>
      <c r="T929" s="9">
        <f t="shared" si="59"/>
        <v>41131.208333333336</v>
      </c>
    </row>
    <row r="930" spans="1:20" x14ac:dyDescent="0.55000000000000004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5">
        <f t="shared" si="56"/>
        <v>1.1731541218637993</v>
      </c>
      <c r="P930">
        <f t="shared" si="57"/>
        <v>1067.3152173913043</v>
      </c>
      <c r="Q930" t="str" cm="1">
        <f t="array" ref="Q930:R930">_xlfn.TEXTSPLIT(N930,"/")</f>
        <v>technology</v>
      </c>
      <c r="R930" t="str">
        <v>web</v>
      </c>
      <c r="S930" s="9">
        <f t="shared" si="58"/>
        <v>41637.25</v>
      </c>
      <c r="T930" s="9">
        <f t="shared" si="59"/>
        <v>41646.25</v>
      </c>
    </row>
    <row r="931" spans="1:20" x14ac:dyDescent="0.55000000000000004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5">
        <f t="shared" si="56"/>
        <v>2.173090909090909</v>
      </c>
      <c r="P931">
        <f t="shared" si="57"/>
        <v>140.61176470588236</v>
      </c>
      <c r="Q931" t="str" cm="1">
        <f t="array" ref="Q931:R931">_xlfn.TEXTSPLIT(N931,"/")</f>
        <v>theater</v>
      </c>
      <c r="R931" t="str">
        <v>plays</v>
      </c>
      <c r="S931" s="9">
        <f t="shared" si="58"/>
        <v>42858.208333333328</v>
      </c>
      <c r="T931" s="9">
        <f t="shared" si="59"/>
        <v>42872.208333333328</v>
      </c>
    </row>
    <row r="932" spans="1:20" x14ac:dyDescent="0.55000000000000004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5">
        <f t="shared" si="56"/>
        <v>1.1228571428571428</v>
      </c>
      <c r="P932">
        <f t="shared" si="57"/>
        <v>35.089285714285715</v>
      </c>
      <c r="Q932" t="str" cm="1">
        <f t="array" ref="Q932:R932">_xlfn.TEXTSPLIT(N932,"/")</f>
        <v>theater</v>
      </c>
      <c r="R932" t="str">
        <v>plays</v>
      </c>
      <c r="S932" s="9">
        <f t="shared" si="58"/>
        <v>42060.25</v>
      </c>
      <c r="T932" s="9">
        <f t="shared" si="59"/>
        <v>42067.25</v>
      </c>
    </row>
    <row r="933" spans="1:20" x14ac:dyDescent="0.55000000000000004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5">
        <f t="shared" si="56"/>
        <v>0.72518987341772156</v>
      </c>
      <c r="P933">
        <f t="shared" si="57"/>
        <v>39.784722222222221</v>
      </c>
      <c r="Q933" t="str" cm="1">
        <f t="array" ref="Q933:R933">_xlfn.TEXTSPLIT(N933,"/")</f>
        <v>theater</v>
      </c>
      <c r="R933" t="str">
        <v>plays</v>
      </c>
      <c r="S933" s="9">
        <f t="shared" si="58"/>
        <v>41818.208333333336</v>
      </c>
      <c r="T933" s="9">
        <f t="shared" si="59"/>
        <v>41820.208333333336</v>
      </c>
    </row>
    <row r="934" spans="1:20" x14ac:dyDescent="0.55000000000000004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5">
        <f t="shared" si="56"/>
        <v>2.1230434782608696</v>
      </c>
      <c r="P934">
        <f t="shared" si="57"/>
        <v>2.5672975814931651</v>
      </c>
      <c r="Q934" t="str" cm="1">
        <f t="array" ref="Q934:R934">_xlfn.TEXTSPLIT(N934,"/")</f>
        <v>music</v>
      </c>
      <c r="R934" t="str">
        <v>rock</v>
      </c>
      <c r="S934" s="9">
        <f t="shared" si="58"/>
        <v>41709.208333333336</v>
      </c>
      <c r="T934" s="9">
        <f t="shared" si="59"/>
        <v>41712.208333333336</v>
      </c>
    </row>
    <row r="935" spans="1:20" x14ac:dyDescent="0.55000000000000004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5">
        <f t="shared" si="56"/>
        <v>2.3974657534246577</v>
      </c>
      <c r="P935">
        <f t="shared" si="57"/>
        <v>1666.8095238095239</v>
      </c>
      <c r="Q935" t="str" cm="1">
        <f t="array" ref="Q935:R935">_xlfn.TEXTSPLIT(N935,"/")</f>
        <v>theater</v>
      </c>
      <c r="R935" t="str">
        <v>plays</v>
      </c>
      <c r="S935" s="9">
        <f t="shared" si="58"/>
        <v>41372.208333333336</v>
      </c>
      <c r="T935" s="9">
        <f t="shared" si="59"/>
        <v>41385.208333333336</v>
      </c>
    </row>
    <row r="936" spans="1:20" x14ac:dyDescent="0.55000000000000004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5">
        <f t="shared" si="56"/>
        <v>1.8193548387096774</v>
      </c>
      <c r="P936">
        <f t="shared" si="57"/>
        <v>85.454545454545453</v>
      </c>
      <c r="Q936" t="str" cm="1">
        <f t="array" ref="Q936:R936">_xlfn.TEXTSPLIT(N936,"/")</f>
        <v>theater</v>
      </c>
      <c r="R936" t="str">
        <v>plays</v>
      </c>
      <c r="S936" s="9">
        <f t="shared" si="58"/>
        <v>42422.25</v>
      </c>
      <c r="T936" s="9">
        <f t="shared" si="59"/>
        <v>42428.25</v>
      </c>
    </row>
    <row r="937" spans="1:20" x14ac:dyDescent="0.55000000000000004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5">
        <f t="shared" si="56"/>
        <v>1.6413114754098361</v>
      </c>
      <c r="P937">
        <f t="shared" si="57"/>
        <v>476.76190476190476</v>
      </c>
      <c r="Q937" t="str" cm="1">
        <f t="array" ref="Q937:R937">_xlfn.TEXTSPLIT(N937,"/")</f>
        <v>theater</v>
      </c>
      <c r="R937" t="str">
        <v>plays</v>
      </c>
      <c r="S937" s="9">
        <f t="shared" si="58"/>
        <v>42209.208333333328</v>
      </c>
      <c r="T937" s="9">
        <f t="shared" si="59"/>
        <v>42216.208333333328</v>
      </c>
    </row>
    <row r="938" spans="1:20" x14ac:dyDescent="0.55000000000000004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5">
        <f t="shared" si="56"/>
        <v>1.6375968992248063E-2</v>
      </c>
      <c r="P938">
        <f t="shared" si="57"/>
        <v>1.7315573770491803</v>
      </c>
      <c r="Q938" t="str" cm="1">
        <f t="array" ref="Q938:R938">_xlfn.TEXTSPLIT(N938,"/")</f>
        <v>theater</v>
      </c>
      <c r="R938" t="str">
        <v>plays</v>
      </c>
      <c r="S938" s="9">
        <f t="shared" si="58"/>
        <v>43668.208333333328</v>
      </c>
      <c r="T938" s="9">
        <f t="shared" si="59"/>
        <v>43671.208333333328</v>
      </c>
    </row>
    <row r="939" spans="1:20" x14ac:dyDescent="0.55000000000000004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5">
        <f t="shared" si="56"/>
        <v>0.49643859649122807</v>
      </c>
      <c r="P939">
        <f t="shared" si="57"/>
        <v>884.28125</v>
      </c>
      <c r="Q939" t="str" cm="1">
        <f t="array" ref="Q939:R939">_xlfn.TEXTSPLIT(N939,"/")</f>
        <v>film &amp; video</v>
      </c>
      <c r="R939" t="str">
        <v>documentary</v>
      </c>
      <c r="S939" s="9">
        <f t="shared" si="58"/>
        <v>42334.25</v>
      </c>
      <c r="T939" s="9">
        <f t="shared" si="59"/>
        <v>42343.25</v>
      </c>
    </row>
    <row r="940" spans="1:20" x14ac:dyDescent="0.55000000000000004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5">
        <f t="shared" si="56"/>
        <v>1.0970652173913042</v>
      </c>
      <c r="P940">
        <f t="shared" si="57"/>
        <v>150.64179104477611</v>
      </c>
      <c r="Q940" t="str" cm="1">
        <f t="array" ref="Q940:R940">_xlfn.TEXTSPLIT(N940,"/")</f>
        <v>publishing</v>
      </c>
      <c r="R940" t="str">
        <v>fiction</v>
      </c>
      <c r="S940" s="9">
        <f t="shared" si="58"/>
        <v>43263.208333333328</v>
      </c>
      <c r="T940" s="9">
        <f t="shared" si="59"/>
        <v>43299.208333333328</v>
      </c>
    </row>
    <row r="941" spans="1:20" ht="31.35" x14ac:dyDescent="0.55000000000000004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5">
        <f t="shared" si="56"/>
        <v>0.49217948717948717</v>
      </c>
      <c r="P941">
        <f t="shared" si="57"/>
        <v>58.166666666666664</v>
      </c>
      <c r="Q941" t="str" cm="1">
        <f t="array" ref="Q941:R941">_xlfn.TEXTSPLIT(N941,"/")</f>
        <v>games</v>
      </c>
      <c r="R941" t="str">
        <v>video games</v>
      </c>
      <c r="S941" s="9">
        <f t="shared" si="58"/>
        <v>40670.208333333336</v>
      </c>
      <c r="T941" s="9">
        <f t="shared" si="59"/>
        <v>40687.208333333336</v>
      </c>
    </row>
    <row r="942" spans="1:20" x14ac:dyDescent="0.55000000000000004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5">
        <f t="shared" si="56"/>
        <v>0.62232323232323228</v>
      </c>
      <c r="P942">
        <f t="shared" si="57"/>
        <v>78.987179487179489</v>
      </c>
      <c r="Q942" t="str" cm="1">
        <f t="array" ref="Q942:R942">_xlfn.TEXTSPLIT(N942,"/")</f>
        <v>technology</v>
      </c>
      <c r="R942" t="str">
        <v>web</v>
      </c>
      <c r="S942" s="9">
        <f t="shared" si="58"/>
        <v>41244.25</v>
      </c>
      <c r="T942" s="9">
        <f t="shared" si="59"/>
        <v>41266.25</v>
      </c>
    </row>
    <row r="943" spans="1:20" x14ac:dyDescent="0.55000000000000004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5">
        <f t="shared" si="56"/>
        <v>0.1305813953488372</v>
      </c>
      <c r="P943">
        <f t="shared" si="57"/>
        <v>83.805970149253724</v>
      </c>
      <c r="Q943" t="str" cm="1">
        <f t="array" ref="Q943:R943">_xlfn.TEXTSPLIT(N943,"/")</f>
        <v>theater</v>
      </c>
      <c r="R943" t="str">
        <v>plays</v>
      </c>
      <c r="S943" s="9">
        <f t="shared" si="58"/>
        <v>40552.25</v>
      </c>
      <c r="T943" s="9">
        <f t="shared" si="59"/>
        <v>40587.25</v>
      </c>
    </row>
    <row r="944" spans="1:20" x14ac:dyDescent="0.55000000000000004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5">
        <f t="shared" si="56"/>
        <v>0.64635416666666667</v>
      </c>
      <c r="P944">
        <f t="shared" si="57"/>
        <v>54.429824561403507</v>
      </c>
      <c r="Q944" t="str" cm="1">
        <f t="array" ref="Q944:R944">_xlfn.TEXTSPLIT(N944,"/")</f>
        <v>theater</v>
      </c>
      <c r="R944" t="str">
        <v>plays</v>
      </c>
      <c r="S944" s="9">
        <f t="shared" si="58"/>
        <v>40568.25</v>
      </c>
      <c r="T944" s="9">
        <f t="shared" si="59"/>
        <v>40571.25</v>
      </c>
    </row>
    <row r="945" spans="1:20" x14ac:dyDescent="0.55000000000000004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5">
        <f t="shared" si="56"/>
        <v>1.5958666666666668</v>
      </c>
      <c r="P945">
        <f t="shared" si="57"/>
        <v>45.50950570342205</v>
      </c>
      <c r="Q945" t="str" cm="1">
        <f t="array" ref="Q945:R945">_xlfn.TEXTSPLIT(N945,"/")</f>
        <v>food</v>
      </c>
      <c r="R945" t="str">
        <v>food trucks</v>
      </c>
      <c r="S945" s="9">
        <f t="shared" si="58"/>
        <v>41906.208333333336</v>
      </c>
      <c r="T945" s="9">
        <f t="shared" si="59"/>
        <v>41941.208333333336</v>
      </c>
    </row>
    <row r="946" spans="1:20" x14ac:dyDescent="0.55000000000000004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5">
        <f t="shared" si="56"/>
        <v>0.81420000000000003</v>
      </c>
      <c r="P946">
        <f t="shared" si="57"/>
        <v>4.8149024246008283</v>
      </c>
      <c r="Q946" t="str" cm="1">
        <f t="array" ref="Q946:R946">_xlfn.TEXTSPLIT(N946,"/")</f>
        <v>photography</v>
      </c>
      <c r="R946" t="str">
        <v>photography books</v>
      </c>
      <c r="S946" s="9">
        <f t="shared" si="58"/>
        <v>42776.25</v>
      </c>
      <c r="T946" s="9">
        <f t="shared" si="59"/>
        <v>42795.25</v>
      </c>
    </row>
    <row r="947" spans="1:20" x14ac:dyDescent="0.55000000000000004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5">
        <f t="shared" si="56"/>
        <v>0.32444767441860467</v>
      </c>
      <c r="P947">
        <f t="shared" si="57"/>
        <v>308.31491712707185</v>
      </c>
      <c r="Q947" t="str" cm="1">
        <f t="array" ref="Q947:R947">_xlfn.TEXTSPLIT(N947,"/")</f>
        <v>photography</v>
      </c>
      <c r="R947" t="str">
        <v>photography books</v>
      </c>
      <c r="S947" s="9">
        <f t="shared" si="58"/>
        <v>41004.208333333336</v>
      </c>
      <c r="T947" s="9">
        <f t="shared" si="59"/>
        <v>41019.208333333336</v>
      </c>
    </row>
    <row r="948" spans="1:20" ht="31.35" x14ac:dyDescent="0.55000000000000004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5">
        <f t="shared" si="56"/>
        <v>9.9141184124918666E-2</v>
      </c>
      <c r="P948">
        <f t="shared" si="57"/>
        <v>1172.1538461538462</v>
      </c>
      <c r="Q948" t="str" cm="1">
        <f t="array" ref="Q948:R948">_xlfn.TEXTSPLIT(N948,"/")</f>
        <v>theater</v>
      </c>
      <c r="R948" t="str">
        <v>plays</v>
      </c>
      <c r="S948" s="9">
        <f t="shared" si="58"/>
        <v>40710.208333333336</v>
      </c>
      <c r="T948" s="9">
        <f t="shared" si="59"/>
        <v>40712.208333333336</v>
      </c>
    </row>
    <row r="949" spans="1:20" x14ac:dyDescent="0.55000000000000004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5">
        <f t="shared" si="56"/>
        <v>0.26694444444444443</v>
      </c>
      <c r="P949">
        <f t="shared" si="57"/>
        <v>6.0062499999999996</v>
      </c>
      <c r="Q949" t="str" cm="1">
        <f t="array" ref="Q949:R949">_xlfn.TEXTSPLIT(N949,"/")</f>
        <v>theater</v>
      </c>
      <c r="R949" t="str">
        <v>plays</v>
      </c>
      <c r="S949" s="9">
        <f t="shared" si="58"/>
        <v>41908.208333333336</v>
      </c>
      <c r="T949" s="9">
        <f t="shared" si="59"/>
        <v>41915.208333333336</v>
      </c>
    </row>
    <row r="950" spans="1:20" x14ac:dyDescent="0.55000000000000004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5">
        <f t="shared" si="56"/>
        <v>0.62957446808510642</v>
      </c>
      <c r="P950">
        <f t="shared" si="57"/>
        <v>29.152709359605911</v>
      </c>
      <c r="Q950" t="str" cm="1">
        <f t="array" ref="Q950:R950">_xlfn.TEXTSPLIT(N950,"/")</f>
        <v>film &amp; video</v>
      </c>
      <c r="R950" t="str">
        <v>documentary</v>
      </c>
      <c r="S950" s="9">
        <f t="shared" si="58"/>
        <v>41985.25</v>
      </c>
      <c r="T950" s="9">
        <f t="shared" si="59"/>
        <v>41995.25</v>
      </c>
    </row>
    <row r="951" spans="1:20" x14ac:dyDescent="0.55000000000000004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5">
        <f t="shared" si="56"/>
        <v>1.6135593220338984</v>
      </c>
      <c r="P951">
        <f t="shared" si="57"/>
        <v>9520</v>
      </c>
      <c r="Q951" t="str" cm="1">
        <f t="array" ref="Q951:R951">_xlfn.TEXTSPLIT(N951,"/")</f>
        <v>technology</v>
      </c>
      <c r="R951" t="str">
        <v>web</v>
      </c>
      <c r="S951" s="9">
        <f t="shared" si="58"/>
        <v>42112.208333333328</v>
      </c>
      <c r="T951" s="9">
        <f t="shared" si="59"/>
        <v>42131.208333333328</v>
      </c>
    </row>
    <row r="952" spans="1:20" x14ac:dyDescent="0.55000000000000004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5">
        <f t="shared" si="56"/>
        <v>0.05</v>
      </c>
      <c r="P952">
        <f t="shared" si="57"/>
        <v>3.207184092366902E-3</v>
      </c>
      <c r="Q952" t="str" cm="1">
        <f t="array" ref="Q952:R952">_xlfn.TEXTSPLIT(N952,"/")</f>
        <v>theater</v>
      </c>
      <c r="R952" t="str">
        <v>plays</v>
      </c>
      <c r="S952" s="9">
        <f t="shared" si="58"/>
        <v>43571.208333333328</v>
      </c>
      <c r="T952" s="9">
        <f t="shared" si="59"/>
        <v>43576.208333333328</v>
      </c>
    </row>
    <row r="953" spans="1:20" x14ac:dyDescent="0.55000000000000004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5">
        <f t="shared" si="56"/>
        <v>10.969379310344827</v>
      </c>
      <c r="P953">
        <f t="shared" si="57"/>
        <v>70.192409532215351</v>
      </c>
      <c r="Q953" t="str" cm="1">
        <f t="array" ref="Q953:R953">_xlfn.TEXTSPLIT(N953,"/")</f>
        <v>music</v>
      </c>
      <c r="R953" t="str">
        <v>rock</v>
      </c>
      <c r="S953" s="9">
        <f t="shared" si="58"/>
        <v>42730.25</v>
      </c>
      <c r="T953" s="9">
        <f t="shared" si="59"/>
        <v>42731.25</v>
      </c>
    </row>
    <row r="954" spans="1:20" x14ac:dyDescent="0.55000000000000004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5">
        <f t="shared" si="56"/>
        <v>0.70094158075601376</v>
      </c>
      <c r="P954">
        <f t="shared" si="57"/>
        <v>4856.5238095238092</v>
      </c>
      <c r="Q954" t="str" cm="1">
        <f t="array" ref="Q954:R954">_xlfn.TEXTSPLIT(N954,"/")</f>
        <v>film &amp; video</v>
      </c>
      <c r="R954" t="str">
        <v>documentary</v>
      </c>
      <c r="S954" s="9">
        <f t="shared" si="58"/>
        <v>42591.208333333328</v>
      </c>
      <c r="T954" s="9">
        <f t="shared" si="59"/>
        <v>42605.208333333328</v>
      </c>
    </row>
    <row r="955" spans="1:20" ht="31.35" x14ac:dyDescent="0.55000000000000004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5">
        <f t="shared" si="56"/>
        <v>0.6</v>
      </c>
      <c r="P955">
        <f t="shared" si="57"/>
        <v>1.2790697674418605</v>
      </c>
      <c r="Q955" t="str" cm="1">
        <f t="array" ref="Q955:R955">_xlfn.TEXTSPLIT(N955,"/")</f>
        <v>film &amp; video</v>
      </c>
      <c r="R955" t="str">
        <v>science fiction</v>
      </c>
      <c r="S955" s="9">
        <f t="shared" si="58"/>
        <v>42358.25</v>
      </c>
      <c r="T955" s="9">
        <f t="shared" si="59"/>
        <v>42394.25</v>
      </c>
    </row>
    <row r="956" spans="1:20" x14ac:dyDescent="0.55000000000000004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5">
        <f t="shared" si="56"/>
        <v>3.6709859154929578</v>
      </c>
      <c r="P956">
        <f t="shared" si="57"/>
        <v>1954.8</v>
      </c>
      <c r="Q956" t="str" cm="1">
        <f t="array" ref="Q956:R956">_xlfn.TEXTSPLIT(N956,"/")</f>
        <v>technology</v>
      </c>
      <c r="R956" t="str">
        <v>web</v>
      </c>
      <c r="S956" s="9">
        <f t="shared" si="58"/>
        <v>41174.208333333336</v>
      </c>
      <c r="T956" s="9">
        <f t="shared" si="59"/>
        <v>41198.208333333336</v>
      </c>
    </row>
    <row r="957" spans="1:20" ht="31.35" x14ac:dyDescent="0.55000000000000004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5">
        <f t="shared" si="56"/>
        <v>11.09</v>
      </c>
      <c r="P957">
        <f t="shared" si="57"/>
        <v>9.3530120481927703</v>
      </c>
      <c r="Q957" t="str" cm="1">
        <f t="array" ref="Q957:R957">_xlfn.TEXTSPLIT(N957,"/")</f>
        <v>theater</v>
      </c>
      <c r="R957" t="str">
        <v>plays</v>
      </c>
      <c r="S957" s="9">
        <f t="shared" si="58"/>
        <v>41238.25</v>
      </c>
      <c r="T957" s="9">
        <f t="shared" si="59"/>
        <v>41240.25</v>
      </c>
    </row>
    <row r="958" spans="1:20" x14ac:dyDescent="0.55000000000000004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5">
        <f t="shared" si="56"/>
        <v>0.19028784648187633</v>
      </c>
      <c r="P958">
        <f t="shared" si="57"/>
        <v>272.50381679389312</v>
      </c>
      <c r="Q958" t="str" cm="1">
        <f t="array" ref="Q958:R958">_xlfn.TEXTSPLIT(N958,"/")</f>
        <v>film &amp; video</v>
      </c>
      <c r="R958" t="str">
        <v>science fiction</v>
      </c>
      <c r="S958" s="9">
        <f t="shared" si="58"/>
        <v>42360.25</v>
      </c>
      <c r="T958" s="9">
        <f t="shared" si="59"/>
        <v>42364.25</v>
      </c>
    </row>
    <row r="959" spans="1:20" x14ac:dyDescent="0.55000000000000004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5">
        <f t="shared" si="56"/>
        <v>1.2687755102040816</v>
      </c>
      <c r="P959">
        <f t="shared" si="57"/>
        <v>111.01785714285714</v>
      </c>
      <c r="Q959" t="str" cm="1">
        <f t="array" ref="Q959:R959">_xlfn.TEXTSPLIT(N959,"/")</f>
        <v>theater</v>
      </c>
      <c r="R959" t="str">
        <v>plays</v>
      </c>
      <c r="S959" s="9">
        <f t="shared" si="58"/>
        <v>40955.25</v>
      </c>
      <c r="T959" s="9">
        <f t="shared" si="59"/>
        <v>40958.25</v>
      </c>
    </row>
    <row r="960" spans="1:20" ht="31.35" x14ac:dyDescent="0.55000000000000004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5">
        <f t="shared" si="56"/>
        <v>7.3463636363636367</v>
      </c>
      <c r="P960">
        <f t="shared" si="57"/>
        <v>62.161538461538463</v>
      </c>
      <c r="Q960" t="str" cm="1">
        <f t="array" ref="Q960:R960">_xlfn.TEXTSPLIT(N960,"/")</f>
        <v>film &amp; video</v>
      </c>
      <c r="R960" t="str">
        <v>animation</v>
      </c>
      <c r="S960" s="9">
        <f t="shared" si="58"/>
        <v>40350.208333333336</v>
      </c>
      <c r="T960" s="9">
        <f t="shared" si="59"/>
        <v>40372.208333333336</v>
      </c>
    </row>
    <row r="961" spans="1:20" x14ac:dyDescent="0.55000000000000004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5">
        <f t="shared" si="56"/>
        <v>4.5731034482758622E-2</v>
      </c>
      <c r="P961">
        <f t="shared" si="57"/>
        <v>120.56363636363636</v>
      </c>
      <c r="Q961" t="str" cm="1">
        <f t="array" ref="Q961:R961">_xlfn.TEXTSPLIT(N961,"/")</f>
        <v>publishing</v>
      </c>
      <c r="R961" t="str">
        <v>translations</v>
      </c>
      <c r="S961" s="9">
        <f t="shared" si="58"/>
        <v>40357.208333333336</v>
      </c>
      <c r="T961" s="9">
        <f t="shared" si="59"/>
        <v>40385.208333333336</v>
      </c>
    </row>
    <row r="962" spans="1:20" x14ac:dyDescent="0.55000000000000004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5">
        <f t="shared" si="56"/>
        <v>0.85054545454545449</v>
      </c>
      <c r="P962">
        <f t="shared" si="57"/>
        <v>30.180645161290322</v>
      </c>
      <c r="Q962" t="str" cm="1">
        <f t="array" ref="Q962:R962">_xlfn.TEXTSPLIT(N962,"/")</f>
        <v>technology</v>
      </c>
      <c r="R962" t="str">
        <v>web</v>
      </c>
      <c r="S962" s="9">
        <f t="shared" si="58"/>
        <v>42408.25</v>
      </c>
      <c r="T962" s="9">
        <f t="shared" si="59"/>
        <v>42445.208333333328</v>
      </c>
    </row>
    <row r="963" spans="1:20" x14ac:dyDescent="0.55000000000000004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5">
        <f t="shared" ref="O963:O1001" si="60">E963/D963</f>
        <v>1.1929824561403508</v>
      </c>
      <c r="P963">
        <f t="shared" ref="P963:P1001" si="61">IF(G963,E963/G964,0)</f>
        <v>25.563909774436091</v>
      </c>
      <c r="Q963" t="str" cm="1">
        <f t="array" ref="Q963:R963">_xlfn.TEXTSPLIT(N963,"/")</f>
        <v>publishing</v>
      </c>
      <c r="R963" t="str">
        <v>translations</v>
      </c>
      <c r="S963" s="9">
        <f t="shared" ref="S963:S1001" si="62">(((J963/60)/60)/24)+DATE(1970,1,1)</f>
        <v>40591.25</v>
      </c>
      <c r="T963" s="9">
        <f t="shared" ref="T963:T1001" si="63">(((K963/60)/60)/24)+DATE(1970,1,1)</f>
        <v>40595.25</v>
      </c>
    </row>
    <row r="964" spans="1:20" x14ac:dyDescent="0.55000000000000004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5">
        <f t="shared" si="60"/>
        <v>2.9602777777777778</v>
      </c>
      <c r="P964">
        <f t="shared" si="61"/>
        <v>93.482456140350877</v>
      </c>
      <c r="Q964" t="str" cm="1">
        <f t="array" ref="Q964:R964">_xlfn.TEXTSPLIT(N964,"/")</f>
        <v>food</v>
      </c>
      <c r="R964" t="str">
        <v>food trucks</v>
      </c>
      <c r="S964" s="9">
        <f t="shared" si="62"/>
        <v>41592.25</v>
      </c>
      <c r="T964" s="9">
        <f t="shared" si="63"/>
        <v>41613.25</v>
      </c>
    </row>
    <row r="965" spans="1:20" x14ac:dyDescent="0.55000000000000004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5">
        <f t="shared" si="60"/>
        <v>0.84694915254237291</v>
      </c>
      <c r="P965">
        <f t="shared" si="61"/>
        <v>32.238709677419358</v>
      </c>
      <c r="Q965" t="str" cm="1">
        <f t="array" ref="Q965:R965">_xlfn.TEXTSPLIT(N965,"/")</f>
        <v>photography</v>
      </c>
      <c r="R965" t="str">
        <v>photography books</v>
      </c>
      <c r="S965" s="9">
        <f t="shared" si="62"/>
        <v>40607.25</v>
      </c>
      <c r="T965" s="9">
        <f t="shared" si="63"/>
        <v>40613.25</v>
      </c>
    </row>
    <row r="966" spans="1:20" x14ac:dyDescent="0.55000000000000004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5">
        <f t="shared" si="60"/>
        <v>3.5578378378378379</v>
      </c>
      <c r="P966">
        <f t="shared" si="61"/>
        <v>63.594202898550726</v>
      </c>
      <c r="Q966" t="str" cm="1">
        <f t="array" ref="Q966:R966">_xlfn.TEXTSPLIT(N966,"/")</f>
        <v>theater</v>
      </c>
      <c r="R966" t="str">
        <v>plays</v>
      </c>
      <c r="S966" s="9">
        <f t="shared" si="62"/>
        <v>42135.208333333328</v>
      </c>
      <c r="T966" s="9">
        <f t="shared" si="63"/>
        <v>42140.208333333328</v>
      </c>
    </row>
    <row r="967" spans="1:20" x14ac:dyDescent="0.55000000000000004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5">
        <f t="shared" si="60"/>
        <v>3.8640909090909092</v>
      </c>
      <c r="P967">
        <f t="shared" si="61"/>
        <v>34.697959183673468</v>
      </c>
      <c r="Q967" t="str" cm="1">
        <f t="array" ref="Q967:R967">_xlfn.TEXTSPLIT(N967,"/")</f>
        <v>music</v>
      </c>
      <c r="R967" t="str">
        <v>rock</v>
      </c>
      <c r="S967" s="9">
        <f t="shared" si="62"/>
        <v>40203.25</v>
      </c>
      <c r="T967" s="9">
        <f t="shared" si="63"/>
        <v>40243.25</v>
      </c>
    </row>
    <row r="968" spans="1:20" x14ac:dyDescent="0.55000000000000004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5">
        <f t="shared" si="60"/>
        <v>7.9223529411764702</v>
      </c>
      <c r="P968">
        <f t="shared" si="61"/>
        <v>8.561983471074381</v>
      </c>
      <c r="Q968" t="str" cm="1">
        <f t="array" ref="Q968:R968">_xlfn.TEXTSPLIT(N968,"/")</f>
        <v>theater</v>
      </c>
      <c r="R968" t="str">
        <v>plays</v>
      </c>
      <c r="S968" s="9">
        <f t="shared" si="62"/>
        <v>42901.208333333328</v>
      </c>
      <c r="T968" s="9">
        <f t="shared" si="63"/>
        <v>42903.208333333328</v>
      </c>
    </row>
    <row r="969" spans="1:20" x14ac:dyDescent="0.55000000000000004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5">
        <f t="shared" si="60"/>
        <v>1.3703393665158372</v>
      </c>
      <c r="P969">
        <f t="shared" si="61"/>
        <v>1062.6140350877192</v>
      </c>
      <c r="Q969" t="str" cm="1">
        <f t="array" ref="Q969:R969">_xlfn.TEXTSPLIT(N969,"/")</f>
        <v>music</v>
      </c>
      <c r="R969" t="str">
        <v>world music</v>
      </c>
      <c r="S969" s="9">
        <f t="shared" si="62"/>
        <v>41005.208333333336</v>
      </c>
      <c r="T969" s="9">
        <f t="shared" si="63"/>
        <v>41042.208333333336</v>
      </c>
    </row>
    <row r="970" spans="1:20" ht="31.35" x14ac:dyDescent="0.55000000000000004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5">
        <f t="shared" si="60"/>
        <v>3.3820833333333336</v>
      </c>
      <c r="P970">
        <f t="shared" si="61"/>
        <v>87.27956989247312</v>
      </c>
      <c r="Q970" t="str" cm="1">
        <f t="array" ref="Q970:R970">_xlfn.TEXTSPLIT(N970,"/")</f>
        <v>food</v>
      </c>
      <c r="R970" t="str">
        <v>food trucks</v>
      </c>
      <c r="S970" s="9">
        <f t="shared" si="62"/>
        <v>40544.25</v>
      </c>
      <c r="T970" s="9">
        <f t="shared" si="63"/>
        <v>40559.25</v>
      </c>
    </row>
    <row r="971" spans="1:20" x14ac:dyDescent="0.55000000000000004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5">
        <f t="shared" si="60"/>
        <v>1.0822784810126582</v>
      </c>
      <c r="P971">
        <f t="shared" si="61"/>
        <v>14.393939393939394</v>
      </c>
      <c r="Q971" t="str" cm="1">
        <f t="array" ref="Q971:R971">_xlfn.TEXTSPLIT(N971,"/")</f>
        <v>theater</v>
      </c>
      <c r="R971" t="str">
        <v>plays</v>
      </c>
      <c r="S971" s="9">
        <f t="shared" si="62"/>
        <v>43821.25</v>
      </c>
      <c r="T971" s="9">
        <f t="shared" si="63"/>
        <v>43828.25</v>
      </c>
    </row>
    <row r="972" spans="1:20" x14ac:dyDescent="0.55000000000000004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5">
        <f t="shared" si="60"/>
        <v>0.60757639620653314</v>
      </c>
      <c r="P972">
        <f t="shared" si="61"/>
        <v>2402.4583333333335</v>
      </c>
      <c r="Q972" t="str" cm="1">
        <f t="array" ref="Q972:R972">_xlfn.TEXTSPLIT(N972,"/")</f>
        <v>theater</v>
      </c>
      <c r="R972" t="str">
        <v>plays</v>
      </c>
      <c r="S972" s="9">
        <f t="shared" si="62"/>
        <v>40672.208333333336</v>
      </c>
      <c r="T972" s="9">
        <f t="shared" si="63"/>
        <v>40673.208333333336</v>
      </c>
    </row>
    <row r="973" spans="1:20" x14ac:dyDescent="0.55000000000000004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5">
        <f t="shared" si="60"/>
        <v>0.27725490196078434</v>
      </c>
      <c r="P973">
        <f t="shared" si="61"/>
        <v>0.8411659726353361</v>
      </c>
      <c r="Q973" t="str" cm="1">
        <f t="array" ref="Q973:R973">_xlfn.TEXTSPLIT(N973,"/")</f>
        <v>film &amp; video</v>
      </c>
      <c r="R973" t="str">
        <v>television</v>
      </c>
      <c r="S973" s="9">
        <f t="shared" si="62"/>
        <v>41555.208333333336</v>
      </c>
      <c r="T973" s="9">
        <f t="shared" si="63"/>
        <v>41561.208333333336</v>
      </c>
    </row>
    <row r="974" spans="1:20" x14ac:dyDescent="0.55000000000000004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5">
        <f t="shared" si="60"/>
        <v>2.283934426229508</v>
      </c>
      <c r="P974">
        <f t="shared" si="61"/>
        <v>387</v>
      </c>
      <c r="Q974" t="str" cm="1">
        <f t="array" ref="Q974:R974">_xlfn.TEXTSPLIT(N974,"/")</f>
        <v>technology</v>
      </c>
      <c r="R974" t="str">
        <v>web</v>
      </c>
      <c r="S974" s="9">
        <f t="shared" si="62"/>
        <v>41792.208333333336</v>
      </c>
      <c r="T974" s="9">
        <f t="shared" si="63"/>
        <v>41801.208333333336</v>
      </c>
    </row>
    <row r="975" spans="1:20" x14ac:dyDescent="0.55000000000000004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5">
        <f t="shared" si="60"/>
        <v>0.21615194054500414</v>
      </c>
      <c r="P975">
        <f t="shared" si="61"/>
        <v>818</v>
      </c>
      <c r="Q975" t="str" cm="1">
        <f t="array" ref="Q975:R975">_xlfn.TEXTSPLIT(N975,"/")</f>
        <v>theater</v>
      </c>
      <c r="R975" t="str">
        <v>plays</v>
      </c>
      <c r="S975" s="9">
        <f t="shared" si="62"/>
        <v>40522.25</v>
      </c>
      <c r="T975" s="9">
        <f t="shared" si="63"/>
        <v>40524.25</v>
      </c>
    </row>
    <row r="976" spans="1:20" x14ac:dyDescent="0.55000000000000004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5">
        <f t="shared" si="60"/>
        <v>3.73875</v>
      </c>
      <c r="P976">
        <f t="shared" si="61"/>
        <v>22.155555555555555</v>
      </c>
      <c r="Q976" t="str" cm="1">
        <f t="array" ref="Q976:R976">_xlfn.TEXTSPLIT(N976,"/")</f>
        <v>music</v>
      </c>
      <c r="R976" t="str">
        <v>indie rock</v>
      </c>
      <c r="S976" s="9">
        <f t="shared" si="62"/>
        <v>41412.208333333336</v>
      </c>
      <c r="T976" s="9">
        <f t="shared" si="63"/>
        <v>41413.208333333336</v>
      </c>
    </row>
    <row r="977" spans="1:20" x14ac:dyDescent="0.55000000000000004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5">
        <f t="shared" si="60"/>
        <v>1.5492592592592593</v>
      </c>
      <c r="P977">
        <f t="shared" si="61"/>
        <v>59.75714285714286</v>
      </c>
      <c r="Q977" t="str" cm="1">
        <f t="array" ref="Q977:R977">_xlfn.TEXTSPLIT(N977,"/")</f>
        <v>theater</v>
      </c>
      <c r="R977" t="str">
        <v>plays</v>
      </c>
      <c r="S977" s="9">
        <f t="shared" si="62"/>
        <v>42337.25</v>
      </c>
      <c r="T977" s="9">
        <f t="shared" si="63"/>
        <v>42376.25</v>
      </c>
    </row>
    <row r="978" spans="1:20" ht="31.35" x14ac:dyDescent="0.55000000000000004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5">
        <f t="shared" si="60"/>
        <v>3.2214999999999998</v>
      </c>
      <c r="P978">
        <f t="shared" si="61"/>
        <v>192.32835820895522</v>
      </c>
      <c r="Q978" t="str" cm="1">
        <f t="array" ref="Q978:R978">_xlfn.TEXTSPLIT(N978,"/")</f>
        <v>theater</v>
      </c>
      <c r="R978" t="str">
        <v>plays</v>
      </c>
      <c r="S978" s="9">
        <f t="shared" si="62"/>
        <v>40571.25</v>
      </c>
      <c r="T978" s="9">
        <f t="shared" si="63"/>
        <v>40577.25</v>
      </c>
    </row>
    <row r="979" spans="1:20" x14ac:dyDescent="0.55000000000000004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5">
        <f t="shared" si="60"/>
        <v>0.73957142857142855</v>
      </c>
      <c r="P979">
        <f t="shared" si="61"/>
        <v>56.271739130434781</v>
      </c>
      <c r="Q979" t="str" cm="1">
        <f t="array" ref="Q979:R979">_xlfn.TEXTSPLIT(N979,"/")</f>
        <v>food</v>
      </c>
      <c r="R979" t="str">
        <v>food trucks</v>
      </c>
      <c r="S979" s="9">
        <f t="shared" si="62"/>
        <v>43138.25</v>
      </c>
      <c r="T979" s="9">
        <f t="shared" si="63"/>
        <v>43170.25</v>
      </c>
    </row>
    <row r="980" spans="1:20" x14ac:dyDescent="0.55000000000000004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5">
        <f t="shared" si="60"/>
        <v>8.641</v>
      </c>
      <c r="P980">
        <f t="shared" si="61"/>
        <v>8.5133004926108367</v>
      </c>
      <c r="Q980" t="str" cm="1">
        <f t="array" ref="Q980:R980">_xlfn.TEXTSPLIT(N980,"/")</f>
        <v>games</v>
      </c>
      <c r="R980" t="str">
        <v>video games</v>
      </c>
      <c r="S980" s="9">
        <f t="shared" si="62"/>
        <v>42686.25</v>
      </c>
      <c r="T980" s="9">
        <f t="shared" si="63"/>
        <v>42708.25</v>
      </c>
    </row>
    <row r="981" spans="1:20" x14ac:dyDescent="0.55000000000000004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5">
        <f t="shared" si="60"/>
        <v>1.432624584717608</v>
      </c>
      <c r="P981">
        <f t="shared" si="61"/>
        <v>116.23180592991913</v>
      </c>
      <c r="Q981" t="str" cm="1">
        <f t="array" ref="Q981:R981">_xlfn.TEXTSPLIT(N981,"/")</f>
        <v>theater</v>
      </c>
      <c r="R981" t="str">
        <v>plays</v>
      </c>
      <c r="S981" s="9">
        <f t="shared" si="62"/>
        <v>42078.208333333328</v>
      </c>
      <c r="T981" s="9">
        <f t="shared" si="63"/>
        <v>42084.208333333328</v>
      </c>
    </row>
    <row r="982" spans="1:20" x14ac:dyDescent="0.55000000000000004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5">
        <f t="shared" si="60"/>
        <v>0.40281762295081969</v>
      </c>
      <c r="P982">
        <f t="shared" si="61"/>
        <v>243.43653250773994</v>
      </c>
      <c r="Q982" t="str" cm="1">
        <f t="array" ref="Q982:R982">_xlfn.TEXTSPLIT(N982,"/")</f>
        <v>publishing</v>
      </c>
      <c r="R982" t="str">
        <v>nonfiction</v>
      </c>
      <c r="S982" s="9">
        <f t="shared" si="62"/>
        <v>42307.208333333328</v>
      </c>
      <c r="T982" s="9">
        <f t="shared" si="63"/>
        <v>42312.25</v>
      </c>
    </row>
    <row r="983" spans="1:20" x14ac:dyDescent="0.55000000000000004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5">
        <f t="shared" si="60"/>
        <v>1.7822388059701493</v>
      </c>
      <c r="P983">
        <f t="shared" si="61"/>
        <v>159.21333333333334</v>
      </c>
      <c r="Q983" t="str" cm="1">
        <f t="array" ref="Q983:R983">_xlfn.TEXTSPLIT(N983,"/")</f>
        <v>technology</v>
      </c>
      <c r="R983" t="str">
        <v>web</v>
      </c>
      <c r="S983" s="9">
        <f t="shared" si="62"/>
        <v>43094.25</v>
      </c>
      <c r="T983" s="9">
        <f t="shared" si="63"/>
        <v>43127.25</v>
      </c>
    </row>
    <row r="984" spans="1:20" x14ac:dyDescent="0.55000000000000004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5">
        <f t="shared" si="60"/>
        <v>0.84930555555555554</v>
      </c>
      <c r="P984">
        <f t="shared" si="61"/>
        <v>2.6289767841788478</v>
      </c>
      <c r="Q984" t="str" cm="1">
        <f t="array" ref="Q984:R984">_xlfn.TEXTSPLIT(N984,"/")</f>
        <v>film &amp; video</v>
      </c>
      <c r="R984" t="str">
        <v>documentary</v>
      </c>
      <c r="S984" s="9">
        <f t="shared" si="62"/>
        <v>40743.208333333336</v>
      </c>
      <c r="T984" s="9">
        <f t="shared" si="63"/>
        <v>40745.208333333336</v>
      </c>
    </row>
    <row r="985" spans="1:20" x14ac:dyDescent="0.55000000000000004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5">
        <f t="shared" si="60"/>
        <v>1.4593648334624323</v>
      </c>
      <c r="P985">
        <f t="shared" si="61"/>
        <v>494.498687664042</v>
      </c>
      <c r="Q985" t="str" cm="1">
        <f t="array" ref="Q985:R985">_xlfn.TEXTSPLIT(N985,"/")</f>
        <v>film &amp; video</v>
      </c>
      <c r="R985" t="str">
        <v>documentary</v>
      </c>
      <c r="S985" s="9">
        <f t="shared" si="62"/>
        <v>43681.208333333328</v>
      </c>
      <c r="T985" s="9">
        <f t="shared" si="63"/>
        <v>43696.208333333328</v>
      </c>
    </row>
    <row r="986" spans="1:20" ht="31.35" x14ac:dyDescent="0.55000000000000004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5">
        <f t="shared" si="60"/>
        <v>1.5246153846153847</v>
      </c>
      <c r="P986">
        <f t="shared" si="61"/>
        <v>2.249716231555051</v>
      </c>
      <c r="Q986" t="str" cm="1">
        <f t="array" ref="Q986:R986">_xlfn.TEXTSPLIT(N986,"/")</f>
        <v>theater</v>
      </c>
      <c r="R986" t="str">
        <v>plays</v>
      </c>
      <c r="S986" s="9">
        <f t="shared" si="62"/>
        <v>43716.208333333328</v>
      </c>
      <c r="T986" s="9">
        <f t="shared" si="63"/>
        <v>43742.208333333328</v>
      </c>
    </row>
    <row r="987" spans="1:20" x14ac:dyDescent="0.55000000000000004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5">
        <f t="shared" si="60"/>
        <v>0.67129542790152408</v>
      </c>
      <c r="P987">
        <f t="shared" si="61"/>
        <v>1244.8152173913043</v>
      </c>
      <c r="Q987" t="str" cm="1">
        <f t="array" ref="Q987:R987">_xlfn.TEXTSPLIT(N987,"/")</f>
        <v>music</v>
      </c>
      <c r="R987" t="str">
        <v>rock</v>
      </c>
      <c r="S987" s="9">
        <f t="shared" si="62"/>
        <v>41614.25</v>
      </c>
      <c r="T987" s="9">
        <f t="shared" si="63"/>
        <v>41640.25</v>
      </c>
    </row>
    <row r="988" spans="1:20" x14ac:dyDescent="0.55000000000000004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5">
        <f t="shared" si="60"/>
        <v>0.40307692307692305</v>
      </c>
      <c r="P988">
        <f t="shared" si="61"/>
        <v>6.55</v>
      </c>
      <c r="Q988" t="str" cm="1">
        <f t="array" ref="Q988:R988">_xlfn.TEXTSPLIT(N988,"/")</f>
        <v>music</v>
      </c>
      <c r="R988" t="str">
        <v>rock</v>
      </c>
      <c r="S988" s="9">
        <f t="shared" si="62"/>
        <v>40638.208333333336</v>
      </c>
      <c r="T988" s="9">
        <f t="shared" si="63"/>
        <v>40652.208333333336</v>
      </c>
    </row>
    <row r="989" spans="1:20" x14ac:dyDescent="0.55000000000000004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5">
        <f t="shared" si="60"/>
        <v>2.1679032258064517</v>
      </c>
      <c r="P989">
        <f t="shared" si="61"/>
        <v>210.015625</v>
      </c>
      <c r="Q989" t="str" cm="1">
        <f t="array" ref="Q989:R989">_xlfn.TEXTSPLIT(N989,"/")</f>
        <v>film &amp; video</v>
      </c>
      <c r="R989" t="str">
        <v>documentary</v>
      </c>
      <c r="S989" s="9">
        <f t="shared" si="62"/>
        <v>42852.208333333328</v>
      </c>
      <c r="T989" s="9">
        <f t="shared" si="63"/>
        <v>42866.208333333328</v>
      </c>
    </row>
    <row r="990" spans="1:20" x14ac:dyDescent="0.55000000000000004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5">
        <f t="shared" si="60"/>
        <v>0.52117021276595743</v>
      </c>
      <c r="P990">
        <f t="shared" si="61"/>
        <v>21.676991150442479</v>
      </c>
      <c r="Q990" t="str" cm="1">
        <f t="array" ref="Q990:R990">_xlfn.TEXTSPLIT(N990,"/")</f>
        <v>publishing</v>
      </c>
      <c r="R990" t="str">
        <v>radio &amp; podcasts</v>
      </c>
      <c r="S990" s="9">
        <f t="shared" si="62"/>
        <v>42686.25</v>
      </c>
      <c r="T990" s="9">
        <f t="shared" si="63"/>
        <v>42707.25</v>
      </c>
    </row>
    <row r="991" spans="1:20" x14ac:dyDescent="0.55000000000000004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5">
        <f t="shared" si="60"/>
        <v>4.9958333333333336</v>
      </c>
      <c r="P991">
        <f t="shared" si="61"/>
        <v>187.34375</v>
      </c>
      <c r="Q991" t="str" cm="1">
        <f t="array" ref="Q991:R991">_xlfn.TEXTSPLIT(N991,"/")</f>
        <v>publishing</v>
      </c>
      <c r="R991" t="str">
        <v>translations</v>
      </c>
      <c r="S991" s="9">
        <f t="shared" si="62"/>
        <v>43571.208333333328</v>
      </c>
      <c r="T991" s="9">
        <f t="shared" si="63"/>
        <v>43576.208333333328</v>
      </c>
    </row>
    <row r="992" spans="1:20" x14ac:dyDescent="0.55000000000000004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5">
        <f t="shared" si="60"/>
        <v>0.87679487179487181</v>
      </c>
      <c r="P992">
        <f t="shared" si="61"/>
        <v>28.377593360995849</v>
      </c>
      <c r="Q992" t="str" cm="1">
        <f t="array" ref="Q992:R992">_xlfn.TEXTSPLIT(N992,"/")</f>
        <v>film &amp; video</v>
      </c>
      <c r="R992" t="str">
        <v>drama</v>
      </c>
      <c r="S992" s="9">
        <f t="shared" si="62"/>
        <v>42432.25</v>
      </c>
      <c r="T992" s="9">
        <f t="shared" si="63"/>
        <v>42454.208333333328</v>
      </c>
    </row>
    <row r="993" spans="1:20" x14ac:dyDescent="0.55000000000000004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5">
        <f t="shared" si="60"/>
        <v>1.131734693877551</v>
      </c>
      <c r="P993">
        <f t="shared" si="61"/>
        <v>84.022727272727266</v>
      </c>
      <c r="Q993" t="str" cm="1">
        <f t="array" ref="Q993:R993">_xlfn.TEXTSPLIT(N993,"/")</f>
        <v>music</v>
      </c>
      <c r="R993" t="str">
        <v>rock</v>
      </c>
      <c r="S993" s="9">
        <f t="shared" si="62"/>
        <v>41907.208333333336</v>
      </c>
      <c r="T993" s="9">
        <f t="shared" si="63"/>
        <v>41911.208333333336</v>
      </c>
    </row>
    <row r="994" spans="1:20" x14ac:dyDescent="0.55000000000000004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5">
        <f t="shared" si="60"/>
        <v>4.2654838709677421</v>
      </c>
      <c r="P994">
        <f t="shared" si="61"/>
        <v>176.30666666666667</v>
      </c>
      <c r="Q994" t="str" cm="1">
        <f t="array" ref="Q994:R994">_xlfn.TEXTSPLIT(N994,"/")</f>
        <v>film &amp; video</v>
      </c>
      <c r="R994" t="str">
        <v>drama</v>
      </c>
      <c r="S994" s="9">
        <f t="shared" si="62"/>
        <v>43227.208333333328</v>
      </c>
      <c r="T994" s="9">
        <f t="shared" si="63"/>
        <v>43241.208333333328</v>
      </c>
    </row>
    <row r="995" spans="1:20" x14ac:dyDescent="0.55000000000000004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5">
        <f t="shared" si="60"/>
        <v>0.77632653061224488</v>
      </c>
      <c r="P995">
        <f t="shared" si="61"/>
        <v>9.035629453681711</v>
      </c>
      <c r="Q995" t="str" cm="1">
        <f t="array" ref="Q995:R995">_xlfn.TEXTSPLIT(N995,"/")</f>
        <v>photography</v>
      </c>
      <c r="R995" t="str">
        <v>photography books</v>
      </c>
      <c r="S995" s="9">
        <f t="shared" si="62"/>
        <v>42362.25</v>
      </c>
      <c r="T995" s="9">
        <f t="shared" si="63"/>
        <v>42379.25</v>
      </c>
    </row>
    <row r="996" spans="1:20" x14ac:dyDescent="0.55000000000000004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5">
        <f t="shared" si="60"/>
        <v>0.52496810772501767</v>
      </c>
      <c r="P996">
        <f t="shared" si="61"/>
        <v>36.25697503671072</v>
      </c>
      <c r="Q996" t="str" cm="1">
        <f t="array" ref="Q996:R996">_xlfn.TEXTSPLIT(N996,"/")</f>
        <v>publishing</v>
      </c>
      <c r="R996" t="str">
        <v>translations</v>
      </c>
      <c r="S996" s="9">
        <f t="shared" si="62"/>
        <v>41929.208333333336</v>
      </c>
      <c r="T996" s="9">
        <f t="shared" si="63"/>
        <v>41935.208333333336</v>
      </c>
    </row>
    <row r="997" spans="1:20" x14ac:dyDescent="0.55000000000000004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5">
        <f t="shared" si="60"/>
        <v>1.5746762589928058</v>
      </c>
      <c r="P997">
        <f t="shared" si="61"/>
        <v>1368</v>
      </c>
      <c r="Q997" t="str" cm="1">
        <f t="array" ref="Q997:R997">_xlfn.TEXTSPLIT(N997,"/")</f>
        <v>food</v>
      </c>
      <c r="R997" t="str">
        <v>food trucks</v>
      </c>
      <c r="S997" s="9">
        <f t="shared" si="62"/>
        <v>43408.208333333328</v>
      </c>
      <c r="T997" s="9">
        <f t="shared" si="63"/>
        <v>43437.25</v>
      </c>
    </row>
    <row r="998" spans="1:20" ht="31.35" x14ac:dyDescent="0.55000000000000004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5">
        <f t="shared" si="60"/>
        <v>0.72939393939393937</v>
      </c>
      <c r="P998">
        <f t="shared" si="61"/>
        <v>34.633093525179859</v>
      </c>
      <c r="Q998" t="str" cm="1">
        <f t="array" ref="Q998:R998">_xlfn.TEXTSPLIT(N998,"/")</f>
        <v>theater</v>
      </c>
      <c r="R998" t="str">
        <v>plays</v>
      </c>
      <c r="S998" s="9">
        <f t="shared" si="62"/>
        <v>41276.25</v>
      </c>
      <c r="T998" s="9">
        <f t="shared" si="63"/>
        <v>41306.25</v>
      </c>
    </row>
    <row r="999" spans="1:20" x14ac:dyDescent="0.55000000000000004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5">
        <f t="shared" si="60"/>
        <v>0.60565789473684206</v>
      </c>
      <c r="P999">
        <f t="shared" si="61"/>
        <v>12.307486631016042</v>
      </c>
      <c r="Q999" t="str" cm="1">
        <f t="array" ref="Q999:R999">_xlfn.TEXTSPLIT(N999,"/")</f>
        <v>theater</v>
      </c>
      <c r="R999" t="str">
        <v>plays</v>
      </c>
      <c r="S999" s="9">
        <f t="shared" si="62"/>
        <v>41659.25</v>
      </c>
      <c r="T999" s="9">
        <f t="shared" si="63"/>
        <v>41664.25</v>
      </c>
    </row>
    <row r="1000" spans="1:20" x14ac:dyDescent="0.55000000000000004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5">
        <f t="shared" si="60"/>
        <v>0.5679129129129129</v>
      </c>
      <c r="P1000">
        <f t="shared" si="61"/>
        <v>33.710338680926917</v>
      </c>
      <c r="Q1000" t="str" cm="1">
        <f t="array" ref="Q1000:R1000">_xlfn.TEXTSPLIT(N1000,"/")</f>
        <v>music</v>
      </c>
      <c r="R1000" t="str">
        <v>indie rock</v>
      </c>
      <c r="S1000" s="9">
        <f t="shared" si="62"/>
        <v>40220.25</v>
      </c>
      <c r="T1000" s="9">
        <f t="shared" si="63"/>
        <v>40234.25</v>
      </c>
    </row>
    <row r="1001" spans="1:20" x14ac:dyDescent="0.55000000000000004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5">
        <f t="shared" si="60"/>
        <v>0.56542754275427543</v>
      </c>
      <c r="P1001" t="e">
        <f t="shared" si="61"/>
        <v>#DIV/0!</v>
      </c>
      <c r="Q1001" t="str" cm="1">
        <f t="array" ref="Q1001:R1001">_xlfn.TEXTSPLIT(N1001,"/")</f>
        <v>food</v>
      </c>
      <c r="R1001" t="str">
        <v>food trucks</v>
      </c>
      <c r="S1001" s="9">
        <f t="shared" si="62"/>
        <v>42550.208333333328</v>
      </c>
      <c r="T1001" s="9">
        <f t="shared" si="63"/>
        <v>42557.208333333328</v>
      </c>
    </row>
  </sheetData>
  <conditionalFormatting sqref="F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ntainsText" dxfId="11" priority="5" operator="containsText" text="successful">
      <formula>NOT(ISERROR(SEARCH("successful",F1)))</formula>
    </cfRule>
    <cfRule type="containsText" dxfId="10" priority="4" operator="containsText" text="failed">
      <formula>NOT(ISERROR(SEARCH("failed",F1)))</formula>
    </cfRule>
    <cfRule type="containsText" dxfId="9" priority="3" operator="containsText" text="canceled">
      <formula>NOT(ISERROR(SEARCH("canceled",F1)))</formula>
    </cfRule>
    <cfRule type="containsText" dxfId="8" priority="2" operator="containsText" text="live">
      <formula>NOT(ISERROR(SEARCH("live",F1)))</formula>
    </cfRule>
  </conditionalFormatting>
  <conditionalFormatting sqref="O2:O1001">
    <cfRule type="colorScale" priority="1">
      <colorScale>
        <cfvo type="num" val="0"/>
        <cfvo type="num" val="1"/>
        <cfvo type="num" val="2"/>
        <color rgb="FFF8696B"/>
        <color rgb="FF92D050"/>
        <color rgb="FF00B0F0"/>
      </colorScale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Sheet10</vt:lpstr>
      <vt:lpstr>Sheet8</vt:lpstr>
      <vt:lpstr>Sheet6</vt:lpstr>
      <vt:lpstr>Sheet5</vt:lpstr>
      <vt:lpstr>Sheet2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Dean Ninalga</cp:lastModifiedBy>
  <dcterms:created xsi:type="dcterms:W3CDTF">2021-09-29T18:52:28Z</dcterms:created>
  <dcterms:modified xsi:type="dcterms:W3CDTF">2023-10-29T23:47:51Z</dcterms:modified>
</cp:coreProperties>
</file>