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zlencioni\Documents\4_Gerencia_SW\9-Parcerias\Parceria-FATEC\"/>
    </mc:Choice>
  </mc:AlternateContent>
  <bookViews>
    <workbookView xWindow="0" yWindow="0" windowWidth="20490" windowHeight="7620"/>
  </bookViews>
  <sheets>
    <sheet name="Analise" sheetId="2" r:id="rId1"/>
    <sheet name="Avanco e horas planejado" sheetId="4" r:id="rId2"/>
    <sheet name="Avanco realizado tendenci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D3" i="2"/>
  <c r="E3" i="2"/>
  <c r="F3" i="2"/>
  <c r="G3" i="2"/>
  <c r="H3" i="2"/>
  <c r="I3" i="2"/>
  <c r="J3" i="2"/>
  <c r="K3" i="2"/>
  <c r="L3" i="2"/>
  <c r="M3" i="2"/>
  <c r="N3" i="2"/>
  <c r="C3" i="2"/>
  <c r="D4" i="2"/>
  <c r="E4" i="2"/>
  <c r="L4" i="2"/>
  <c r="M4" i="2"/>
  <c r="N4" i="2"/>
  <c r="C4" i="2"/>
  <c r="U13" i="4"/>
  <c r="T13" i="4"/>
  <c r="S13" i="4"/>
  <c r="R13" i="4"/>
  <c r="Q13" i="4"/>
  <c r="P13" i="4"/>
  <c r="O13" i="4"/>
  <c r="N13" i="4"/>
  <c r="M13" i="4"/>
  <c r="L13" i="4"/>
  <c r="K13" i="4"/>
  <c r="J13" i="4"/>
  <c r="E9" i="4"/>
  <c r="D9" i="4" s="1"/>
  <c r="E8" i="4"/>
  <c r="E7" i="4"/>
  <c r="E6" i="4"/>
  <c r="E5" i="4"/>
  <c r="H4" i="4"/>
  <c r="H3" i="4" s="1"/>
  <c r="G4" i="4"/>
  <c r="G3" i="4" s="1"/>
  <c r="E3" i="4" s="1"/>
  <c r="E4" i="4"/>
  <c r="K16" i="1"/>
  <c r="L16" i="1"/>
  <c r="M16" i="1"/>
  <c r="F4" i="2" s="1"/>
  <c r="N16" i="1"/>
  <c r="G4" i="2" s="1"/>
  <c r="O16" i="1"/>
  <c r="H4" i="2" s="1"/>
  <c r="P16" i="1"/>
  <c r="I4" i="2" s="1"/>
  <c r="Q16" i="1"/>
  <c r="J4" i="2" s="1"/>
  <c r="R16" i="1"/>
  <c r="K4" i="2" s="1"/>
  <c r="S16" i="1"/>
  <c r="T16" i="1"/>
  <c r="U16" i="1"/>
  <c r="J16" i="1"/>
  <c r="K13" i="1"/>
  <c r="L13" i="1"/>
  <c r="M13" i="1"/>
  <c r="N13" i="1"/>
  <c r="O13" i="1"/>
  <c r="P13" i="1"/>
  <c r="Q13" i="1"/>
  <c r="R13" i="1"/>
  <c r="S13" i="1"/>
  <c r="T13" i="1"/>
  <c r="U13" i="1"/>
  <c r="J13" i="1"/>
  <c r="D4" i="1"/>
  <c r="D3" i="1"/>
  <c r="E5" i="1"/>
  <c r="D5" i="1" s="1"/>
  <c r="E6" i="1"/>
  <c r="D6" i="1" s="1"/>
  <c r="E7" i="1"/>
  <c r="E8" i="1"/>
  <c r="D8" i="1" s="1"/>
  <c r="E9" i="1"/>
  <c r="E4" i="1"/>
  <c r="E3" i="1"/>
  <c r="D7" i="1" s="1"/>
  <c r="H4" i="1"/>
  <c r="H3" i="1" s="1"/>
  <c r="G3" i="1"/>
  <c r="G4" i="1"/>
  <c r="T16" i="4" l="1"/>
  <c r="L16" i="4"/>
  <c r="S16" i="4"/>
  <c r="K16" i="4"/>
  <c r="R16" i="4"/>
  <c r="J16" i="4"/>
  <c r="Q16" i="4"/>
  <c r="O16" i="4"/>
  <c r="N16" i="4"/>
  <c r="U16" i="4"/>
  <c r="M16" i="4"/>
  <c r="P16" i="4"/>
  <c r="D3" i="4"/>
  <c r="D4" i="4"/>
  <c r="D8" i="4"/>
  <c r="D7" i="4"/>
  <c r="D6" i="4"/>
  <c r="D5" i="4"/>
  <c r="D9" i="1"/>
</calcChain>
</file>

<file path=xl/sharedStrings.xml><?xml version="1.0" encoding="utf-8"?>
<sst xmlns="http://schemas.openxmlformats.org/spreadsheetml/2006/main" count="62" uniqueCount="34">
  <si>
    <t>Valor</t>
  </si>
  <si>
    <t>HH</t>
  </si>
  <si>
    <t>1. UAV Design</t>
  </si>
  <si>
    <t xml:space="preserve"> 1.1 Air Vehicle</t>
  </si>
  <si>
    <t xml:space="preserve">    1.1.1 Airframe</t>
  </si>
  <si>
    <t xml:space="preserve">    1.1.2 Propulsion</t>
  </si>
  <si>
    <t xml:space="preserve">    1.1.3 Communications</t>
  </si>
  <si>
    <t xml:space="preserve"> 1.2 Payload</t>
  </si>
  <si>
    <t xml:space="preserve"> 1.3 Ground Segment</t>
  </si>
  <si>
    <t>WBS</t>
  </si>
  <si>
    <t>Fração</t>
  </si>
  <si>
    <t>Material</t>
  </si>
  <si>
    <t>Valor homem hora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</si>
  <si>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</si>
  <si>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</si>
  <si>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</si>
  <si>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</si>
  <si>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</si>
  <si>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</si>
  <si>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</si>
  <si>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</si>
  <si>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</si>
  <si>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</si>
  <si>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</si>
  <si>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</si>
  <si>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Curva S - Gastos de Horas - Planejado</t>
  </si>
  <si>
    <t>Curva S - Avanço Físico - Planejado</t>
  </si>
  <si>
    <t>Total de horas</t>
  </si>
  <si>
    <t>Total de avanço</t>
  </si>
  <si>
    <t>Mês/Ano</t>
  </si>
  <si>
    <t>Avanço Planejado</t>
  </si>
  <si>
    <t>Curva S - Avanço Físico Real</t>
  </si>
  <si>
    <t>Avanço Realizado Tendencia</t>
  </si>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</sst>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horizontal="left" vertical="center" wrapText="1" readingOrder="1"/>
    </xf>
    <xf numFmtId="8" fontId="3" fillId="0" borderId="1" xfId="0" applyNumberFormat="1" applyFont="1" applyFill="1" applyBorder="1" applyAlignment="1">
      <alignment horizontal="center" vertical="center" wrapText="1" readingOrder="1"/>
    </xf>
    <xf numFmtId="3" fontId="3" fillId="0" borderId="1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8" fontId="2" fillId="2" borderId="1" xfId="0" applyNumberFormat="1" applyFont="1" applyFill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8" fontId="2" fillId="0" borderId="0" xfId="0" applyNumberFormat="1" applyFont="1" applyFill="1" applyBorder="1" applyAlignment="1">
      <alignment horizontal="center" vertical="center" wrapText="1" readingOrder="1"/>
    </xf>
    <xf numFmtId="8" fontId="3" fillId="0" borderId="0" xfId="0" applyNumberFormat="1" applyFont="1" applyFill="1" applyBorder="1" applyAlignment="1">
      <alignment horizontal="center" vertical="center" wrapText="1" readingOrder="1"/>
    </xf>
    <xf numFmtId="44" fontId="0" fillId="0" borderId="0" xfId="1" applyFont="1" applyFill="1" applyBorder="1"/>
    <xf numFmtId="9" fontId="3" fillId="0" borderId="1" xfId="2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9" fontId="2" fillId="2" borderId="1" xfId="2" applyFont="1" applyFill="1" applyBorder="1" applyAlignment="1">
      <alignment horizontal="center" vertical="center" wrapText="1" readingOrder="1"/>
    </xf>
    <xf numFmtId="44" fontId="2" fillId="2" borderId="1" xfId="1" applyFont="1" applyFill="1" applyBorder="1" applyAlignment="1">
      <alignment horizontal="center" vertical="center" wrapText="1" readingOrder="1"/>
    </xf>
    <xf numFmtId="44" fontId="3" fillId="0" borderId="1" xfId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9" fontId="0" fillId="0" borderId="1" xfId="2" applyFon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5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7" fontId="0" fillId="6" borderId="1" xfId="0" applyNumberForma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918525865394"/>
          <c:y val="8.5747645514898871E-2"/>
          <c:w val="0.70157267884667607"/>
          <c:h val="0.82167454068241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Analise!$B$3</c:f>
              <c:strCache>
                <c:ptCount val="1"/>
                <c:pt idx="0">
                  <c:v>Avanço 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Analise!$C$2:$N$2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Analise!$C$3:$N$3</c:f>
              <c:numCache>
                <c:formatCode>0%</c:formatCode>
                <c:ptCount val="12"/>
                <c:pt idx="0">
                  <c:v>7.9189189189189185E-2</c:v>
                </c:pt>
                <c:pt idx="1">
                  <c:v>0.14783783783783783</c:v>
                </c:pt>
                <c:pt idx="2">
                  <c:v>0.29864864864864865</c:v>
                </c:pt>
                <c:pt idx="3">
                  <c:v>0.39729729729729729</c:v>
                </c:pt>
                <c:pt idx="4">
                  <c:v>0.58243243243243248</c:v>
                </c:pt>
                <c:pt idx="5">
                  <c:v>0.81756756756756754</c:v>
                </c:pt>
                <c:pt idx="6">
                  <c:v>0.85810810810810811</c:v>
                </c:pt>
                <c:pt idx="7">
                  <c:v>0.89864864864864868</c:v>
                </c:pt>
                <c:pt idx="8">
                  <c:v>0.93918918918918914</c:v>
                </c:pt>
                <c:pt idx="9">
                  <c:v>0.94729729729729728</c:v>
                </c:pt>
                <c:pt idx="10">
                  <c:v>0.95945945945945943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0-455F-A9D4-649BF9491345}"/>
            </c:ext>
          </c:extLst>
        </c:ser>
        <c:ser>
          <c:idx val="1"/>
          <c:order val="1"/>
          <c:tx>
            <c:strRef>
              <c:f>Analise!$B$4</c:f>
              <c:strCache>
                <c:ptCount val="1"/>
                <c:pt idx="0">
                  <c:v>Avanço Realizado Tendencia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Analise!$C$2:$N$2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Analise!$C$4:$N$4</c:f>
              <c:numCache>
                <c:formatCode>0%</c:formatCode>
                <c:ptCount val="12"/>
                <c:pt idx="0">
                  <c:v>4.5405405405405407E-2</c:v>
                </c:pt>
                <c:pt idx="1">
                  <c:v>9.3243243243243248E-2</c:v>
                </c:pt>
                <c:pt idx="2">
                  <c:v>0.17837837837837839</c:v>
                </c:pt>
                <c:pt idx="3">
                  <c:v>0.27567567567567569</c:v>
                </c:pt>
                <c:pt idx="4">
                  <c:v>0.35324324324324324</c:v>
                </c:pt>
                <c:pt idx="5">
                  <c:v>0.49189189189189192</c:v>
                </c:pt>
                <c:pt idx="6">
                  <c:v>0.6527027027027027</c:v>
                </c:pt>
                <c:pt idx="7">
                  <c:v>0.83540540540540542</c:v>
                </c:pt>
                <c:pt idx="8">
                  <c:v>0.8783783783783784</c:v>
                </c:pt>
                <c:pt idx="9">
                  <c:v>0.94729729729729728</c:v>
                </c:pt>
                <c:pt idx="10">
                  <c:v>0.95945945945945943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0-455F-A9D4-649BF9491345}"/>
            </c:ext>
          </c:extLst>
        </c:ser>
        <c:ser>
          <c:idx val="2"/>
          <c:order val="2"/>
          <c:tx>
            <c:strRef>
              <c:f>Analise!$P$2</c:f>
              <c:strCache>
                <c:ptCount val="1"/>
                <c:pt idx="0">
                  <c:v>Atualização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Analise!$P$3:$Q$3</c:f>
              <c:numCache>
                <c:formatCode>mmm\-yy</c:formatCode>
                <c:ptCount val="2"/>
                <c:pt idx="0">
                  <c:v>44986</c:v>
                </c:pt>
                <c:pt idx="1">
                  <c:v>44986</c:v>
                </c:pt>
              </c:numCache>
            </c:numRef>
          </c:xVal>
          <c:yVal>
            <c:numRef>
              <c:f>Analise!$P$4:$Q$4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B0-455F-A9D4-649BF949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33615"/>
        <c:axId val="1450045263"/>
      </c:scatterChart>
      <c:valAx>
        <c:axId val="14500336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045263"/>
        <c:crosses val="autoZero"/>
        <c:crossBetween val="midCat"/>
      </c:valAx>
      <c:valAx>
        <c:axId val="1450045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03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32547152162907"/>
          <c:y val="0.383726334208224"/>
          <c:w val="0.22988916444933782"/>
          <c:h val="0.24816350162112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5</xdr:row>
      <xdr:rowOff>123825</xdr:rowOff>
    </xdr:from>
    <xdr:to>
      <xdr:col>14</xdr:col>
      <xdr:colOff>285749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showGridLines="0" tabSelected="1" workbookViewId="0">
      <selection activeCell="Q12" sqref="Q12"/>
    </sheetView>
  </sheetViews>
  <sheetFormatPr defaultRowHeight="15" x14ac:dyDescent="0.25"/>
  <cols>
    <col min="1" max="1" width="9.140625" style="30"/>
    <col min="2" max="2" width="26.5703125" style="30" bestFit="1" customWidth="1"/>
    <col min="3" max="3" width="6.5703125" style="30" bestFit="1" customWidth="1"/>
    <col min="4" max="4" width="6.7109375" style="30" bestFit="1" customWidth="1"/>
    <col min="5" max="5" width="7.28515625" style="30" bestFit="1" customWidth="1"/>
    <col min="6" max="6" width="6.7109375" style="30" bestFit="1" customWidth="1"/>
    <col min="7" max="7" width="7.140625" style="30" bestFit="1" customWidth="1"/>
    <col min="8" max="8" width="6.7109375" style="30" bestFit="1" customWidth="1"/>
    <col min="9" max="9" width="6.140625" style="30" bestFit="1" customWidth="1"/>
    <col min="10" max="10" width="7" style="30" bestFit="1" customWidth="1"/>
    <col min="11" max="11" width="6.5703125" style="30" bestFit="1" customWidth="1"/>
    <col min="12" max="12" width="6.85546875" style="30" bestFit="1" customWidth="1"/>
    <col min="13" max="13" width="7.140625" style="30" bestFit="1" customWidth="1"/>
    <col min="14" max="14" width="7" style="30" bestFit="1" customWidth="1"/>
    <col min="15" max="15" width="4.28515625" style="30" customWidth="1"/>
    <col min="16" max="16384" width="9.140625" style="30"/>
  </cols>
  <sheetData>
    <row r="2" spans="2:17" x14ac:dyDescent="0.25">
      <c r="B2" s="22" t="s">
        <v>29</v>
      </c>
      <c r="C2" s="36">
        <v>44927</v>
      </c>
      <c r="D2" s="36">
        <v>44958</v>
      </c>
      <c r="E2" s="36">
        <v>44986</v>
      </c>
      <c r="F2" s="36">
        <v>45017</v>
      </c>
      <c r="G2" s="36">
        <v>45047</v>
      </c>
      <c r="H2" s="36">
        <v>45078</v>
      </c>
      <c r="I2" s="36">
        <v>45108</v>
      </c>
      <c r="J2" s="36">
        <v>45139</v>
      </c>
      <c r="K2" s="36">
        <v>45170</v>
      </c>
      <c r="L2" s="36">
        <v>45200</v>
      </c>
      <c r="M2" s="36">
        <v>45231</v>
      </c>
      <c r="N2" s="36">
        <v>45261</v>
      </c>
      <c r="P2" s="37" t="s">
        <v>33</v>
      </c>
      <c r="Q2" s="22"/>
    </row>
    <row r="3" spans="2:17" x14ac:dyDescent="0.25">
      <c r="B3" s="34" t="s">
        <v>30</v>
      </c>
      <c r="C3" s="35">
        <f>'Avanco e horas planejado'!J16</f>
        <v>7.9189189189189185E-2</v>
      </c>
      <c r="D3" s="35">
        <f>'Avanco e horas planejado'!K16</f>
        <v>0.14783783783783783</v>
      </c>
      <c r="E3" s="35">
        <f>'Avanco e horas planejado'!L16</f>
        <v>0.29864864864864865</v>
      </c>
      <c r="F3" s="35">
        <f>'Avanco e horas planejado'!M16</f>
        <v>0.39729729729729729</v>
      </c>
      <c r="G3" s="35">
        <f>'Avanco e horas planejado'!N16</f>
        <v>0.58243243243243248</v>
      </c>
      <c r="H3" s="35">
        <f>'Avanco e horas planejado'!O16</f>
        <v>0.81756756756756754</v>
      </c>
      <c r="I3" s="35">
        <f>'Avanco e horas planejado'!P16</f>
        <v>0.85810810810810811</v>
      </c>
      <c r="J3" s="35">
        <f>'Avanco e horas planejado'!Q16</f>
        <v>0.89864864864864868</v>
      </c>
      <c r="K3" s="35">
        <f>'Avanco e horas planejado'!R16</f>
        <v>0.93918918918918914</v>
      </c>
      <c r="L3" s="35">
        <f>'Avanco e horas planejado'!S16</f>
        <v>0.94729729729729728</v>
      </c>
      <c r="M3" s="35">
        <f>'Avanco e horas planejado'!T16</f>
        <v>0.95945945945945943</v>
      </c>
      <c r="N3" s="35">
        <f>'Avanco e horas planejado'!U16</f>
        <v>1</v>
      </c>
      <c r="P3" s="38">
        <v>44986</v>
      </c>
      <c r="Q3" s="38">
        <f>P3</f>
        <v>44986</v>
      </c>
    </row>
    <row r="4" spans="2:17" x14ac:dyDescent="0.25">
      <c r="B4" s="34" t="s">
        <v>32</v>
      </c>
      <c r="C4" s="35">
        <f>'Avanco realizado tendencia'!J16</f>
        <v>4.5405405405405407E-2</v>
      </c>
      <c r="D4" s="35">
        <f>'Avanco realizado tendencia'!K16</f>
        <v>9.3243243243243248E-2</v>
      </c>
      <c r="E4" s="35">
        <f>'Avanco realizado tendencia'!L16</f>
        <v>0.17837837837837839</v>
      </c>
      <c r="F4" s="35">
        <f>'Avanco realizado tendencia'!M16</f>
        <v>0.27567567567567569</v>
      </c>
      <c r="G4" s="35">
        <f>'Avanco realizado tendencia'!N16</f>
        <v>0.35324324324324324</v>
      </c>
      <c r="H4" s="35">
        <f>'Avanco realizado tendencia'!O16</f>
        <v>0.49189189189189192</v>
      </c>
      <c r="I4" s="35">
        <f>'Avanco realizado tendencia'!P16</f>
        <v>0.6527027027027027</v>
      </c>
      <c r="J4" s="35">
        <f>'Avanco realizado tendencia'!Q16</f>
        <v>0.83540540540540542</v>
      </c>
      <c r="K4" s="35">
        <f>'Avanco realizado tendencia'!R16</f>
        <v>0.8783783783783784</v>
      </c>
      <c r="L4" s="35">
        <f>'Avanco realizado tendencia'!S16</f>
        <v>0.94729729729729728</v>
      </c>
      <c r="M4" s="35">
        <f>'Avanco realizado tendencia'!T16</f>
        <v>0.95945945945945943</v>
      </c>
      <c r="N4" s="35">
        <f>'Avanco realizado tendencia'!U16</f>
        <v>1</v>
      </c>
      <c r="P4" s="33">
        <v>0</v>
      </c>
      <c r="Q4" s="33">
        <v>1</v>
      </c>
    </row>
    <row r="5" spans="2:17" x14ac:dyDescent="0.25">
      <c r="B5" s="31"/>
    </row>
    <row r="6" spans="2:17" x14ac:dyDescent="0.25">
      <c r="B6" s="31"/>
    </row>
    <row r="7" spans="2:17" x14ac:dyDescent="0.25">
      <c r="B7" s="3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="80" zoomScaleNormal="80" workbookViewId="0">
      <selection activeCell="B19" sqref="B19"/>
    </sheetView>
  </sheetViews>
  <sheetFormatPr defaultColWidth="26.28515625" defaultRowHeight="15" x14ac:dyDescent="0.25"/>
  <cols>
    <col min="1" max="1" width="5.7109375" style="1" customWidth="1"/>
    <col min="2" max="2" width="24.85546875" style="1" bestFit="1" customWidth="1"/>
    <col min="3" max="3" width="4.28515625" style="8" customWidth="1"/>
    <col min="4" max="4" width="11" style="8" customWidth="1"/>
    <col min="5" max="5" width="17.28515625" style="1" bestFit="1" customWidth="1"/>
    <col min="6" max="6" width="4.42578125" style="8" customWidth="1"/>
    <col min="7" max="7" width="8" style="1" bestFit="1" customWidth="1"/>
    <col min="8" max="8" width="13.7109375" style="1" customWidth="1"/>
    <col min="9" max="9" width="4.7109375" style="1" customWidth="1"/>
    <col min="10" max="10" width="6.28515625" style="1" customWidth="1"/>
    <col min="11" max="11" width="5.5703125" style="1" bestFit="1" customWidth="1"/>
    <col min="12" max="20" width="6" style="1" bestFit="1" customWidth="1"/>
    <col min="21" max="21" width="6.5703125" style="1" bestFit="1" customWidth="1"/>
    <col min="22" max="16384" width="26.28515625" style="1"/>
  </cols>
  <sheetData>
    <row r="2" spans="2:21" ht="18.75" x14ac:dyDescent="0.25">
      <c r="B2" s="16" t="s">
        <v>9</v>
      </c>
      <c r="C2" s="9"/>
      <c r="D2" s="16" t="s">
        <v>10</v>
      </c>
      <c r="E2" s="16" t="s">
        <v>0</v>
      </c>
      <c r="F2" s="9"/>
      <c r="G2" s="16" t="s">
        <v>1</v>
      </c>
      <c r="H2" s="16" t="s">
        <v>11</v>
      </c>
      <c r="J2" s="39">
        <v>2023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2:21" ht="15.75" x14ac:dyDescent="0.25">
      <c r="B3" s="5" t="s">
        <v>2</v>
      </c>
      <c r="C3" s="10"/>
      <c r="D3" s="17">
        <f>E3/$E$3</f>
        <v>1</v>
      </c>
      <c r="E3" s="6">
        <f t="shared" ref="E3:E9" si="0">G3*$D$11+H3</f>
        <v>1001850</v>
      </c>
      <c r="F3" s="12"/>
      <c r="G3" s="7">
        <f>G4+G8+G9</f>
        <v>10000</v>
      </c>
      <c r="H3" s="18">
        <f>H4+H8+H9</f>
        <v>1850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0" t="s">
        <v>19</v>
      </c>
      <c r="Q3" s="20" t="s">
        <v>20</v>
      </c>
      <c r="R3" s="20" t="s">
        <v>21</v>
      </c>
      <c r="S3" s="20" t="s">
        <v>22</v>
      </c>
      <c r="T3" s="20" t="s">
        <v>23</v>
      </c>
      <c r="U3" s="20" t="s">
        <v>24</v>
      </c>
    </row>
    <row r="4" spans="2:21" ht="15.75" x14ac:dyDescent="0.25">
      <c r="B4" s="2" t="s">
        <v>3</v>
      </c>
      <c r="C4" s="11"/>
      <c r="D4" s="15">
        <f>E4/$E$3</f>
        <v>0.39956081249688075</v>
      </c>
      <c r="E4" s="3">
        <f t="shared" si="0"/>
        <v>400300</v>
      </c>
      <c r="F4" s="13"/>
      <c r="G4" s="4">
        <f>SUM(G5:G7)</f>
        <v>4000</v>
      </c>
      <c r="H4" s="19">
        <f>SUM(H5:H7)</f>
        <v>300</v>
      </c>
      <c r="J4" s="23"/>
      <c r="K4" s="23"/>
      <c r="L4" s="23"/>
      <c r="M4" s="23"/>
      <c r="N4" s="23"/>
      <c r="O4" s="23"/>
      <c r="P4" s="24"/>
      <c r="Q4" s="24"/>
      <c r="R4" s="24"/>
      <c r="S4" s="24"/>
      <c r="T4" s="24"/>
      <c r="U4" s="24"/>
    </row>
    <row r="5" spans="2:21" ht="15.75" x14ac:dyDescent="0.25">
      <c r="B5" s="2" t="s">
        <v>4</v>
      </c>
      <c r="C5" s="11"/>
      <c r="D5" s="15">
        <f t="shared" ref="D5:D9" si="1">E5/$E$3</f>
        <v>9.991515695962469E-2</v>
      </c>
      <c r="E5" s="3">
        <f t="shared" si="0"/>
        <v>100100</v>
      </c>
      <c r="F5" s="13"/>
      <c r="G5" s="4">
        <v>1000</v>
      </c>
      <c r="H5" s="19">
        <v>100</v>
      </c>
      <c r="J5" s="25">
        <v>0.1</v>
      </c>
      <c r="K5" s="25">
        <v>0.15</v>
      </c>
      <c r="L5" s="25">
        <v>0.35</v>
      </c>
      <c r="M5" s="25">
        <v>0.5</v>
      </c>
      <c r="N5" s="25">
        <v>0.75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</row>
    <row r="6" spans="2:21" ht="15.75" x14ac:dyDescent="0.25">
      <c r="B6" s="2" t="s">
        <v>5</v>
      </c>
      <c r="C6" s="11"/>
      <c r="D6" s="15">
        <f t="shared" si="1"/>
        <v>9.991515695962469E-2</v>
      </c>
      <c r="E6" s="3">
        <f t="shared" si="0"/>
        <v>100100</v>
      </c>
      <c r="F6" s="13"/>
      <c r="G6" s="4">
        <v>1000</v>
      </c>
      <c r="H6" s="19">
        <v>100</v>
      </c>
      <c r="J6" s="25">
        <v>0.04</v>
      </c>
      <c r="K6" s="25">
        <v>0.5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5">
        <v>1</v>
      </c>
      <c r="U6" s="25">
        <v>1</v>
      </c>
    </row>
    <row r="7" spans="2:21" ht="15.75" x14ac:dyDescent="0.25">
      <c r="B7" s="2" t="s">
        <v>6</v>
      </c>
      <c r="C7" s="11"/>
      <c r="D7" s="15">
        <f t="shared" si="1"/>
        <v>0.19973049857763139</v>
      </c>
      <c r="E7" s="3">
        <f t="shared" si="0"/>
        <v>200100</v>
      </c>
      <c r="F7" s="13"/>
      <c r="G7" s="4">
        <v>2000</v>
      </c>
      <c r="H7" s="19">
        <v>100</v>
      </c>
      <c r="J7" s="25">
        <v>0.05</v>
      </c>
      <c r="K7" s="25">
        <v>0.35</v>
      </c>
      <c r="L7" s="25">
        <v>0.65</v>
      </c>
      <c r="M7" s="25">
        <v>0.75</v>
      </c>
      <c r="N7" s="25">
        <v>0.85</v>
      </c>
      <c r="O7" s="25">
        <v>1</v>
      </c>
      <c r="P7" s="25">
        <v>1</v>
      </c>
      <c r="Q7" s="25">
        <v>1</v>
      </c>
      <c r="R7" s="25">
        <v>1</v>
      </c>
      <c r="S7" s="25">
        <v>1</v>
      </c>
      <c r="T7" s="25">
        <v>1</v>
      </c>
      <c r="U7" s="25">
        <v>1</v>
      </c>
    </row>
    <row r="8" spans="2:21" ht="15.75" x14ac:dyDescent="0.25">
      <c r="B8" s="2" t="s">
        <v>7</v>
      </c>
      <c r="C8" s="11"/>
      <c r="D8" s="15">
        <f t="shared" si="1"/>
        <v>0.30024454758696412</v>
      </c>
      <c r="E8" s="3">
        <f t="shared" si="0"/>
        <v>300800</v>
      </c>
      <c r="F8" s="13"/>
      <c r="G8" s="4">
        <v>3000</v>
      </c>
      <c r="H8" s="19">
        <v>800</v>
      </c>
      <c r="J8" s="25">
        <v>0.15</v>
      </c>
      <c r="K8" s="25">
        <v>0.17</v>
      </c>
      <c r="L8" s="25">
        <v>0.3</v>
      </c>
      <c r="M8" s="25">
        <v>0.45</v>
      </c>
      <c r="N8" s="25">
        <v>0.6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</row>
    <row r="9" spans="2:21" ht="15.75" x14ac:dyDescent="0.25">
      <c r="B9" s="2" t="s">
        <v>8</v>
      </c>
      <c r="C9" s="11"/>
      <c r="D9" s="15">
        <f t="shared" si="1"/>
        <v>0.30019463991615514</v>
      </c>
      <c r="E9" s="3">
        <f t="shared" si="0"/>
        <v>300750</v>
      </c>
      <c r="F9" s="13"/>
      <c r="G9" s="4">
        <v>3000</v>
      </c>
      <c r="H9" s="19">
        <v>750</v>
      </c>
      <c r="J9" s="25">
        <v>0.01</v>
      </c>
      <c r="K9" s="25">
        <v>0.05</v>
      </c>
      <c r="L9" s="25">
        <v>0.15</v>
      </c>
      <c r="M9" s="25">
        <v>0.2</v>
      </c>
      <c r="N9" s="25">
        <v>0.45</v>
      </c>
      <c r="O9" s="25">
        <v>0.55000000000000004</v>
      </c>
      <c r="P9" s="25">
        <v>0.65</v>
      </c>
      <c r="Q9" s="25">
        <v>0.75</v>
      </c>
      <c r="R9" s="25">
        <v>0.85</v>
      </c>
      <c r="S9" s="25">
        <v>0.87</v>
      </c>
      <c r="T9" s="25">
        <v>0.9</v>
      </c>
      <c r="U9" s="25">
        <v>1</v>
      </c>
    </row>
    <row r="11" spans="2:21" x14ac:dyDescent="0.25">
      <c r="D11" s="14">
        <v>100</v>
      </c>
    </row>
    <row r="12" spans="2:21" ht="15.75" x14ac:dyDescent="0.25">
      <c r="B12" s="11" t="s">
        <v>12</v>
      </c>
      <c r="U12" s="1" t="s">
        <v>27</v>
      </c>
    </row>
    <row r="13" spans="2:21" x14ac:dyDescent="0.25">
      <c r="E13" s="24" t="s">
        <v>25</v>
      </c>
      <c r="F13" s="24"/>
      <c r="G13" s="24"/>
      <c r="H13" s="24"/>
      <c r="J13" s="21">
        <f>SUMPRODUCT(J5:J9,$G$5:$G$9)</f>
        <v>720</v>
      </c>
      <c r="K13" s="21">
        <f t="shared" ref="K13:U13" si="2">SUMPRODUCT(K5:K9,$G$5:$G$9)</f>
        <v>2010</v>
      </c>
      <c r="L13" s="21">
        <f t="shared" si="2"/>
        <v>4000</v>
      </c>
      <c r="M13" s="21">
        <f t="shared" si="2"/>
        <v>4950</v>
      </c>
      <c r="N13" s="21">
        <f t="shared" si="2"/>
        <v>6600</v>
      </c>
      <c r="O13" s="21">
        <f t="shared" si="2"/>
        <v>8650</v>
      </c>
      <c r="P13" s="21">
        <f t="shared" si="2"/>
        <v>8950</v>
      </c>
      <c r="Q13" s="21">
        <f t="shared" si="2"/>
        <v>9250</v>
      </c>
      <c r="R13" s="21">
        <f t="shared" si="2"/>
        <v>9550</v>
      </c>
      <c r="S13" s="21">
        <f t="shared" si="2"/>
        <v>9610</v>
      </c>
      <c r="T13" s="21">
        <f t="shared" si="2"/>
        <v>9700</v>
      </c>
      <c r="U13" s="23">
        <f t="shared" si="2"/>
        <v>10000</v>
      </c>
    </row>
    <row r="15" spans="2:21" x14ac:dyDescent="0.25">
      <c r="U15" s="1" t="s">
        <v>28</v>
      </c>
    </row>
    <row r="16" spans="2:21" x14ac:dyDescent="0.25">
      <c r="E16" s="27" t="s">
        <v>26</v>
      </c>
      <c r="F16" s="28"/>
      <c r="G16" s="28"/>
      <c r="H16" s="29"/>
      <c r="J16" s="25">
        <f>SUMPRODUCT(J5:J9,$H$5:$H$9)/$H$3</f>
        <v>7.9189189189189185E-2</v>
      </c>
      <c r="K16" s="25">
        <f t="shared" ref="K16:U16" si="3">SUMPRODUCT(K5:K9,$H$5:$H$9)/$H$3</f>
        <v>0.14783783783783783</v>
      </c>
      <c r="L16" s="25">
        <f t="shared" si="3"/>
        <v>0.29864864864864865</v>
      </c>
      <c r="M16" s="25">
        <f t="shared" si="3"/>
        <v>0.39729729729729729</v>
      </c>
      <c r="N16" s="25">
        <f t="shared" si="3"/>
        <v>0.58243243243243248</v>
      </c>
      <c r="O16" s="25">
        <f t="shared" si="3"/>
        <v>0.81756756756756754</v>
      </c>
      <c r="P16" s="25">
        <f t="shared" si="3"/>
        <v>0.85810810810810811</v>
      </c>
      <c r="Q16" s="25">
        <f t="shared" si="3"/>
        <v>0.89864864864864868</v>
      </c>
      <c r="R16" s="25">
        <f t="shared" si="3"/>
        <v>0.93918918918918914</v>
      </c>
      <c r="S16" s="25">
        <f t="shared" si="3"/>
        <v>0.94729729729729728</v>
      </c>
      <c r="T16" s="25">
        <f t="shared" si="3"/>
        <v>0.95945945945945943</v>
      </c>
      <c r="U16" s="26">
        <f t="shared" si="3"/>
        <v>1</v>
      </c>
    </row>
  </sheetData>
  <mergeCells count="1">
    <mergeCell ref="J2:U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zoomScale="80" zoomScaleNormal="80" workbookViewId="0">
      <selection activeCell="B20" sqref="B20"/>
    </sheetView>
  </sheetViews>
  <sheetFormatPr defaultColWidth="26.28515625" defaultRowHeight="15" x14ac:dyDescent="0.25"/>
  <cols>
    <col min="1" max="1" width="5.7109375" style="1" customWidth="1"/>
    <col min="2" max="2" width="24.85546875" style="1" bestFit="1" customWidth="1"/>
    <col min="3" max="3" width="4.28515625" style="8" customWidth="1"/>
    <col min="4" max="4" width="11" style="8" customWidth="1"/>
    <col min="5" max="5" width="17.28515625" style="1" bestFit="1" customWidth="1"/>
    <col min="6" max="6" width="4.42578125" style="8" customWidth="1"/>
    <col min="7" max="7" width="8" style="1" bestFit="1" customWidth="1"/>
    <col min="8" max="8" width="13.7109375" style="1" customWidth="1"/>
    <col min="9" max="9" width="4.7109375" style="1" customWidth="1"/>
    <col min="10" max="10" width="6.28515625" style="1" customWidth="1"/>
    <col min="11" max="11" width="5.5703125" style="1" bestFit="1" customWidth="1"/>
    <col min="12" max="20" width="6" style="1" bestFit="1" customWidth="1"/>
    <col min="21" max="21" width="6.5703125" style="1" bestFit="1" customWidth="1"/>
    <col min="22" max="16384" width="26.28515625" style="1"/>
  </cols>
  <sheetData>
    <row r="2" spans="2:21" ht="18.75" x14ac:dyDescent="0.25">
      <c r="B2" s="16" t="s">
        <v>9</v>
      </c>
      <c r="C2" s="9"/>
      <c r="D2" s="16" t="s">
        <v>10</v>
      </c>
      <c r="E2" s="16" t="s">
        <v>0</v>
      </c>
      <c r="F2" s="9"/>
      <c r="G2" s="16" t="s">
        <v>1</v>
      </c>
      <c r="H2" s="16" t="s">
        <v>11</v>
      </c>
      <c r="J2" s="39">
        <v>2023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2:21" ht="15.75" x14ac:dyDescent="0.25">
      <c r="B3" s="5" t="s">
        <v>2</v>
      </c>
      <c r="C3" s="10"/>
      <c r="D3" s="17">
        <f>E3/$E$3</f>
        <v>1</v>
      </c>
      <c r="E3" s="6">
        <f t="shared" ref="E3:E9" si="0">G3*$D$11+H3</f>
        <v>1001850</v>
      </c>
      <c r="F3" s="12"/>
      <c r="G3" s="7">
        <f>G4+G8+G9</f>
        <v>10000</v>
      </c>
      <c r="H3" s="18">
        <f>H4+H8+H9</f>
        <v>1850</v>
      </c>
      <c r="J3" s="20" t="s">
        <v>13</v>
      </c>
      <c r="K3" s="20" t="s">
        <v>14</v>
      </c>
      <c r="L3" s="20" t="s">
        <v>15</v>
      </c>
      <c r="M3" s="20" t="s">
        <v>16</v>
      </c>
      <c r="N3" s="20" t="s">
        <v>17</v>
      </c>
      <c r="O3" s="20" t="s">
        <v>18</v>
      </c>
      <c r="P3" s="20" t="s">
        <v>19</v>
      </c>
      <c r="Q3" s="20" t="s">
        <v>20</v>
      </c>
      <c r="R3" s="20" t="s">
        <v>21</v>
      </c>
      <c r="S3" s="20" t="s">
        <v>22</v>
      </c>
      <c r="T3" s="20" t="s">
        <v>23</v>
      </c>
      <c r="U3" s="20" t="s">
        <v>24</v>
      </c>
    </row>
    <row r="4" spans="2:21" ht="15.75" x14ac:dyDescent="0.25">
      <c r="B4" s="2" t="s">
        <v>3</v>
      </c>
      <c r="C4" s="11"/>
      <c r="D4" s="15">
        <f>E4/$E$3</f>
        <v>0.39956081249688075</v>
      </c>
      <c r="E4" s="3">
        <f t="shared" si="0"/>
        <v>400300</v>
      </c>
      <c r="F4" s="13"/>
      <c r="G4" s="4">
        <f>SUM(G5:G7)</f>
        <v>4000</v>
      </c>
      <c r="H4" s="19">
        <f>SUM(H5:H7)</f>
        <v>300</v>
      </c>
      <c r="J4" s="23"/>
      <c r="K4" s="23"/>
      <c r="L4" s="23"/>
      <c r="M4" s="23"/>
      <c r="N4" s="23"/>
      <c r="O4" s="23"/>
      <c r="P4" s="24"/>
      <c r="Q4" s="24"/>
      <c r="R4" s="24"/>
      <c r="S4" s="24"/>
      <c r="T4" s="24"/>
      <c r="U4" s="24"/>
    </row>
    <row r="5" spans="2:21" ht="15.75" x14ac:dyDescent="0.25">
      <c r="B5" s="2" t="s">
        <v>4</v>
      </c>
      <c r="C5" s="11"/>
      <c r="D5" s="15">
        <f t="shared" ref="D5:D9" si="1">E5/$E$3</f>
        <v>9.991515695962469E-2</v>
      </c>
      <c r="E5" s="3">
        <f t="shared" si="0"/>
        <v>100100</v>
      </c>
      <c r="F5" s="13"/>
      <c r="G5" s="4">
        <v>1000</v>
      </c>
      <c r="H5" s="19">
        <v>100</v>
      </c>
      <c r="J5" s="32"/>
      <c r="K5" s="32">
        <v>0.09</v>
      </c>
      <c r="L5" s="32">
        <v>0.15</v>
      </c>
      <c r="M5" s="25">
        <v>0.35</v>
      </c>
      <c r="N5" s="25">
        <v>0.5</v>
      </c>
      <c r="O5" s="25">
        <v>0.8</v>
      </c>
      <c r="P5" s="25">
        <v>0.95</v>
      </c>
      <c r="Q5" s="25">
        <v>1</v>
      </c>
      <c r="R5" s="25">
        <v>1</v>
      </c>
      <c r="S5" s="25">
        <v>1</v>
      </c>
      <c r="T5" s="25">
        <v>1</v>
      </c>
      <c r="U5" s="25">
        <v>1</v>
      </c>
    </row>
    <row r="6" spans="2:21" ht="15.75" x14ac:dyDescent="0.25">
      <c r="B6" s="2" t="s">
        <v>5</v>
      </c>
      <c r="C6" s="11"/>
      <c r="D6" s="15">
        <f t="shared" si="1"/>
        <v>9.991515695962469E-2</v>
      </c>
      <c r="E6" s="3">
        <f t="shared" si="0"/>
        <v>100100</v>
      </c>
      <c r="F6" s="13"/>
      <c r="G6" s="4">
        <v>1000</v>
      </c>
      <c r="H6" s="19">
        <v>100</v>
      </c>
      <c r="J6" s="32">
        <v>0.04</v>
      </c>
      <c r="K6" s="32">
        <v>0.3</v>
      </c>
      <c r="L6" s="32">
        <v>0.9</v>
      </c>
      <c r="M6" s="25">
        <v>0.95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5">
        <v>1</v>
      </c>
      <c r="U6" s="25">
        <v>1</v>
      </c>
    </row>
    <row r="7" spans="2:21" ht="15.75" x14ac:dyDescent="0.25">
      <c r="B7" s="2" t="s">
        <v>6</v>
      </c>
      <c r="C7" s="11"/>
      <c r="D7" s="15">
        <f t="shared" si="1"/>
        <v>0.19973049857763139</v>
      </c>
      <c r="E7" s="3">
        <f t="shared" si="0"/>
        <v>200100</v>
      </c>
      <c r="F7" s="13"/>
      <c r="G7" s="4">
        <v>2000</v>
      </c>
      <c r="H7" s="19">
        <v>100</v>
      </c>
      <c r="J7" s="32"/>
      <c r="K7" s="32">
        <v>0.15</v>
      </c>
      <c r="L7" s="32">
        <v>0.3</v>
      </c>
      <c r="M7" s="25">
        <v>0.5</v>
      </c>
      <c r="N7" s="25">
        <v>0.55000000000000004</v>
      </c>
      <c r="O7" s="25">
        <v>0.65</v>
      </c>
      <c r="P7" s="25">
        <v>0.75</v>
      </c>
      <c r="Q7" s="25">
        <v>0.9</v>
      </c>
      <c r="R7" s="25">
        <v>1</v>
      </c>
      <c r="S7" s="25">
        <v>1</v>
      </c>
      <c r="T7" s="25">
        <v>1</v>
      </c>
      <c r="U7" s="25">
        <v>1</v>
      </c>
    </row>
    <row r="8" spans="2:21" ht="15.75" x14ac:dyDescent="0.25">
      <c r="B8" s="2" t="s">
        <v>7</v>
      </c>
      <c r="C8" s="11"/>
      <c r="D8" s="15">
        <f t="shared" si="1"/>
        <v>0.30024454758696412</v>
      </c>
      <c r="E8" s="3">
        <f t="shared" si="0"/>
        <v>300800</v>
      </c>
      <c r="F8" s="13"/>
      <c r="G8" s="4">
        <v>3000</v>
      </c>
      <c r="H8" s="19">
        <v>800</v>
      </c>
      <c r="J8" s="32">
        <v>0.1</v>
      </c>
      <c r="K8" s="32">
        <v>0.12</v>
      </c>
      <c r="L8" s="32">
        <v>0.15</v>
      </c>
      <c r="M8" s="25">
        <v>0.3</v>
      </c>
      <c r="N8" s="25">
        <v>0.42</v>
      </c>
      <c r="O8" s="25">
        <v>0.55000000000000004</v>
      </c>
      <c r="P8" s="25">
        <v>0.75</v>
      </c>
      <c r="Q8" s="25">
        <v>0.96</v>
      </c>
      <c r="R8" s="25">
        <v>1</v>
      </c>
      <c r="S8" s="25">
        <v>1</v>
      </c>
      <c r="T8" s="25">
        <v>1</v>
      </c>
      <c r="U8" s="25">
        <v>1</v>
      </c>
    </row>
    <row r="9" spans="2:21" ht="15.75" x14ac:dyDescent="0.25">
      <c r="B9" s="2" t="s">
        <v>8</v>
      </c>
      <c r="C9" s="11"/>
      <c r="D9" s="15">
        <f t="shared" si="1"/>
        <v>0.30019463991615514</v>
      </c>
      <c r="E9" s="3">
        <f t="shared" si="0"/>
        <v>300750</v>
      </c>
      <c r="F9" s="13"/>
      <c r="G9" s="4">
        <v>3000</v>
      </c>
      <c r="H9" s="19">
        <v>750</v>
      </c>
      <c r="J9" s="32"/>
      <c r="K9" s="32">
        <v>0.03</v>
      </c>
      <c r="L9" s="32">
        <v>0.1</v>
      </c>
      <c r="M9" s="25">
        <v>0.12</v>
      </c>
      <c r="N9" s="25">
        <v>0.15</v>
      </c>
      <c r="O9" s="25">
        <v>0.3</v>
      </c>
      <c r="P9" s="25">
        <v>0.45</v>
      </c>
      <c r="Q9" s="25">
        <v>0.65</v>
      </c>
      <c r="R9" s="25">
        <v>0.7</v>
      </c>
      <c r="S9" s="25">
        <v>0.87</v>
      </c>
      <c r="T9" s="25">
        <v>0.9</v>
      </c>
      <c r="U9" s="25">
        <v>1</v>
      </c>
    </row>
    <row r="11" spans="2:21" x14ac:dyDescent="0.25">
      <c r="D11" s="14">
        <v>100</v>
      </c>
    </row>
    <row r="12" spans="2:21" ht="15.75" x14ac:dyDescent="0.25">
      <c r="B12" s="11" t="s">
        <v>12</v>
      </c>
      <c r="U12" s="1" t="s">
        <v>27</v>
      </c>
    </row>
    <row r="13" spans="2:21" x14ac:dyDescent="0.25">
      <c r="E13" s="24" t="s">
        <v>25</v>
      </c>
      <c r="F13" s="24"/>
      <c r="G13" s="24"/>
      <c r="H13" s="24"/>
      <c r="J13" s="21">
        <f>SUMPRODUCT(J5:J9,$G$5:$G$9)</f>
        <v>340</v>
      </c>
      <c r="K13" s="21">
        <f t="shared" ref="K13:U13" si="2">SUMPRODUCT(K5:K9,$G$5:$G$9)</f>
        <v>1140</v>
      </c>
      <c r="L13" s="21">
        <f t="shared" si="2"/>
        <v>2400</v>
      </c>
      <c r="M13" s="21">
        <f t="shared" si="2"/>
        <v>3560</v>
      </c>
      <c r="N13" s="21">
        <f t="shared" si="2"/>
        <v>4310</v>
      </c>
      <c r="O13" s="21">
        <f t="shared" si="2"/>
        <v>5650</v>
      </c>
      <c r="P13" s="21">
        <f t="shared" si="2"/>
        <v>7050</v>
      </c>
      <c r="Q13" s="21">
        <f t="shared" si="2"/>
        <v>8630</v>
      </c>
      <c r="R13" s="21">
        <f t="shared" si="2"/>
        <v>9100</v>
      </c>
      <c r="S13" s="21">
        <f t="shared" si="2"/>
        <v>9610</v>
      </c>
      <c r="T13" s="21">
        <f t="shared" si="2"/>
        <v>9700</v>
      </c>
      <c r="U13" s="23">
        <f t="shared" si="2"/>
        <v>10000</v>
      </c>
    </row>
    <row r="15" spans="2:21" x14ac:dyDescent="0.25">
      <c r="U15" s="1" t="s">
        <v>28</v>
      </c>
    </row>
    <row r="16" spans="2:21" x14ac:dyDescent="0.25">
      <c r="E16" s="27" t="s">
        <v>31</v>
      </c>
      <c r="F16" s="28"/>
      <c r="G16" s="28"/>
      <c r="H16" s="29"/>
      <c r="J16" s="25">
        <f>SUMPRODUCT(J5:J9,$H$5:$H$9)/$H$3</f>
        <v>4.5405405405405407E-2</v>
      </c>
      <c r="K16" s="25">
        <f t="shared" ref="K16:U16" si="3">SUMPRODUCT(K5:K9,$H$5:$H$9)/$H$3</f>
        <v>9.3243243243243248E-2</v>
      </c>
      <c r="L16" s="25">
        <f t="shared" si="3"/>
        <v>0.17837837837837839</v>
      </c>
      <c r="M16" s="25">
        <f t="shared" si="3"/>
        <v>0.27567567567567569</v>
      </c>
      <c r="N16" s="25">
        <f t="shared" si="3"/>
        <v>0.35324324324324324</v>
      </c>
      <c r="O16" s="25">
        <f t="shared" si="3"/>
        <v>0.49189189189189192</v>
      </c>
      <c r="P16" s="25">
        <f t="shared" si="3"/>
        <v>0.6527027027027027</v>
      </c>
      <c r="Q16" s="25">
        <f t="shared" si="3"/>
        <v>0.83540540540540542</v>
      </c>
      <c r="R16" s="25">
        <f t="shared" si="3"/>
        <v>0.8783783783783784</v>
      </c>
      <c r="S16" s="25">
        <f t="shared" si="3"/>
        <v>0.94729729729729728</v>
      </c>
      <c r="T16" s="25">
        <f t="shared" si="3"/>
        <v>0.95945945945945943</v>
      </c>
      <c r="U16" s="26">
        <f t="shared" si="3"/>
        <v>1</v>
      </c>
    </row>
  </sheetData>
  <mergeCells count="1">
    <mergeCell ref="J2:U2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Analise</vt:lpstr>
      <vt:lpstr>Avanco e horas planejado</vt:lpstr>
      <vt:lpstr>Avanco realizado tendencia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Lencioni</dc:creator>
  <cp:lastModifiedBy>Luiz Rubens Lencioni</cp:lastModifiedBy>
  <dcterms:created xsi:type="dcterms:W3CDTF">2023-09-03T10:00:16Z</dcterms:created>
  <dcterms:modified xsi:type="dcterms:W3CDTF">2023-09-04T13:36:03Z</dcterms:modified>
</cp:coreProperties>
</file>