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930" yWindow="0" windowWidth="22260" windowHeight="12645" activeTab="1"/>
  </bookViews>
  <sheets>
    <sheet name="Bug" sheetId="1" r:id="rId1"/>
    <sheet name="New Feature" sheetId="2" r:id="rId2"/>
  </sheets>
  <definedNames>
    <definedName name="_xlnm._FilterDatabase" localSheetId="0" hidden="1">Bug!$A$1:$F$46</definedName>
    <definedName name="_xlnm._FilterDatabase" localSheetId="1" hidden="1">'New Feature'!$A$1:$C$6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2" i="1" l="1"/>
  <c r="C41" i="1"/>
  <c r="C40" i="1"/>
  <c r="D39" i="1"/>
  <c r="C39" i="1"/>
  <c r="D38" i="1"/>
  <c r="C38" i="1"/>
  <c r="D37" i="1"/>
  <c r="C37" i="1"/>
  <c r="D16" i="1"/>
  <c r="C16" i="1"/>
  <c r="C36" i="1"/>
  <c r="D35" i="1"/>
  <c r="C35" i="1"/>
  <c r="D34" i="1"/>
  <c r="C34" i="1"/>
  <c r="D33" i="1"/>
  <c r="C33" i="1"/>
  <c r="D32" i="1"/>
  <c r="C32" i="1"/>
  <c r="C31" i="1"/>
  <c r="C30" i="1"/>
  <c r="D29" i="1"/>
  <c r="C29" i="1"/>
  <c r="C28" i="1"/>
  <c r="C27" i="1"/>
  <c r="D15" i="1"/>
  <c r="C15" i="1"/>
  <c r="D17" i="1"/>
  <c r="C17" i="1"/>
  <c r="F26" i="1"/>
  <c r="C26" i="1"/>
  <c r="D14" i="1"/>
  <c r="C14" i="1"/>
  <c r="C8" i="1"/>
  <c r="C9" i="1"/>
  <c r="C45" i="1"/>
  <c r="D12" i="1"/>
  <c r="C12" i="1"/>
  <c r="C44" i="1"/>
  <c r="F18" i="1"/>
  <c r="D18" i="1"/>
  <c r="C18" i="1"/>
  <c r="C43" i="1"/>
  <c r="D46" i="1"/>
  <c r="C46" i="1"/>
  <c r="F20" i="1"/>
  <c r="C20" i="1"/>
  <c r="C11" i="1"/>
  <c r="C25" i="1"/>
  <c r="F24" i="1"/>
  <c r="D24" i="1"/>
  <c r="C24" i="1"/>
  <c r="F23" i="1"/>
  <c r="D23" i="1"/>
  <c r="C23" i="1"/>
  <c r="C5" i="1"/>
  <c r="D7" i="1"/>
  <c r="C7" i="1"/>
  <c r="D19" i="1"/>
  <c r="C19" i="1"/>
  <c r="C4" i="1"/>
  <c r="C22" i="1"/>
  <c r="C2" i="1"/>
  <c r="C21" i="1"/>
</calcChain>
</file>

<file path=xl/sharedStrings.xml><?xml version="1.0" encoding="utf-8"?>
<sst xmlns="http://schemas.openxmlformats.org/spreadsheetml/2006/main" count="216" uniqueCount="105">
  <si>
    <t>CQ ID</t>
  </si>
  <si>
    <t>Key</t>
  </si>
  <si>
    <t>Summary</t>
  </si>
  <si>
    <t>Status</t>
  </si>
  <si>
    <t>Resolution</t>
  </si>
  <si>
    <t>snp4100062753</t>
  </si>
  <si>
    <t>Octopus Call ClipTrimmer Plugin?? Media offline displayed on CT</t>
  </si>
  <si>
    <t>Closed</t>
  </si>
  <si>
    <t>Fixed</t>
  </si>
  <si>
    <t>SP2</t>
  </si>
  <si>
    <t>snp4100062912</t>
  </si>
  <si>
    <t>&lt;mosobj&gt; sent by SONAPS after &lt;mosReqAll&gt; do not contain &lt;objPath&gt; information</t>
  </si>
  <si>
    <t>No accurate logs of what have been sent by MOS GW to NRCS via MOS message</t>
  </si>
  <si>
    <t>MOS GW stop</t>
  </si>
  <si>
    <t>SP4</t>
  </si>
  <si>
    <t>snp4100064258</t>
  </si>
  <si>
    <t>Some of the deleted files not reported to Octopus as deleted</t>
  </si>
  <si>
    <t>In MOS message &lt;objDur&gt; is in number of fields but all other timecode based metadata are in number of frames</t>
  </si>
  <si>
    <t>已解决，但是没有信息</t>
  </si>
  <si>
    <t>SP3</t>
  </si>
  <si>
    <t>Assign an OA mateiral from a different studio in Octopus is not working</t>
  </si>
  <si>
    <t>Story Scripts are not always displayed in SONAPS</t>
  </si>
  <si>
    <t>Prompter in Voice over mode has no line breaks and part of script is invisible</t>
  </si>
  <si>
    <t>提供WA:if main Omneon is down and backup Omneon is available, in NM, Studio Management -&gt;Terminal Channel Setting, swap Protocol Type for each virtual PMS. if it was main, change to standby and vice versa. then restart the terminal, and open Playlist again.</t>
  </si>
  <si>
    <t>Clips transferred from Sonaps (OA) to Backup Omneon server only are displayed incorrectly in Sonaps playlist</t>
  </si>
  <si>
    <t>octopus 本身问题</t>
  </si>
  <si>
    <t>Issue was fixed by SP3 but reoccur after SP4 is deployed. and after SP4, not only the clips moved to the trash can but also the new clips in PE\bin are updated to Octopus.</t>
  </si>
  <si>
    <t>Sonaps MOS device SERVER sends materials moved from Bin to Trash in PE as separate MOS objects to Octopus</t>
  </si>
  <si>
    <t>The issue itself is not fixed and the symptom is the same with ENPS. The customer removed the issue from online issue list though. Closed as won't fix.</t>
  </si>
  <si>
    <t>mosgw配置问题，已经解决，不用发补丁</t>
  </si>
  <si>
    <t>SONAPS sends large amount of MOS Messages</t>
  </si>
  <si>
    <t>Not sure if the patch helped. Later there were multiple issues found regarding heartbeat exchange between SONAPS and Octopus that could cause delays of MOS communications. After those issues were resolved, no new incidents reported. The solution was applied by an Octopus update, though the root cause might be with SONAPS.</t>
  </si>
  <si>
    <t>MOS GW update Octopus with delays</t>
  </si>
  <si>
    <t>SP3/SP4</t>
  </si>
  <si>
    <t>snp4100064180</t>
  </si>
  <si>
    <t>PlaceHolder of the Octopus
display is incorrect in OA
Material folder of ML after
modify title name of
PlaceHolder in Octopus ML. (SP3
resolve)
Octopus modify &lt;objType&gt;,
&lt;objGroup&gt;, &lt;objDur&gt; and
&lt;description&gt; values Sonaps
responses NACK and update
nothing. (SP4 resolve)</t>
  </si>
  <si>
    <t>snp4100064370</t>
  </si>
  <si>
    <t>MosGateway send
mosListAll messag
e without the
objPaths node</t>
  </si>
  <si>
    <t>snp4100064126</t>
  </si>
  <si>
    <t>Wrong &lt;CreationDate&gt; exported in XML</t>
  </si>
  <si>
    <t>SP5</t>
  </si>
  <si>
    <t>snp4100064428</t>
  </si>
  <si>
    <t>rundown contains large number of stories caused MOS communication to stop</t>
  </si>
  <si>
    <t>SP7</t>
  </si>
  <si>
    <t>snp4100065135</t>
  </si>
  <si>
    <t>In Progress</t>
  </si>
  <si>
    <t>Unresolved</t>
  </si>
  <si>
    <t>SP6</t>
  </si>
  <si>
    <t>Resolved</t>
  </si>
  <si>
    <t>MOS GW did not send &lt;roAck&gt;</t>
  </si>
  <si>
    <t>Assign</t>
  </si>
  <si>
    <t>MOS GW sent heartbeat to wrong socket</t>
  </si>
  <si>
    <t>It is not possible to render to OA from Web Cutter (mobile version only)</t>
  </si>
  <si>
    <t>Prompted "Do you want to update material to event?" dialog after deploying SP4</t>
  </si>
  <si>
    <t>Open</t>
  </si>
  <si>
    <t>snp4100064548</t>
  </si>
  <si>
    <t>snp4100064479</t>
  </si>
  <si>
    <t>snp4100064524</t>
  </si>
  <si>
    <t>SONAPS acknowledged delete object command from Octopus but did not delete</t>
  </si>
  <si>
    <t>snp4100064492</t>
  </si>
  <si>
    <t>snp4100064512</t>
  </si>
  <si>
    <t>snp4100064799</t>
  </si>
  <si>
    <t>snp4100064588</t>
  </si>
  <si>
    <t>snp4100064830</t>
  </si>
  <si>
    <t>incorrectly formatted &lt;mosObj&gt; message sent from Sonaps to Octopus</t>
  </si>
  <si>
    <t>snp4100065040</t>
  </si>
  <si>
    <t>MOS error messages from Sonaps</t>
  </si>
  <si>
    <t>snp4100065188</t>
  </si>
  <si>
    <t>It is not possible to use placholder if the object in the story is changed in Octopus</t>
  </si>
  <si>
    <t>snp4100062760</t>
  </si>
  <si>
    <t>Title</t>
  </si>
  <si>
    <t>How to fix</t>
  </si>
  <si>
    <t>Octopus-Sonaps
intergration: user logging
session is not closed when
Active X is closed in
Octopus terminal.</t>
  </si>
  <si>
    <t>Provide Sonaps interface information to Octopus side.
Octopus will release patch based on the interface to fix it.</t>
  </si>
  <si>
    <t>Customer require Sonaps
should not send materials
moved from XPRI Bin to
Trash in PE as separate
MOS objects to Octopus</t>
  </si>
  <si>
    <t>Not send new MOS object create message to NRCS when
user move clip from XPRI bin to trash can.</t>
  </si>
  <si>
    <t>Octopus-Sonaps
intergration: the clips are
not released after click
Modify and close CT
window without press
Save .</t>
  </si>
  <si>
    <t>Provide Sonaps interface information to Octopus side.
Octopus will release patch based on the interface to fix it</t>
  </si>
  <si>
    <t>Octopus
integration-
Render a
sequence to
playout server</t>
  </si>
  <si>
    <t>a) Render a sequence to playout- Sonaps to send via MOS, the
render duration in &lt;mosObj&gt; &lt;objDur&gt; when render starts (currently
&lt;objDur&gt; "0" is sent)</t>
  </si>
  <si>
    <t>Octopus
integration- Add
from ML ActiveX
to Octopus Rundown PlaceHolder - material
from a different
studio</t>
  </si>
  <si>
    <t>a) Sonaps to send in &lt;mosItemReplace&gt; a right combination of
&lt;mosID&gt; &amp; &lt;ObjID&gt; for the story (mosID should not be changed e.g.
when a clip of Studio 2 is used in a rundown of Studio 1)</t>
  </si>
  <si>
    <t>解决情况</t>
  </si>
  <si>
    <t>&lt;objDur&gt; value inconsistent in XML and MOS Message</t>
  </si>
  <si>
    <t>EUSPSCTV-10</t>
  </si>
  <si>
    <t>Version</t>
  </si>
  <si>
    <t>聂家刚</t>
    <phoneticPr fontId="2" type="noConversion"/>
  </si>
  <si>
    <t>聂家刚</t>
    <phoneticPr fontId="2" type="noConversion"/>
  </si>
  <si>
    <t>聂家刚</t>
    <phoneticPr fontId="2" type="noConversion"/>
  </si>
  <si>
    <t>哪个模块改的？</t>
    <phoneticPr fontId="2" type="noConversion"/>
  </si>
  <si>
    <t>snp4100062947</t>
    <phoneticPr fontId="2" type="noConversion"/>
  </si>
  <si>
    <t>王富贵</t>
    <phoneticPr fontId="2" type="noConversion"/>
  </si>
  <si>
    <t>胡真瑞</t>
    <phoneticPr fontId="2" type="noConversion"/>
  </si>
  <si>
    <t>bugid=?</t>
    <phoneticPr fontId="2" type="noConversion"/>
  </si>
  <si>
    <t>聂家刚</t>
    <phoneticPr fontId="2" type="noConversion"/>
  </si>
  <si>
    <t>胡真瑞</t>
    <phoneticPr fontId="2" type="noConversion"/>
  </si>
  <si>
    <t>？？</t>
    <phoneticPr fontId="2" type="noConversion"/>
  </si>
  <si>
    <t>？？</t>
    <phoneticPr fontId="2" type="noConversion"/>
  </si>
  <si>
    <t>snp4100064517</t>
    <phoneticPr fontId="2" type="noConversion"/>
  </si>
  <si>
    <t>王磊</t>
    <phoneticPr fontId="2" type="noConversion"/>
  </si>
  <si>
    <t>bugid=?</t>
    <phoneticPr fontId="2" type="noConversion"/>
  </si>
  <si>
    <t>bugid=?</t>
    <phoneticPr fontId="2" type="noConversion"/>
  </si>
  <si>
    <t>胡真瑞</t>
    <phoneticPr fontId="2" type="noConversion"/>
  </si>
  <si>
    <t>王富贵</t>
    <phoneticPr fontId="2" type="noConversion"/>
  </si>
  <si>
    <t>bugid=?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</si>
</sst>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等线"/>
      <family val="2"/>
      <scheme val="minor"/>
    </font>
    <font>
      <b/>
      <sz val="11"/>
      <color theme="1"/>
      <name val="等线"/>
      <family val="2"/>
      <scheme val="minor"/>
    </font>
    <font>
      <sz val="9"/>
      <name val="等线"/>
      <family val="3"/>
      <charset val="134"/>
      <scheme val="minor"/>
    </font>
    <font>
      <sz val="11"/>
      <color rgb="FFFF0000"/>
      <name val="等线"/>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0" borderId="1" xfId="0" applyFont="1" applyBorder="1"/>
    <xf numFmtId="0" fontId="1" fillId="0" borderId="1" xfId="0" applyFont="1" applyBorder="1" applyAlignment="1">
      <alignment wrapText="1"/>
    </xf>
    <xf numFmtId="0" fontId="0" fillId="0" borderId="1" xfId="0" applyFill="1" applyBorder="1"/>
    <xf numFmtId="0" fontId="0" fillId="0" borderId="2" xfId="0" applyFill="1" applyBorder="1"/>
    <xf numFmtId="0" fontId="0" fillId="0" borderId="3" xfId="0" applyFill="1" applyBorder="1"/>
    <xf numFmtId="0" fontId="3" fillId="0" borderId="3" xfId="0" applyFont="1" applyFill="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46"/>
  <sheetViews>
    <sheetView zoomScaleNormal="100" workbookViewId="0">
      <selection activeCell="G9" sqref="G9"/>
    </sheetView>
  </sheetViews>
  <sheetFormatPr defaultRowHeight="14.25" x14ac:dyDescent="0.2"/>
  <cols>
    <col min="1" max="1" width="17.125" customWidth="1"/>
    <col min="2" max="2" width="21" customWidth="1"/>
    <col min="3" max="3" width="26.5" customWidth="1"/>
    <col min="4" max="4" width="40" customWidth="1"/>
    <col min="6" max="6" width="17.875" customWidth="1"/>
  </cols>
  <sheetData>
    <row r="1" spans="1:7" x14ac:dyDescent="0.2">
      <c r="A1" s="2" t="s">
        <v>82</v>
      </c>
      <c r="B1" s="2" t="s">
        <v>0</v>
      </c>
      <c r="C1" s="2" t="s">
        <v>1</v>
      </c>
      <c r="D1" s="2" t="s">
        <v>2</v>
      </c>
      <c r="E1" s="2" t="s">
        <v>3</v>
      </c>
      <c r="F1" s="2" t="s">
        <v>4</v>
      </c>
    </row>
    <row r="2" spans="1:7" x14ac:dyDescent="0.2">
      <c r="A2" s="2" t="s">
        <v>9</v>
      </c>
      <c r="B2" s="2" t="s">
        <v>10</v>
      </c>
      <c r="C2" s="2" t="str">
        <f>"EUSPSCTV-32"</f>
        <v>EUSPSCTV-32</v>
      </c>
      <c r="D2" s="2" t="s">
        <v>11</v>
      </c>
      <c r="E2" s="2" t="s">
        <v>7</v>
      </c>
      <c r="F2" s="2" t="s">
        <v>8</v>
      </c>
      <c r="G2" s="7" t="s">
        <v>92</v>
      </c>
    </row>
    <row r="3" spans="1:7" x14ac:dyDescent="0.2">
      <c r="A3" s="2" t="s">
        <v>9</v>
      </c>
      <c r="B3" s="2" t="s">
        <v>90</v>
      </c>
      <c r="C3" s="2"/>
      <c r="D3" s="2" t="s">
        <v>13</v>
      </c>
      <c r="E3" s="2" t="s">
        <v>7</v>
      </c>
      <c r="F3" s="2" t="s">
        <v>8</v>
      </c>
      <c r="G3" s="7" t="s">
        <v>91</v>
      </c>
    </row>
    <row r="4" spans="1:7" x14ac:dyDescent="0.2">
      <c r="A4" s="2" t="s">
        <v>9</v>
      </c>
      <c r="B4" s="2"/>
      <c r="C4" s="2" t="str">
        <f>"EUSPSCTV-37"</f>
        <v>EUSPSCTV-37</v>
      </c>
      <c r="D4" s="2" t="s">
        <v>17</v>
      </c>
      <c r="E4" s="2" t="s">
        <v>7</v>
      </c>
      <c r="F4" s="2" t="s">
        <v>8</v>
      </c>
      <c r="G4" s="7" t="s">
        <v>93</v>
      </c>
    </row>
    <row r="5" spans="1:7" x14ac:dyDescent="0.2">
      <c r="A5" s="2" t="s">
        <v>9</v>
      </c>
      <c r="B5" s="2"/>
      <c r="C5" s="2" t="str">
        <f>"EUSPSCTV-60"</f>
        <v>EUSPSCTV-60</v>
      </c>
      <c r="D5" s="2" t="s">
        <v>20</v>
      </c>
      <c r="E5" s="2" t="s">
        <v>7</v>
      </c>
      <c r="F5" s="2" t="s">
        <v>8</v>
      </c>
      <c r="G5" s="8" t="s">
        <v>94</v>
      </c>
    </row>
    <row r="6" spans="1:7" x14ac:dyDescent="0.2">
      <c r="A6" s="2" t="s">
        <v>9</v>
      </c>
      <c r="B6" s="2" t="s">
        <v>69</v>
      </c>
      <c r="C6" s="2" t="s">
        <v>84</v>
      </c>
      <c r="D6" s="2" t="s">
        <v>83</v>
      </c>
      <c r="E6" s="2" t="s">
        <v>7</v>
      </c>
      <c r="F6" s="2" t="s">
        <v>8</v>
      </c>
      <c r="G6" s="8" t="s">
        <v>94</v>
      </c>
    </row>
    <row r="7" spans="1:7" x14ac:dyDescent="0.2">
      <c r="A7" s="2" t="s">
        <v>19</v>
      </c>
      <c r="B7" s="2"/>
      <c r="C7" s="2" t="str">
        <f>"EUSPSCTV-55"</f>
        <v>EUSPSCTV-55</v>
      </c>
      <c r="D7" s="2" t="str">
        <f>"after NRCS sent mosReqObjAction = Update to an OA Place holder the Place holder cannot be used any more"</f>
        <v>after NRCS sent mosReqObjAction = Update to an OA Place holder the Place holder cannot be used any more</v>
      </c>
      <c r="E7" s="2" t="s">
        <v>7</v>
      </c>
      <c r="F7" s="2" t="s">
        <v>8</v>
      </c>
      <c r="G7" s="9" t="s">
        <v>95</v>
      </c>
    </row>
    <row r="8" spans="1:7" x14ac:dyDescent="0.2">
      <c r="A8" s="2" t="s">
        <v>19</v>
      </c>
      <c r="B8" s="2" t="s">
        <v>38</v>
      </c>
      <c r="C8" s="2" t="str">
        <f>"EUSPSCTV-163"</f>
        <v>EUSPSCTV-163</v>
      </c>
      <c r="D8" s="2" t="s">
        <v>39</v>
      </c>
      <c r="E8" s="2" t="s">
        <v>7</v>
      </c>
      <c r="F8" s="2" t="s">
        <v>8</v>
      </c>
      <c r="G8" s="8" t="s">
        <v>94</v>
      </c>
    </row>
    <row r="9" spans="1:7" ht="156.75" x14ac:dyDescent="0.2">
      <c r="A9" s="2" t="s">
        <v>33</v>
      </c>
      <c r="B9" s="2" t="s">
        <v>34</v>
      </c>
      <c r="C9" s="2" t="str">
        <f>"EUSPSCTV-158"</f>
        <v>EUSPSCTV-158</v>
      </c>
      <c r="D9" s="3" t="s">
        <v>35</v>
      </c>
      <c r="E9" s="2" t="s">
        <v>7</v>
      </c>
      <c r="F9" s="2" t="s">
        <v>8</v>
      </c>
      <c r="G9" s="9" t="s">
        <v>95</v>
      </c>
    </row>
    <row r="10" spans="1:7" x14ac:dyDescent="0.2">
      <c r="A10" s="2" t="s">
        <v>14</v>
      </c>
      <c r="B10" s="2" t="s">
        <v>15</v>
      </c>
      <c r="C10" s="2"/>
      <c r="D10" s="2" t="s">
        <v>16</v>
      </c>
      <c r="E10" s="2" t="s">
        <v>7</v>
      </c>
      <c r="F10" s="2" t="s">
        <v>8</v>
      </c>
      <c r="G10" s="8" t="s">
        <v>94</v>
      </c>
    </row>
    <row r="11" spans="1:7" x14ac:dyDescent="0.2">
      <c r="A11" s="2" t="s">
        <v>14</v>
      </c>
      <c r="B11" s="2"/>
      <c r="C11" s="6" t="str">
        <f>"EUSPSCTV-183"</f>
        <v>EUSPSCTV-183</v>
      </c>
      <c r="D11" s="2" t="s">
        <v>22</v>
      </c>
      <c r="E11" s="2" t="s">
        <v>7</v>
      </c>
      <c r="F11" s="2" t="s">
        <v>8</v>
      </c>
      <c r="G11" s="9" t="s">
        <v>96</v>
      </c>
    </row>
    <row r="12" spans="1:7" x14ac:dyDescent="0.2">
      <c r="A12" s="2" t="s">
        <v>14</v>
      </c>
      <c r="B12" s="2"/>
      <c r="C12" s="2" t="str">
        <f>"EUSPSCTV-141"</f>
        <v>EUSPSCTV-141</v>
      </c>
      <c r="D12" s="2" t="str">
        <f>"clip title created in Register to OA-&gt;Use MaterialID doesn't contain sequence name"</f>
        <v>clip title created in Register to OA-&gt;Use MaterialID doesn't contain sequence name</v>
      </c>
      <c r="E12" s="2" t="s">
        <v>7</v>
      </c>
      <c r="F12" s="2" t="s">
        <v>8</v>
      </c>
      <c r="G12" s="8" t="s">
        <v>97</v>
      </c>
    </row>
    <row r="13" spans="1:7" ht="57" x14ac:dyDescent="0.2">
      <c r="A13" s="2" t="s">
        <v>14</v>
      </c>
      <c r="B13" s="2" t="s">
        <v>36</v>
      </c>
      <c r="C13" s="2"/>
      <c r="D13" s="3" t="s">
        <v>37</v>
      </c>
      <c r="E13" s="2" t="s">
        <v>7</v>
      </c>
      <c r="F13" s="2" t="s">
        <v>8</v>
      </c>
      <c r="G13" s="7" t="s">
        <v>92</v>
      </c>
    </row>
    <row r="14" spans="1:7" x14ac:dyDescent="0.2">
      <c r="A14" s="2" t="s">
        <v>40</v>
      </c>
      <c r="B14" s="2" t="s">
        <v>41</v>
      </c>
      <c r="C14" s="2" t="str">
        <f>"EUSPSCTV-167"</f>
        <v>EUSPSCTV-167</v>
      </c>
      <c r="D14" s="2" t="str">
        <f>"Deleting a folder to transh can, SONAPS doesn't send MOS notifications for materials in the folder"</f>
        <v>Deleting a folder to transh can, SONAPS doesn't send MOS notifications for materials in the folder</v>
      </c>
      <c r="E14" s="2" t="s">
        <v>7</v>
      </c>
      <c r="F14" s="2" t="s">
        <v>8</v>
      </c>
      <c r="G14" s="9" t="s">
        <v>95</v>
      </c>
    </row>
    <row r="15" spans="1:7" x14ac:dyDescent="0.2">
      <c r="A15" s="2" t="s">
        <v>47</v>
      </c>
      <c r="B15" s="2" t="s">
        <v>98</v>
      </c>
      <c r="C15" s="2" t="str">
        <f>"EUSPSCTV-171"</f>
        <v>EUSPSCTV-171</v>
      </c>
      <c r="D15" s="2" t="str">
        <f>"rundown is moved to date 31.12.1899 after &lt;roMetadataReplace&gt;"</f>
        <v>rundown is moved to date 31.12.1899 after &lt;roMetadataReplace&gt;</v>
      </c>
      <c r="E15" s="2" t="s">
        <v>48</v>
      </c>
      <c r="F15" s="2" t="s">
        <v>8</v>
      </c>
      <c r="G15" s="8" t="s">
        <v>99</v>
      </c>
    </row>
    <row r="16" spans="1:7" hidden="1" x14ac:dyDescent="0.2">
      <c r="A16" s="2" t="s">
        <v>47</v>
      </c>
      <c r="B16" s="2" t="s">
        <v>59</v>
      </c>
      <c r="C16" s="2" t="str">
        <f>"EUSPSCTV-202"</f>
        <v>EUSPSCTV-202</v>
      </c>
      <c r="D16" s="2" t="str">
        <f>"MOS GW crash when responding to &lt;mosReqAll&gt; with Pause=0 or &gt;0"</f>
        <v>MOS GW crash when responding to &lt;mosReqAll&gt; with Pause=0 or &gt;0</v>
      </c>
      <c r="E16" s="2" t="s">
        <v>45</v>
      </c>
      <c r="F16" s="2" t="s">
        <v>46</v>
      </c>
    </row>
    <row r="17" spans="1:7" hidden="1" x14ac:dyDescent="0.2">
      <c r="A17" s="2" t="s">
        <v>43</v>
      </c>
      <c r="B17" s="2" t="s">
        <v>44</v>
      </c>
      <c r="C17" s="2" t="str">
        <f>"EUSPSCTV-170"</f>
        <v>EUSPSCTV-170</v>
      </c>
      <c r="D17" s="2" t="str">
        <f>"in some cases, the ""Created"" date of object is updated, when placeholder is populated with material"</f>
        <v>in some cases, the "Created" date of object is updated, when placeholder is populated with material</v>
      </c>
      <c r="E17" s="2" t="s">
        <v>45</v>
      </c>
      <c r="F17" s="2" t="s">
        <v>46</v>
      </c>
    </row>
    <row r="18" spans="1:7" ht="77.25" customHeight="1" x14ac:dyDescent="0.2">
      <c r="A18" s="2" t="s">
        <v>28</v>
      </c>
      <c r="B18" s="2"/>
      <c r="C18" s="2" t="str">
        <f>"EUSPSCTV-118"</f>
        <v>EUSPSCTV-118</v>
      </c>
      <c r="D18" s="2" t="str">
        <f>"When an user Active X session is closed in Net Manager, Octopus session is closed in user terminal"</f>
        <v>When an user Active X session is closed in Net Manager, Octopus session is closed in user terminal</v>
      </c>
      <c r="E18" s="2" t="s">
        <v>7</v>
      </c>
      <c r="F18" s="2" t="str">
        <f>"Won't Fix"</f>
        <v>Won't Fix</v>
      </c>
      <c r="G18" t="s">
        <v>100</v>
      </c>
    </row>
    <row r="19" spans="1:7" ht="72" customHeight="1" x14ac:dyDescent="0.2">
      <c r="A19" s="2" t="s">
        <v>18</v>
      </c>
      <c r="B19" s="2"/>
      <c r="C19" s="2" t="str">
        <f>"EUSPSCTV-46"</f>
        <v>EUSPSCTV-46</v>
      </c>
      <c r="D19" s="2" t="str">
        <f>"When ingesting to OA place holder, the fake duration is not sent via MOS"</f>
        <v>When ingesting to OA place holder, the fake duration is not sent via MOS</v>
      </c>
      <c r="E19" s="2" t="s">
        <v>7</v>
      </c>
      <c r="F19" s="2" t="s">
        <v>8</v>
      </c>
      <c r="G19" t="s">
        <v>101</v>
      </c>
    </row>
    <row r="20" spans="1:7" x14ac:dyDescent="0.2">
      <c r="A20" s="2" t="s">
        <v>23</v>
      </c>
      <c r="B20" s="2"/>
      <c r="C20" s="2" t="str">
        <f>"EUSPSCTV-110"</f>
        <v>EUSPSCTV-110</v>
      </c>
      <c r="D20" s="2" t="s">
        <v>24</v>
      </c>
      <c r="E20" s="2" t="s">
        <v>7</v>
      </c>
      <c r="F20" s="2" t="str">
        <f>"Won't Fix"</f>
        <v>Won't Fix</v>
      </c>
      <c r="G20" t="s">
        <v>101</v>
      </c>
    </row>
    <row r="21" spans="1:7" x14ac:dyDescent="0.2">
      <c r="A21" s="2"/>
      <c r="B21" s="2" t="s">
        <v>5</v>
      </c>
      <c r="C21" s="2" t="str">
        <f>"EUSPSCTV-24"</f>
        <v>EUSPSCTV-24</v>
      </c>
      <c r="D21" s="2" t="s">
        <v>6</v>
      </c>
      <c r="E21" s="2" t="s">
        <v>7</v>
      </c>
      <c r="F21" s="2" t="s">
        <v>8</v>
      </c>
      <c r="G21" s="8" t="s">
        <v>94</v>
      </c>
    </row>
    <row r="22" spans="1:7" hidden="1" x14ac:dyDescent="0.2">
      <c r="A22" s="2"/>
      <c r="B22" s="2"/>
      <c r="C22" s="2" t="str">
        <f>"EUSPSCTV-33"</f>
        <v>EUSPSCTV-33</v>
      </c>
      <c r="D22" s="2" t="s">
        <v>12</v>
      </c>
      <c r="E22" s="2"/>
      <c r="F22" s="2"/>
    </row>
    <row r="23" spans="1:7" x14ac:dyDescent="0.2">
      <c r="A23" s="2"/>
      <c r="B23" s="2"/>
      <c r="C23" s="2" t="str">
        <f>"EUSPSCTV-67"</f>
        <v>EUSPSCTV-67</v>
      </c>
      <c r="D23" s="2" t="str">
        <f>"While SDI ingesting, the proxy is not playable by any 3rd party systems - Octopus, WMP, meidainfo (open header)"</f>
        <v>While SDI ingesting, the proxy is not playable by any 3rd party systems - Octopus, WMP, meidainfo (open header)</v>
      </c>
      <c r="E23" s="2" t="s">
        <v>7</v>
      </c>
      <c r="F23" s="2" t="str">
        <f>"Won't Fix"</f>
        <v>Won't Fix</v>
      </c>
      <c r="G23" t="s">
        <v>101</v>
      </c>
    </row>
    <row r="24" spans="1:7" x14ac:dyDescent="0.2">
      <c r="A24" s="2"/>
      <c r="B24" s="2"/>
      <c r="C24" s="2" t="str">
        <f>"EUSPSCTV-70"</f>
        <v>EUSPSCTV-70</v>
      </c>
      <c r="D24" s="2" t="str">
        <f>"When assign an OA material to rundown, SONAPS always sent &lt;mosObj&gt; update with new 'change date'"</f>
        <v>When assign an OA material to rundown, SONAPS always sent &lt;mosObj&gt; update with new 'change date'</v>
      </c>
      <c r="E24" s="2" t="s">
        <v>7</v>
      </c>
      <c r="F24" s="2" t="str">
        <f>"Won't Fix"</f>
        <v>Won't Fix</v>
      </c>
      <c r="G24" t="s">
        <v>102</v>
      </c>
    </row>
    <row r="25" spans="1:7" x14ac:dyDescent="0.2">
      <c r="A25" s="2"/>
      <c r="B25" s="2"/>
      <c r="C25" s="6" t="str">
        <f>"EUSPSCTV-105"</f>
        <v>EUSPSCTV-105</v>
      </c>
      <c r="D25" s="2" t="s">
        <v>21</v>
      </c>
      <c r="E25" s="2" t="s">
        <v>7</v>
      </c>
      <c r="F25" s="2" t="s">
        <v>8</v>
      </c>
      <c r="G25" t="s">
        <v>101</v>
      </c>
    </row>
    <row r="26" spans="1:7" x14ac:dyDescent="0.2">
      <c r="A26" s="2"/>
      <c r="B26" s="2"/>
      <c r="C26" s="2" t="str">
        <f>"EUSPSCTV-168"</f>
        <v>EUSPSCTV-168</v>
      </c>
      <c r="D26" s="2" t="s">
        <v>42</v>
      </c>
      <c r="E26" s="2" t="s">
        <v>7</v>
      </c>
      <c r="F26" s="2" t="str">
        <f>"Won't Fix"</f>
        <v>Won't Fix</v>
      </c>
      <c r="G26" t="s">
        <v>102</v>
      </c>
    </row>
    <row r="27" spans="1:7" hidden="1" x14ac:dyDescent="0.2">
      <c r="A27" s="2"/>
      <c r="B27" s="2"/>
      <c r="C27" s="2" t="str">
        <f>"EUSPSCTV-172"</f>
        <v>EUSPSCTV-172</v>
      </c>
      <c r="D27" s="2" t="s">
        <v>49</v>
      </c>
      <c r="E27" s="2" t="s">
        <v>50</v>
      </c>
      <c r="F27" s="2" t="s">
        <v>46</v>
      </c>
    </row>
    <row r="28" spans="1:7" hidden="1" x14ac:dyDescent="0.2">
      <c r="A28" s="2"/>
      <c r="B28" s="2"/>
      <c r="C28" s="2" t="str">
        <f>"EUSPSCTV-173"</f>
        <v>EUSPSCTV-173</v>
      </c>
      <c r="D28" s="2" t="s">
        <v>51</v>
      </c>
      <c r="E28" s="2" t="s">
        <v>50</v>
      </c>
      <c r="F28" s="2" t="s">
        <v>46</v>
      </c>
    </row>
    <row r="29" spans="1:7" x14ac:dyDescent="0.2">
      <c r="A29" s="2"/>
      <c r="B29" s="2"/>
      <c r="C29" s="2" t="str">
        <f>"EUSPSCTV-178"</f>
        <v>EUSPSCTV-178</v>
      </c>
      <c r="D29" s="2" t="str">
        <f>"MosListAll sent by MOS GW doesn't comply with MOS Protocol 2.8.x"</f>
        <v>MosListAll sent by MOS GW doesn't comply with MOS Protocol 2.8.x</v>
      </c>
      <c r="E29" s="2" t="s">
        <v>7</v>
      </c>
      <c r="F29" s="2" t="s">
        <v>8</v>
      </c>
      <c r="G29" t="s">
        <v>101</v>
      </c>
    </row>
    <row r="30" spans="1:7" hidden="1" x14ac:dyDescent="0.2">
      <c r="A30" s="2"/>
      <c r="B30" s="2"/>
      <c r="C30" s="2" t="str">
        <f>"EUSPSCTV-185"</f>
        <v>EUSPSCTV-185</v>
      </c>
      <c r="D30" s="2" t="s">
        <v>52</v>
      </c>
      <c r="E30" s="2" t="s">
        <v>50</v>
      </c>
      <c r="F30" s="2" t="s">
        <v>46</v>
      </c>
    </row>
    <row r="31" spans="1:7" x14ac:dyDescent="0.2">
      <c r="A31" s="2"/>
      <c r="B31" s="2"/>
      <c r="C31" s="2" t="str">
        <f>"EUSPSCTV-188"</f>
        <v>EUSPSCTV-188</v>
      </c>
      <c r="D31" s="2" t="s">
        <v>53</v>
      </c>
      <c r="E31" s="2" t="s">
        <v>7</v>
      </c>
      <c r="F31" s="2" t="s">
        <v>8</v>
      </c>
      <c r="G31" s="8" t="s">
        <v>94</v>
      </c>
    </row>
    <row r="32" spans="1:7" x14ac:dyDescent="0.2">
      <c r="A32" s="2"/>
      <c r="B32" s="2"/>
      <c r="C32" s="2" t="str">
        <f>"EUSPSCTV-189"</f>
        <v>EUSPSCTV-189</v>
      </c>
      <c r="D32" s="2" t="str">
        <f>"Delete and purge OA Material, MOS updates are not correctly sent to Octopus after SP4 deployment"</f>
        <v>Delete and purge OA Material, MOS updates are not correctly sent to Octopus after SP4 deployment</v>
      </c>
      <c r="E32" s="2" t="s">
        <v>7</v>
      </c>
      <c r="F32" s="2" t="s">
        <v>8</v>
      </c>
      <c r="G32" t="s">
        <v>101</v>
      </c>
    </row>
    <row r="33" spans="1:7" x14ac:dyDescent="0.2">
      <c r="A33" s="2"/>
      <c r="B33" s="2"/>
      <c r="C33" s="2" t="str">
        <f>"EUSPSCTV-190"</f>
        <v>EUSPSCTV-190</v>
      </c>
      <c r="D33" s="2" t="str">
        <f>"When OA material is moved to a different folder, SONAPS sends 'deleted' updates to the other studio of Octopus"</f>
        <v>When OA material is moved to a different folder, SONAPS sends 'deleted' updates to the other studio of Octopus</v>
      </c>
      <c r="E33" s="2" t="s">
        <v>54</v>
      </c>
      <c r="F33" s="2" t="s">
        <v>46</v>
      </c>
      <c r="G33" t="s">
        <v>102</v>
      </c>
    </row>
    <row r="34" spans="1:7" x14ac:dyDescent="0.2">
      <c r="A34" s="2"/>
      <c r="B34" s="2" t="s">
        <v>55</v>
      </c>
      <c r="C34" s="2" t="str">
        <f>"EUSPSCTV-191"</f>
        <v>EUSPSCTV-191</v>
      </c>
      <c r="D34" s="2" t="str">
        <f>"After SP4, SONAPS sends MOS messages &lt;mosObj&gt; for clips in PE"</f>
        <v>After SP4, SONAPS sends MOS messages &lt;mosObj&gt; for clips in PE</v>
      </c>
      <c r="E34" s="2" t="s">
        <v>48</v>
      </c>
      <c r="F34" s="2" t="s">
        <v>8</v>
      </c>
      <c r="G34" s="8" t="s">
        <v>94</v>
      </c>
    </row>
    <row r="35" spans="1:7" hidden="1" x14ac:dyDescent="0.2">
      <c r="A35" s="2"/>
      <c r="B35" s="2" t="s">
        <v>56</v>
      </c>
      <c r="C35" s="2" t="str">
        <f>"EUSPSCTV-194"</f>
        <v>EUSPSCTV-194</v>
      </c>
      <c r="D35" s="2" t="str">
        <f>"Octopus inserted a new story, SONAPS did not execute and returned error in roAck"</f>
        <v>Octopus inserted a new story, SONAPS did not execute and returned error in roAck</v>
      </c>
      <c r="E35" s="2" t="s">
        <v>45</v>
      </c>
      <c r="F35" s="2" t="s">
        <v>46</v>
      </c>
    </row>
    <row r="36" spans="1:7" hidden="1" x14ac:dyDescent="0.2">
      <c r="A36" s="2"/>
      <c r="B36" s="2" t="s">
        <v>57</v>
      </c>
      <c r="C36" s="2" t="str">
        <f>"EUSPSCTV-199"</f>
        <v>EUSPSCTV-199</v>
      </c>
      <c r="D36" s="2" t="s">
        <v>58</v>
      </c>
      <c r="E36" s="2" t="s">
        <v>50</v>
      </c>
      <c r="F36" s="2" t="s">
        <v>46</v>
      </c>
    </row>
    <row r="37" spans="1:7" x14ac:dyDescent="0.2">
      <c r="A37" s="2"/>
      <c r="B37" s="2" t="s">
        <v>60</v>
      </c>
      <c r="C37" s="2" t="str">
        <f>"EUSPSCTV-227"</f>
        <v>EUSPSCTV-227</v>
      </c>
      <c r="D37" s="2" t="str">
        <f>"MOS GW didn't answer MOS message until timeout"</f>
        <v>MOS GW didn't answer MOS message until timeout</v>
      </c>
      <c r="E37" s="2" t="s">
        <v>48</v>
      </c>
      <c r="F37" s="2" t="s">
        <v>8</v>
      </c>
      <c r="G37" s="7" t="s">
        <v>103</v>
      </c>
    </row>
    <row r="38" spans="1:7" hidden="1" x14ac:dyDescent="0.2">
      <c r="A38" s="2"/>
      <c r="B38" s="2" t="s">
        <v>61</v>
      </c>
      <c r="C38" s="2" t="str">
        <f>"EUSPSCTV-229"</f>
        <v>EUSPSCTV-229</v>
      </c>
      <c r="D38" s="2" t="str">
        <f>"MOS GW sometimes doesn't send MOS item replace"</f>
        <v>MOS GW sometimes doesn't send MOS item replace</v>
      </c>
      <c r="E38" s="2" t="s">
        <v>45</v>
      </c>
      <c r="F38" s="2" t="s">
        <v>46</v>
      </c>
    </row>
    <row r="39" spans="1:7" hidden="1" x14ac:dyDescent="0.2">
      <c r="A39" s="2"/>
      <c r="B39" s="2" t="s">
        <v>62</v>
      </c>
      <c r="C39" s="2" t="str">
        <f>"EUSPSCTV-240"</f>
        <v>EUSPSCTV-240</v>
      </c>
      <c r="D39" s="2" t="str">
        <f>"MOS GW Ostrava - rundown not getting any story updates"</f>
        <v>MOS GW Ostrava - rundown not getting any story updates</v>
      </c>
      <c r="E39" s="2" t="s">
        <v>45</v>
      </c>
      <c r="F39" s="2" t="s">
        <v>46</v>
      </c>
    </row>
    <row r="40" spans="1:7" x14ac:dyDescent="0.2">
      <c r="A40" s="2"/>
      <c r="B40" s="2" t="s">
        <v>63</v>
      </c>
      <c r="C40" s="2" t="str">
        <f>"EUSPSCTV-272"</f>
        <v>EUSPSCTV-272</v>
      </c>
      <c r="D40" s="2" t="s">
        <v>64</v>
      </c>
      <c r="E40" s="2" t="s">
        <v>48</v>
      </c>
      <c r="F40" s="2" t="s">
        <v>8</v>
      </c>
      <c r="G40" s="7" t="s">
        <v>103</v>
      </c>
    </row>
    <row r="41" spans="1:7" hidden="1" x14ac:dyDescent="0.2">
      <c r="A41" s="2"/>
      <c r="B41" s="2" t="s">
        <v>65</v>
      </c>
      <c r="C41" s="2" t="str">
        <f>"EUSPSCTV-280"</f>
        <v>EUSPSCTV-280</v>
      </c>
      <c r="D41" s="2" t="s">
        <v>66</v>
      </c>
      <c r="E41" s="2" t="s">
        <v>45</v>
      </c>
      <c r="F41" s="2" t="s">
        <v>46</v>
      </c>
    </row>
    <row r="42" spans="1:7" hidden="1" x14ac:dyDescent="0.2">
      <c r="A42" s="2"/>
      <c r="B42" s="2" t="s">
        <v>67</v>
      </c>
      <c r="C42" s="2" t="str">
        <f>"EUSPSCTV-290"</f>
        <v>EUSPSCTV-290</v>
      </c>
      <c r="D42" s="2" t="s">
        <v>68</v>
      </c>
      <c r="E42" s="2" t="s">
        <v>45</v>
      </c>
      <c r="F42" s="2" t="s">
        <v>46</v>
      </c>
    </row>
    <row r="43" spans="1:7" x14ac:dyDescent="0.2">
      <c r="A43" s="2" t="s">
        <v>26</v>
      </c>
      <c r="B43" s="2"/>
      <c r="C43" s="2" t="str">
        <f>"EUSPSCTV-114"</f>
        <v>EUSPSCTV-114</v>
      </c>
      <c r="D43" s="2" t="s">
        <v>27</v>
      </c>
      <c r="E43" s="2" t="s">
        <v>7</v>
      </c>
      <c r="F43" s="2" t="s">
        <v>8</v>
      </c>
      <c r="G43" s="7" t="s">
        <v>100</v>
      </c>
    </row>
    <row r="44" spans="1:7" x14ac:dyDescent="0.2">
      <c r="A44" s="2" t="s">
        <v>29</v>
      </c>
      <c r="B44" s="2"/>
      <c r="C44" s="2" t="str">
        <f>"EUSPSCTV-126"</f>
        <v>EUSPSCTV-126</v>
      </c>
      <c r="D44" s="2" t="s">
        <v>30</v>
      </c>
      <c r="E44" s="2" t="s">
        <v>7</v>
      </c>
      <c r="F44" s="2" t="s">
        <v>8</v>
      </c>
      <c r="G44" s="7" t="s">
        <v>103</v>
      </c>
    </row>
    <row r="45" spans="1:7" x14ac:dyDescent="0.2">
      <c r="A45" s="2" t="s">
        <v>31</v>
      </c>
      <c r="B45" s="2"/>
      <c r="C45" s="2" t="str">
        <f>"EUSPSCTV-156"</f>
        <v>EUSPSCTV-156</v>
      </c>
      <c r="D45" s="2" t="s">
        <v>32</v>
      </c>
      <c r="E45" s="2" t="s">
        <v>7</v>
      </c>
      <c r="F45" s="2" t="s">
        <v>8</v>
      </c>
      <c r="G45" s="8" t="s">
        <v>104</v>
      </c>
    </row>
    <row r="46" spans="1:7" x14ac:dyDescent="0.2">
      <c r="A46" s="2" t="s">
        <v>25</v>
      </c>
      <c r="B46" s="2"/>
      <c r="C46" s="2" t="str">
        <f>"EUSPSCTV-111"</f>
        <v>EUSPSCTV-111</v>
      </c>
      <c r="D46" s="2" t="str">
        <f>"when user close the ActiveX plug-in from Octopus user session is not released"</f>
        <v>when user close the ActiveX plug-in from Octopus user session is not released</v>
      </c>
      <c r="E46" s="2" t="s">
        <v>7</v>
      </c>
      <c r="F46" s="2" t="s">
        <v>8</v>
      </c>
      <c r="G46" s="8" t="s">
        <v>86</v>
      </c>
    </row>
  </sheetData>
  <autoFilter ref="A1:F46">
    <filterColumn colId="4">
      <filters>
        <filter val="Closed"/>
        <filter val="Open"/>
        <filter val="Resolved"/>
      </filters>
    </filterColumn>
  </autoFilter>
  <sortState ref="A2:F46">
    <sortCondition ref="A2"/>
  </sortState>
  <phoneticPr fontId="2"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zoomScale="130" zoomScaleNormal="130" workbookViewId="0">
      <selection activeCell="D3" sqref="D3"/>
    </sheetView>
  </sheetViews>
  <sheetFormatPr defaultRowHeight="14.25" x14ac:dyDescent="0.2"/>
  <cols>
    <col min="1" max="1" width="14.875" customWidth="1"/>
    <col min="2" max="2" width="26.375" customWidth="1"/>
    <col min="3" max="3" width="59.75" customWidth="1"/>
  </cols>
  <sheetData>
    <row r="1" spans="1:4" x14ac:dyDescent="0.2">
      <c r="A1" s="4" t="s">
        <v>85</v>
      </c>
      <c r="B1" s="4" t="s">
        <v>70</v>
      </c>
      <c r="C1" s="5" t="s">
        <v>71</v>
      </c>
    </row>
    <row r="2" spans="1:4" ht="79.5" customHeight="1" x14ac:dyDescent="0.2">
      <c r="A2" s="2" t="s">
        <v>9</v>
      </c>
      <c r="B2" s="3" t="s">
        <v>78</v>
      </c>
      <c r="C2" s="3" t="s">
        <v>79</v>
      </c>
      <c r="D2" s="1" t="s">
        <v>89</v>
      </c>
    </row>
    <row r="3" spans="1:4" ht="87" customHeight="1" x14ac:dyDescent="0.2">
      <c r="A3" s="2" t="s">
        <v>9</v>
      </c>
      <c r="B3" s="3" t="s">
        <v>80</v>
      </c>
      <c r="C3" s="3" t="s">
        <v>81</v>
      </c>
      <c r="D3" t="s">
        <v>86</v>
      </c>
    </row>
    <row r="4" spans="1:4" ht="93.75" customHeight="1" x14ac:dyDescent="0.2">
      <c r="A4" s="2" t="s">
        <v>19</v>
      </c>
      <c r="B4" s="3" t="s">
        <v>72</v>
      </c>
      <c r="C4" s="3" t="s">
        <v>73</v>
      </c>
      <c r="D4" t="s">
        <v>87</v>
      </c>
    </row>
    <row r="5" spans="1:4" ht="88.5" customHeight="1" x14ac:dyDescent="0.2">
      <c r="A5" s="2" t="s">
        <v>19</v>
      </c>
      <c r="B5" s="3" t="s">
        <v>74</v>
      </c>
      <c r="C5" s="3" t="s">
        <v>75</v>
      </c>
      <c r="D5" t="s">
        <v>88</v>
      </c>
    </row>
    <row r="6" spans="1:4" ht="105.75" customHeight="1" x14ac:dyDescent="0.2">
      <c r="A6" s="2" t="s">
        <v>19</v>
      </c>
      <c r="B6" s="3" t="s">
        <v>76</v>
      </c>
      <c r="C6" s="3" t="s">
        <v>77</v>
      </c>
      <c r="D6" t="s">
        <v>86</v>
      </c>
    </row>
  </sheetData>
  <autoFilter ref="A1:C6"/>
  <sortState ref="A2:C8">
    <sortCondition ref="A1"/>
  </sortState>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Bug</vt:lpstr>
      <vt:lpstr>New Feature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2017-08-21T03:37:02Z</dcterms:modified>
</cp:coreProperties>
</file>