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一卡通\互联网\合同\苏州\2018\"/>
    </mc:Choice>
  </mc:AlternateContent>
  <bookViews>
    <workbookView xWindow="0" yWindow="0" windowWidth="18480" windowHeight="9000"/>
  </bookViews>
  <sheets>
    <sheet name="省卡改造技术开发项目成本统计" sheetId="6" r:id="rId1"/>
  </sheets>
  <calcPr calcId="152511" concurrentCalc="0"/>
</workbook>
</file>

<file path=xl/calcChain.xml><?xml version="1.0" encoding="utf-8"?>
<calcChain xmlns="http://schemas.openxmlformats.org/spreadsheetml/2006/main">
  <c r="G9" i="6" l="1"/>
  <c r="F7" i="6"/>
  <c r="G8" i="6"/>
  <c r="E7" i="6"/>
  <c r="D2" i="6"/>
  <c r="F4" i="6"/>
  <c r="G5" i="6"/>
  <c r="D10" i="6"/>
  <c r="F10" i="6"/>
  <c r="G10" i="6"/>
  <c r="D12" i="6"/>
  <c r="B15" i="6"/>
  <c r="B16" i="6"/>
  <c r="H7" i="6"/>
  <c r="E3" i="6"/>
  <c r="E10" i="6"/>
  <c r="H10" i="6"/>
  <c r="B20" i="6"/>
  <c r="B22" i="6"/>
</calcChain>
</file>

<file path=xl/sharedStrings.xml><?xml version="1.0" encoding="utf-8"?>
<sst xmlns="http://schemas.openxmlformats.org/spreadsheetml/2006/main" count="40" uniqueCount="40">
  <si>
    <t>序号</t>
  </si>
  <si>
    <t>系统名称</t>
  </si>
  <si>
    <t>需求描述</t>
  </si>
  <si>
    <t>需求分析工作量（人日）</t>
  </si>
  <si>
    <t>系统设计工作量（人日）</t>
  </si>
  <si>
    <t>编程工作量（人日）</t>
  </si>
  <si>
    <t>测试工作量（人日）</t>
  </si>
  <si>
    <t>项目管理工作量（人日）</t>
  </si>
  <si>
    <t>V.30架构开发</t>
  </si>
  <si>
    <t>技术选型、需求分析</t>
  </si>
  <si>
    <t>架构设计</t>
  </si>
  <si>
    <t>架构开发</t>
  </si>
  <si>
    <t>架构测试</t>
  </si>
  <si>
    <t>省卡改造</t>
  </si>
  <si>
    <t>省卡需求分析</t>
  </si>
  <si>
    <t>省卡功能改造开发</t>
  </si>
  <si>
    <t>测试</t>
  </si>
  <si>
    <t>部署和上线</t>
  </si>
  <si>
    <t>表格中的黄色项目为不是很明确的项目，暂时为纳入工作了评估</t>
  </si>
  <si>
    <t>上述需求单及项目型需求统计的工作量总和为：</t>
  </si>
  <si>
    <t>人月</t>
  </si>
  <si>
    <t>项目</t>
  </si>
  <si>
    <t>内容</t>
  </si>
  <si>
    <t>备注</t>
  </si>
  <si>
    <t>人工成本</t>
  </si>
  <si>
    <t>工作量×标准月成本22000</t>
  </si>
  <si>
    <t>实施成本</t>
  </si>
  <si>
    <t>人均费用2600×项目组人数×4个月</t>
  </si>
  <si>
    <t>项目售前成本</t>
  </si>
  <si>
    <t>项目激励费用</t>
  </si>
  <si>
    <t>保密费用</t>
  </si>
  <si>
    <t>总成本</t>
  </si>
  <si>
    <t>利润</t>
  </si>
  <si>
    <t>含税报价</t>
  </si>
  <si>
    <t>扣除折扣后实际报价</t>
  </si>
  <si>
    <t>注1：标准月成本并不代表员工实际工资，还包括公司发生在员工身上的其他日常性支出及分摊，包括员工社保统筹等管理费用分摊</t>
  </si>
  <si>
    <t>注2：实施费用计算方法来源于历史实际统计数据</t>
  </si>
  <si>
    <t>注2：该费用未包括尚未确定的需求开发的工作量</t>
  </si>
  <si>
    <r>
      <rPr>
        <sz val="8"/>
        <color theme="1"/>
        <rFont val="宋体"/>
        <charset val="134"/>
      </rPr>
      <t>注3：</t>
    </r>
    <r>
      <rPr>
        <sz val="8"/>
        <color theme="1"/>
        <rFont val="宋体"/>
        <charset val="134"/>
      </rPr>
      <t>项目总成本</t>
    </r>
    <r>
      <rPr>
        <sz val="8"/>
        <color theme="1"/>
        <rFont val="Times New Roman"/>
        <family val="1"/>
      </rPr>
      <t xml:space="preserve"> = </t>
    </r>
    <r>
      <rPr>
        <sz val="8"/>
        <color theme="1"/>
        <rFont val="宋体"/>
        <charset val="134"/>
      </rPr>
      <t>人工成本</t>
    </r>
    <r>
      <rPr>
        <sz val="8"/>
        <color theme="1"/>
        <rFont val="Times New Roman"/>
        <family val="1"/>
      </rPr>
      <t xml:space="preserve"> + </t>
    </r>
    <r>
      <rPr>
        <sz val="8"/>
        <color theme="1"/>
        <rFont val="宋体"/>
        <charset val="134"/>
      </rPr>
      <t>实施成本</t>
    </r>
    <r>
      <rPr>
        <sz val="8"/>
        <color theme="1"/>
        <rFont val="Times New Roman"/>
        <family val="1"/>
      </rPr>
      <t xml:space="preserve"> + </t>
    </r>
    <r>
      <rPr>
        <sz val="8"/>
        <color theme="1"/>
        <rFont val="宋体"/>
        <charset val="134"/>
      </rPr>
      <t>售前成本</t>
    </r>
    <r>
      <rPr>
        <sz val="8"/>
        <color theme="1"/>
        <rFont val="Times New Roman"/>
        <family val="1"/>
      </rPr>
      <t>+</t>
    </r>
    <r>
      <rPr>
        <sz val="8"/>
        <color theme="1"/>
        <rFont val="宋体"/>
        <charset val="134"/>
      </rPr>
      <t>项目激励费用</t>
    </r>
    <r>
      <rPr>
        <sz val="8"/>
        <color theme="1"/>
        <rFont val="Times New Roman"/>
        <family val="1"/>
      </rPr>
      <t>+</t>
    </r>
    <r>
      <rPr>
        <sz val="8"/>
        <color theme="1"/>
        <rFont val="宋体"/>
        <charset val="134"/>
      </rPr>
      <t>保密费用</t>
    </r>
  </si>
  <si>
    <t>小计：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</si>
</sst>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12" x14ac:knownFonts="1">
    <font>
      <sz val="11"/>
      <color theme="1"/>
      <name val="宋体"/>
      <charset val="134"/>
      <scheme val="minor"/>
    </font>
    <font>
      <b/>
      <sz val="8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sz val="8"/>
      <color theme="0" tint="-4.9989318521683403E-2"/>
      <name val="宋体"/>
      <charset val="134"/>
    </font>
    <font>
      <sz val="8"/>
      <color theme="1"/>
      <name val="宋体"/>
      <charset val="134"/>
      <scheme val="minor"/>
    </font>
    <font>
      <sz val="11"/>
      <color indexed="8"/>
      <name val="等线"/>
      <charset val="134"/>
    </font>
    <font>
      <sz val="8"/>
      <color theme="1"/>
      <name val="宋体"/>
      <charset val="134"/>
    </font>
    <font>
      <sz val="8"/>
      <color theme="1"/>
      <name val="Times New Roman"/>
      <family val="1"/>
    </font>
    <font>
      <sz val="9"/>
      <name val="宋体"/>
      <family val="3"/>
      <charset val="134"/>
      <scheme val="minor"/>
    </font>
    <font>
      <sz val="8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7999511703848384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>
      <alignment vertical="center"/>
    </xf>
    <xf numFmtId="0" fontId="0" fillId="6" borderId="0" xfId="0" applyFill="1">
      <alignment vertical="center"/>
    </xf>
    <xf numFmtId="177" fontId="5" fillId="6" borderId="0" xfId="0" applyNumberFormat="1" applyFont="1" applyFill="1">
      <alignment vertical="center"/>
    </xf>
    <xf numFmtId="0" fontId="5" fillId="7" borderId="1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5" fillId="7" borderId="3" xfId="0" applyFont="1" applyFill="1" applyBorder="1">
      <alignment vertical="center"/>
    </xf>
    <xf numFmtId="0" fontId="5" fillId="0" borderId="12" xfId="0" applyFont="1" applyFill="1" applyBorder="1">
      <alignment vertical="center"/>
    </xf>
    <xf numFmtId="176" fontId="5" fillId="0" borderId="6" xfId="0" applyNumberFormat="1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0" borderId="12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176" fontId="5" fillId="8" borderId="6" xfId="0" applyNumberFormat="1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8" borderId="13" xfId="0" applyFont="1" applyFill="1" applyBorder="1" applyAlignment="1">
      <alignment horizontal="left" vertical="center"/>
    </xf>
    <xf numFmtId="176" fontId="5" fillId="8" borderId="14" xfId="0" applyNumberFormat="1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0" fillId="0" borderId="0" xfId="0" applyFill="1">
      <alignment vertical="center"/>
    </xf>
    <xf numFmtId="0" fontId="11" fillId="2" borderId="9" xfId="0" applyFont="1" applyFill="1" applyBorder="1" applyAlignment="1">
      <alignment vertical="center" wrapText="1"/>
    </xf>
    <xf numFmtId="0" fontId="10" fillId="5" borderId="6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"/>
  <sheetViews>
    <sheetView tabSelected="1" workbookViewId="0">
      <selection activeCell="B23" sqref="B23"/>
    </sheetView>
  </sheetViews>
  <sheetFormatPr defaultColWidth="9" defaultRowHeight="13.5" x14ac:dyDescent="0.15"/>
  <cols>
    <col min="1" max="1" width="13.625" customWidth="1"/>
    <col min="2" max="2" width="17.5" customWidth="1"/>
    <col min="3" max="3" width="25" customWidth="1"/>
    <col min="6" max="6" width="12.375" customWidth="1"/>
    <col min="7" max="7" width="9.125" customWidth="1"/>
  </cols>
  <sheetData>
    <row r="1" spans="1:53" s="1" customFormat="1" ht="31.5" x14ac:dyDescent="0.1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pans="1:53" x14ac:dyDescent="0.15">
      <c r="A2" s="35">
        <v>1</v>
      </c>
      <c r="B2" s="40" t="s">
        <v>8</v>
      </c>
      <c r="C2" s="7" t="s">
        <v>9</v>
      </c>
      <c r="D2" s="34">
        <f>22*3</f>
        <v>66</v>
      </c>
      <c r="E2" s="8"/>
      <c r="F2" s="8"/>
      <c r="G2" s="8"/>
      <c r="H2" s="9">
        <v>22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53" ht="15" customHeight="1" x14ac:dyDescent="0.15">
      <c r="A3" s="36"/>
      <c r="B3" s="41"/>
      <c r="C3" s="7" t="s">
        <v>10</v>
      </c>
      <c r="D3" s="8"/>
      <c r="E3" s="34">
        <f>3*10</f>
        <v>30</v>
      </c>
      <c r="F3" s="8"/>
      <c r="G3" s="8"/>
      <c r="H3" s="9">
        <v>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53" x14ac:dyDescent="0.15">
      <c r="A4" s="36"/>
      <c r="B4" s="41"/>
      <c r="C4" s="7" t="s">
        <v>11</v>
      </c>
      <c r="D4" s="8"/>
      <c r="E4" s="8"/>
      <c r="F4" s="34">
        <f>8*22*1.5</f>
        <v>264</v>
      </c>
      <c r="G4" s="8"/>
      <c r="H4" s="9">
        <v>22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53" s="2" customFormat="1" ht="16.5" customHeight="1" x14ac:dyDescent="0.15">
      <c r="A5" s="36"/>
      <c r="B5" s="41"/>
      <c r="C5" s="7" t="s">
        <v>12</v>
      </c>
      <c r="D5" s="10"/>
      <c r="E5" s="8"/>
      <c r="F5" s="8"/>
      <c r="G5" s="8">
        <f>3*10</f>
        <v>30</v>
      </c>
      <c r="H5" s="9">
        <v>5</v>
      </c>
      <c r="I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53" x14ac:dyDescent="0.15">
      <c r="A6" s="37">
        <v>2</v>
      </c>
      <c r="B6" s="42" t="s">
        <v>13</v>
      </c>
      <c r="C6" s="7" t="s">
        <v>14</v>
      </c>
      <c r="D6" s="8">
        <v>15</v>
      </c>
      <c r="E6" s="8"/>
      <c r="F6" s="8"/>
      <c r="G6" s="8"/>
      <c r="H6" s="9">
        <v>15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53" x14ac:dyDescent="0.15">
      <c r="A7" s="38"/>
      <c r="B7" s="43"/>
      <c r="C7" s="7" t="s">
        <v>15</v>
      </c>
      <c r="D7" s="8"/>
      <c r="E7" s="8">
        <f>3*22</f>
        <v>66</v>
      </c>
      <c r="F7" s="8">
        <f>11*22*2</f>
        <v>484</v>
      </c>
      <c r="G7" s="8"/>
      <c r="H7" s="9">
        <f>2*22</f>
        <v>44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53" x14ac:dyDescent="0.15">
      <c r="A8" s="38"/>
      <c r="B8" s="43"/>
      <c r="C8" s="7" t="s">
        <v>16</v>
      </c>
      <c r="D8" s="8"/>
      <c r="E8" s="8"/>
      <c r="F8" s="8"/>
      <c r="G8" s="8">
        <f>2*22*2</f>
        <v>88</v>
      </c>
      <c r="H8" s="9">
        <v>22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53" x14ac:dyDescent="0.15">
      <c r="A9" s="39"/>
      <c r="B9" s="44"/>
      <c r="C9" s="7" t="s">
        <v>17</v>
      </c>
      <c r="D9" s="8"/>
      <c r="E9" s="8"/>
      <c r="F9" s="8"/>
      <c r="G9" s="8">
        <f>5*20</f>
        <v>100</v>
      </c>
      <c r="H9" s="9">
        <v>14</v>
      </c>
    </row>
    <row r="10" spans="1:53" x14ac:dyDescent="0.15">
      <c r="C10" s="33" t="s">
        <v>39</v>
      </c>
      <c r="D10">
        <f>SUM(D2:D9)</f>
        <v>81</v>
      </c>
      <c r="E10">
        <f>SUM(E2:E9)</f>
        <v>96</v>
      </c>
      <c r="F10">
        <f>SUM(F2:F9)</f>
        <v>748</v>
      </c>
      <c r="G10">
        <f>SUM(G2:G9)</f>
        <v>218</v>
      </c>
      <c r="H10">
        <f>SUM(H2:H9)</f>
        <v>149</v>
      </c>
    </row>
    <row r="11" spans="1:53" ht="15" customHeight="1" x14ac:dyDescent="0.15">
      <c r="A11" s="11" t="s">
        <v>18</v>
      </c>
      <c r="B11" s="11"/>
      <c r="C11" s="11"/>
      <c r="D11" s="12"/>
      <c r="E11" s="12"/>
      <c r="F11" s="12"/>
      <c r="G11" s="12"/>
      <c r="H11" s="13"/>
    </row>
    <row r="12" spans="1:53" ht="15" customHeight="1" x14ac:dyDescent="0.15">
      <c r="A12" s="11" t="s">
        <v>19</v>
      </c>
      <c r="B12" s="11"/>
      <c r="C12" s="11"/>
      <c r="D12" s="14">
        <f>SUM(D10:H10)/21.75</f>
        <v>59.402298850574709</v>
      </c>
      <c r="E12" s="12" t="s">
        <v>20</v>
      </c>
      <c r="F12" s="12"/>
      <c r="G12" s="12"/>
      <c r="H12" s="13"/>
    </row>
    <row r="13" spans="1:53" s="3" customFormat="1" ht="15" customHeight="1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3" customFormat="1" ht="15" customHeight="1" x14ac:dyDescent="0.15">
      <c r="A14" s="15" t="s">
        <v>21</v>
      </c>
      <c r="B14" s="16" t="s">
        <v>22</v>
      </c>
      <c r="C14" s="17" t="s">
        <v>23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x14ac:dyDescent="0.15">
      <c r="A15" s="18" t="s">
        <v>24</v>
      </c>
      <c r="B15" s="19">
        <f>D12*22000</f>
        <v>1306850.5747126436</v>
      </c>
      <c r="C15" s="20" t="s">
        <v>25</v>
      </c>
    </row>
    <row r="16" spans="1:53" x14ac:dyDescent="0.15">
      <c r="A16" s="18" t="s">
        <v>26</v>
      </c>
      <c r="B16" s="21">
        <f>2600*13*4</f>
        <v>135200</v>
      </c>
      <c r="C16" s="20" t="s">
        <v>27</v>
      </c>
    </row>
    <row r="17" spans="1:7" x14ac:dyDescent="0.15">
      <c r="A17" s="22" t="s">
        <v>28</v>
      </c>
      <c r="B17" s="21">
        <v>0</v>
      </c>
      <c r="C17" s="20"/>
    </row>
    <row r="18" spans="1:7" x14ac:dyDescent="0.15">
      <c r="A18" s="22" t="s">
        <v>29</v>
      </c>
      <c r="B18" s="21">
        <v>0</v>
      </c>
      <c r="C18" s="20"/>
    </row>
    <row r="19" spans="1:7" x14ac:dyDescent="0.15">
      <c r="A19" s="22" t="s">
        <v>30</v>
      </c>
      <c r="B19" s="21">
        <v>0</v>
      </c>
      <c r="C19" s="20"/>
    </row>
    <row r="20" spans="1:7" x14ac:dyDescent="0.15">
      <c r="A20" s="23" t="s">
        <v>31</v>
      </c>
      <c r="B20" s="24">
        <f>SUM(B15:B19)</f>
        <v>1442050.5747126436</v>
      </c>
      <c r="C20" s="25"/>
    </row>
    <row r="21" spans="1:7" x14ac:dyDescent="0.15">
      <c r="A21" s="22" t="s">
        <v>32</v>
      </c>
      <c r="B21" s="19">
        <v>0</v>
      </c>
      <c r="C21" s="20"/>
    </row>
    <row r="22" spans="1:7" x14ac:dyDescent="0.15">
      <c r="A22" s="23" t="s">
        <v>33</v>
      </c>
      <c r="B22" s="24">
        <f>(B20+B21)*1.06</f>
        <v>1528573.6091954024</v>
      </c>
      <c r="C22" s="25"/>
    </row>
    <row r="23" spans="1:7" x14ac:dyDescent="0.15">
      <c r="A23" s="26" t="s">
        <v>34</v>
      </c>
      <c r="B23" s="27"/>
      <c r="C23" s="28"/>
    </row>
    <row r="25" spans="1:7" x14ac:dyDescent="0.15">
      <c r="A25" s="29" t="s">
        <v>35</v>
      </c>
      <c r="C25" s="30"/>
      <c r="D25" s="31"/>
      <c r="E25" s="31"/>
      <c r="F25" s="31"/>
      <c r="G25" s="31"/>
    </row>
    <row r="26" spans="1:7" x14ac:dyDescent="0.15">
      <c r="A26" s="29" t="s">
        <v>36</v>
      </c>
      <c r="C26" s="30"/>
    </row>
    <row r="27" spans="1:7" x14ac:dyDescent="0.15">
      <c r="A27" s="29" t="s">
        <v>37</v>
      </c>
    </row>
    <row r="28" spans="1:7" x14ac:dyDescent="0.15">
      <c r="A28" s="29" t="s">
        <v>38</v>
      </c>
    </row>
  </sheetData>
  <mergeCells count="4">
    <mergeCell ref="A2:A5"/>
    <mergeCell ref="A6:A9"/>
    <mergeCell ref="B2:B5"/>
    <mergeCell ref="B6:B9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省卡改造技术开发项目成本统计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Yangzm</dc:creator>
  <cp:lastModifiedBy>FLY</cp:lastModifiedBy>
  <dcterms:created xsi:type="dcterms:W3CDTF">2017-05-18T08:21:00Z</dcterms:created>
  <dcterms:modified xsi:type="dcterms:W3CDTF">2018-03-14T14:39:00Z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