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8795" windowHeight="8445" firstSheet="1" activeTab="2"/>
  </bookViews>
  <sheets>
    <sheet name="Detalle Costos" sheetId="1" r:id="rId1"/>
    <sheet name="Detalle Costos Scrap" sheetId="2" r:id="rId2"/>
    <sheet name="Detalle Costos MP" sheetId="3" r:id="rId3"/>
    <sheet name="Detalle Devolución Mercs" sheetId="4" r:id="rId4"/>
    <sheet name="Detalles Costos Con Mejoras" sheetId="5" r:id="rId5"/>
  </sheets>
  <externalReferences>
    <externalReference r:id="rId6"/>
  </externalReferences>
  <calcPr calcId="144315"/>
</workbook>
</file>

<file path=xl/calcChain.xml><?xml version="1.0" encoding="utf-8"?>
<calcChain xmlns="http://schemas.openxmlformats.org/spreadsheetml/2006/main">
  <c r="Q6" i="2" l="1"/>
  <c r="Q5" i="2"/>
  <c r="P18" i="2"/>
  <c r="P19" i="2" s="1"/>
  <c r="P20" i="2" s="1"/>
  <c r="P21" i="2" s="1"/>
  <c r="P17" i="2"/>
  <c r="P16" i="2"/>
  <c r="O22" i="2" l="1"/>
  <c r="D35" i="5" l="1"/>
  <c r="E35" i="5"/>
  <c r="B34" i="5"/>
  <c r="F8" i="5"/>
  <c r="D20" i="5" s="1"/>
  <c r="F7" i="5"/>
  <c r="E25" i="5"/>
  <c r="F15" i="5"/>
  <c r="D25" i="5" s="1"/>
  <c r="F12" i="5"/>
  <c r="F11" i="5"/>
  <c r="B25" i="5" l="1"/>
  <c r="B35" i="5" s="1"/>
  <c r="C25" i="5"/>
  <c r="C35" i="5" s="1"/>
  <c r="F9" i="4"/>
  <c r="E9" i="4"/>
  <c r="J17" i="3"/>
  <c r="J16" i="3"/>
  <c r="J12" i="3"/>
  <c r="J11" i="3"/>
  <c r="J7" i="3"/>
  <c r="J6" i="3"/>
  <c r="E22" i="1"/>
  <c r="E34" i="5" s="1"/>
  <c r="G18" i="3"/>
  <c r="G13" i="3"/>
  <c r="G8" i="3"/>
  <c r="F12" i="1"/>
  <c r="D22" i="1" s="1"/>
  <c r="D34" i="5" s="1"/>
  <c r="I13" i="2"/>
  <c r="I14" i="2"/>
  <c r="I12" i="2"/>
  <c r="I6" i="2"/>
  <c r="I7" i="2"/>
  <c r="I8" i="2"/>
  <c r="F15" i="2"/>
  <c r="F9" i="2"/>
  <c r="F9" i="1"/>
  <c r="F8" i="1"/>
  <c r="E18" i="1" s="1"/>
  <c r="F35" i="5" l="1"/>
  <c r="C22" i="1"/>
  <c r="C34" i="5" s="1"/>
  <c r="F34" i="5" s="1"/>
  <c r="G20" i="3"/>
  <c r="J13" i="3"/>
  <c r="J18" i="3"/>
  <c r="J8" i="3"/>
  <c r="F17" i="2"/>
  <c r="I9" i="2"/>
  <c r="I15" i="2"/>
  <c r="F22" i="1" l="1"/>
  <c r="D23" i="1" s="1"/>
  <c r="J20" i="3"/>
  <c r="B23" i="1"/>
  <c r="I17" i="2"/>
  <c r="F25" i="5"/>
  <c r="B26" i="5" s="1"/>
  <c r="C23" i="1" l="1"/>
  <c r="E23" i="1"/>
  <c r="E26" i="5"/>
  <c r="D26" i="5"/>
  <c r="C26" i="5"/>
</calcChain>
</file>

<file path=xl/sharedStrings.xml><?xml version="1.0" encoding="utf-8"?>
<sst xmlns="http://schemas.openxmlformats.org/spreadsheetml/2006/main" count="194" uniqueCount="91">
  <si>
    <t>Descripción</t>
  </si>
  <si>
    <t>Cantidad por Mes</t>
  </si>
  <si>
    <t>Costo Unitario</t>
  </si>
  <si>
    <t>Costo Total</t>
  </si>
  <si>
    <t>Prevención</t>
  </si>
  <si>
    <t>Inspección de Materia Prima</t>
  </si>
  <si>
    <t>Inspección General de Producto</t>
  </si>
  <si>
    <t>Global</t>
  </si>
  <si>
    <t>Inspección en Recepción de Materia Prima</t>
  </si>
  <si>
    <t>Fallas Internas</t>
  </si>
  <si>
    <t>Detalle de Scrap</t>
  </si>
  <si>
    <t>Cantidad</t>
  </si>
  <si>
    <t>Costo</t>
  </si>
  <si>
    <t>Cantidad x Costo</t>
  </si>
  <si>
    <t>SOLDADURA DEFECTUOSA</t>
  </si>
  <si>
    <t>PUNZONADO DEFECTUOSO</t>
  </si>
  <si>
    <t>GOLPES</t>
  </si>
  <si>
    <t>Total</t>
  </si>
  <si>
    <t>CORTE DEFECTUOSO</t>
  </si>
  <si>
    <t>RAYAS SUPERFICIALES</t>
  </si>
  <si>
    <t>FALLA DE MATERIA PRIMA</t>
  </si>
  <si>
    <t>ENSAYO DE ARRANCAMIENTO</t>
  </si>
  <si>
    <t>FALLA DEL OPERARIO</t>
  </si>
  <si>
    <t>TRATAMIENTO SUP.  DEFECTUOSO</t>
  </si>
  <si>
    <t>Producción IP</t>
  </si>
  <si>
    <t>Producción Tuerca para IP</t>
  </si>
  <si>
    <t>Motivo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</si>
  <si>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</si>
  <si>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</si>
  <si>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</si>
  <si>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</si>
  <si>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</si>
  <si>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</si>
  <si>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</si>
  <si>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</si>
  <si>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 xml:space="preserve">Total </t>
  </si>
  <si>
    <t>Retrabajo</t>
  </si>
  <si>
    <t>Materia Prima Defectuosa *</t>
  </si>
  <si>
    <t>Scrap *</t>
  </si>
  <si>
    <t>Rotura de Máquina</t>
  </si>
  <si>
    <t>Fallas Externas</t>
  </si>
  <si>
    <t>Devolución de Mercadería *</t>
  </si>
  <si>
    <t>Evaluación</t>
  </si>
  <si>
    <t>Fecha</t>
  </si>
  <si>
    <t>013 (fuera medida)</t>
  </si>
  <si>
    <t>193 (spatter en rosca)</t>
  </si>
  <si>
    <t>023 (sold. def)</t>
  </si>
  <si>
    <t>024 (falla Proc.)</t>
  </si>
  <si>
    <t>No pasa bulón en columna de dirección</t>
  </si>
  <si>
    <t>Orificio desplazado</t>
  </si>
  <si>
    <t>55319-OK010</t>
  </si>
  <si>
    <t>55125-OC020</t>
  </si>
  <si>
    <t>55183-OK010</t>
  </si>
  <si>
    <t>55332-OK020</t>
  </si>
  <si>
    <t>Cantidad Inspeccionada</t>
  </si>
  <si>
    <t>Cantidad Rechazada</t>
  </si>
  <si>
    <t>Penetración de Soldadura</t>
  </si>
  <si>
    <t>Spatter en Rosca</t>
  </si>
  <si>
    <t>Medida fuera de tolerancia</t>
  </si>
  <si>
    <t>Descripción Defecto</t>
  </si>
  <si>
    <t>Código Pieza</t>
  </si>
  <si>
    <t>Producción de IP</t>
  </si>
  <si>
    <t>Código Defecto</t>
  </si>
  <si>
    <t>Proveedor</t>
  </si>
  <si>
    <t>Costo Parcial</t>
  </si>
  <si>
    <t>Total Campetella</t>
  </si>
  <si>
    <t>Total Crucianelli</t>
  </si>
  <si>
    <t>Total Ortiz</t>
  </si>
  <si>
    <t>Cantida Total</t>
  </si>
  <si>
    <t>Devolución de Mercadería</t>
  </si>
  <si>
    <t>Mercadería Posible Retrabajo</t>
  </si>
  <si>
    <t>Mercadería Desechada (Scrap)</t>
  </si>
  <si>
    <t xml:space="preserve">Crucianelli </t>
  </si>
  <si>
    <t>Ortiz</t>
  </si>
  <si>
    <t>Campetella</t>
  </si>
  <si>
    <t>Mantenimiento Preventivo Máquinas</t>
  </si>
  <si>
    <t>-</t>
  </si>
  <si>
    <t>Monitoreo Continuo</t>
  </si>
  <si>
    <t>Visita a Proveedores</t>
  </si>
  <si>
    <t>Constante</t>
  </si>
  <si>
    <t>Capacitación Operarios</t>
  </si>
  <si>
    <t xml:space="preserve">Scrap </t>
  </si>
  <si>
    <t xml:space="preserve">Materia Prima Defectuosa </t>
  </si>
  <si>
    <t xml:space="preserve">Devolución de Mercadería </t>
  </si>
  <si>
    <t>Evaluacion</t>
  </si>
  <si>
    <t>07-06</t>
  </si>
  <si>
    <t>13-06</t>
  </si>
  <si>
    <t>20-06</t>
  </si>
  <si>
    <t>27-06</t>
  </si>
  <si>
    <t>05-07</t>
  </si>
  <si>
    <t>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</si>
</sst>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_ [$$-2C0A]\ * #,##0.00_ ;_ [$$-2C0A]\ * \-#,##0.00_ ;_ [$$-2C0A]\ * &quot;-&quot;??_ ;_ @_ "/>
    <numFmt numFmtId="165" formatCode="_ [$$-2C0A]\ * #,##0_ ;_ [$$-2C0A]\ * \-#,##0_ ;_ [$$-2C0A]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0500000000000007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3" fontId="2" fillId="0" borderId="0" xfId="0" applyNumberFormat="1" applyFont="1"/>
    <xf numFmtId="0" fontId="5" fillId="0" borderId="0" xfId="3" applyFont="1"/>
    <xf numFmtId="0" fontId="5" fillId="0" borderId="0" xfId="4" applyFont="1"/>
    <xf numFmtId="0" fontId="5" fillId="0" borderId="0" xfId="5" applyFont="1"/>
    <xf numFmtId="0" fontId="5" fillId="0" borderId="0" xfId="6" applyFont="1"/>
    <xf numFmtId="0" fontId="5" fillId="0" borderId="0" xfId="7" applyFont="1"/>
    <xf numFmtId="0" fontId="4" fillId="0" borderId="0" xfId="8" applyFont="1" applyAlignment="1">
      <alignment vertical="center"/>
    </xf>
    <xf numFmtId="0" fontId="5" fillId="0" borderId="0" xfId="8" applyFont="1"/>
    <xf numFmtId="0" fontId="6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3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vertical="center"/>
    </xf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0" fontId="6" fillId="0" borderId="0" xfId="5" applyFont="1" applyAlignment="1">
      <alignment vertical="center"/>
    </xf>
    <xf numFmtId="0" fontId="5" fillId="0" borderId="0" xfId="5" applyFont="1" applyAlignment="1">
      <alignment vertical="center"/>
    </xf>
    <xf numFmtId="3" fontId="5" fillId="0" borderId="0" xfId="5" applyNumberFormat="1" applyFont="1" applyAlignment="1">
      <alignment vertical="center"/>
    </xf>
    <xf numFmtId="0" fontId="6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3" fontId="5" fillId="0" borderId="0" xfId="6" applyNumberFormat="1" applyFont="1" applyAlignment="1">
      <alignment vertical="center"/>
    </xf>
    <xf numFmtId="0" fontId="6" fillId="0" borderId="0" xfId="7" applyFont="1" applyAlignment="1">
      <alignment vertical="center"/>
    </xf>
    <xf numFmtId="3" fontId="6" fillId="0" borderId="0" xfId="7" applyNumberFormat="1" applyFont="1" applyBorder="1" applyAlignment="1">
      <alignment vertical="center"/>
    </xf>
    <xf numFmtId="0" fontId="5" fillId="0" borderId="0" xfId="7" applyFont="1" applyAlignment="1">
      <alignment vertical="center"/>
    </xf>
    <xf numFmtId="3" fontId="5" fillId="0" borderId="0" xfId="7" applyNumberFormat="1" applyFont="1" applyAlignment="1">
      <alignment vertical="center"/>
    </xf>
    <xf numFmtId="0" fontId="6" fillId="0" borderId="0" xfId="8" applyFont="1" applyAlignment="1">
      <alignment vertical="center"/>
    </xf>
    <xf numFmtId="3" fontId="6" fillId="0" borderId="1" xfId="8" applyNumberFormat="1" applyFont="1" applyBorder="1" applyAlignment="1">
      <alignment vertical="center"/>
    </xf>
    <xf numFmtId="4" fontId="6" fillId="0" borderId="1" xfId="8" applyNumberFormat="1" applyFont="1" applyBorder="1" applyAlignment="1">
      <alignment vertical="center"/>
    </xf>
    <xf numFmtId="0" fontId="5" fillId="0" borderId="0" xfId="8" applyFont="1" applyAlignment="1">
      <alignment vertical="center"/>
    </xf>
    <xf numFmtId="3" fontId="5" fillId="0" borderId="0" xfId="8" applyNumberFormat="1" applyFont="1" applyAlignment="1">
      <alignment vertical="center"/>
    </xf>
    <xf numFmtId="0" fontId="6" fillId="0" borderId="0" xfId="3" applyFont="1"/>
    <xf numFmtId="164" fontId="5" fillId="0" borderId="0" xfId="4" applyNumberFormat="1" applyFont="1" applyAlignment="1">
      <alignment vertical="center"/>
    </xf>
    <xf numFmtId="164" fontId="8" fillId="0" borderId="0" xfId="0" applyNumberFormat="1" applyFont="1"/>
    <xf numFmtId="164" fontId="6" fillId="0" borderId="0" xfId="7" applyNumberFormat="1" applyFont="1" applyBorder="1" applyAlignment="1">
      <alignment vertical="center"/>
    </xf>
    <xf numFmtId="164" fontId="5" fillId="0" borderId="0" xfId="7" applyNumberFormat="1" applyFont="1" applyAlignment="1">
      <alignment vertical="center"/>
    </xf>
    <xf numFmtId="0" fontId="5" fillId="0" borderId="0" xfId="7" applyFont="1" applyFill="1"/>
    <xf numFmtId="0" fontId="5" fillId="0" borderId="0" xfId="7" applyFont="1" applyFill="1" applyAlignment="1">
      <alignment vertical="center"/>
    </xf>
    <xf numFmtId="3" fontId="5" fillId="0" borderId="0" xfId="7" applyNumberFormat="1" applyFont="1" applyFill="1" applyAlignment="1">
      <alignment vertical="center"/>
    </xf>
    <xf numFmtId="4" fontId="5" fillId="0" borderId="0" xfId="3" applyNumberFormat="1" applyFont="1" applyFill="1" applyAlignment="1">
      <alignment vertical="center"/>
    </xf>
    <xf numFmtId="4" fontId="5" fillId="0" borderId="0" xfId="7" applyNumberFormat="1" applyFont="1" applyFill="1" applyAlignment="1">
      <alignment vertical="center"/>
    </xf>
    <xf numFmtId="0" fontId="6" fillId="0" borderId="0" xfId="7" applyFont="1" applyFill="1"/>
    <xf numFmtId="4" fontId="6" fillId="0" borderId="0" xfId="3" applyNumberFormat="1" applyFont="1" applyBorder="1" applyAlignment="1">
      <alignment vertical="center"/>
    </xf>
    <xf numFmtId="4" fontId="6" fillId="0" borderId="0" xfId="3" applyNumberFormat="1" applyFont="1" applyBorder="1" applyAlignment="1">
      <alignment horizontal="center" vertical="center"/>
    </xf>
    <xf numFmtId="0" fontId="5" fillId="0" borderId="0" xfId="4" applyFont="1" applyBorder="1" applyAlignment="1">
      <alignment horizontal="center"/>
    </xf>
    <xf numFmtId="4" fontId="6" fillId="0" borderId="0" xfId="4" applyNumberFormat="1" applyFont="1" applyBorder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3" fontId="8" fillId="0" borderId="0" xfId="0" applyNumberFormat="1" applyFont="1" applyBorder="1"/>
    <xf numFmtId="164" fontId="8" fillId="0" borderId="0" xfId="0" applyNumberFormat="1" applyFont="1" applyBorder="1"/>
    <xf numFmtId="4" fontId="6" fillId="0" borderId="0" xfId="3" applyNumberFormat="1" applyFont="1" applyFill="1" applyAlignment="1">
      <alignment vertical="center"/>
    </xf>
    <xf numFmtId="164" fontId="6" fillId="0" borderId="0" xfId="7" applyNumberFormat="1" applyFont="1" applyFill="1" applyAlignment="1">
      <alignment vertical="center"/>
    </xf>
    <xf numFmtId="0" fontId="0" fillId="0" borderId="0" xfId="0" applyAlignment="1">
      <alignment horizontal="center" vertical="top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2" applyFont="1"/>
    <xf numFmtId="10" fontId="0" fillId="0" borderId="0" xfId="2" applyNumberFormat="1" applyFont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9" fillId="0" borderId="0" xfId="0" applyFont="1"/>
    <xf numFmtId="164" fontId="5" fillId="0" borderId="0" xfId="8" applyNumberFormat="1" applyFont="1" applyAlignment="1">
      <alignment vertical="center"/>
    </xf>
    <xf numFmtId="164" fontId="5" fillId="0" borderId="0" xfId="5" applyNumberFormat="1" applyFont="1" applyAlignment="1">
      <alignment vertical="center"/>
    </xf>
    <xf numFmtId="164" fontId="5" fillId="0" borderId="0" xfId="6" applyNumberFormat="1" applyFont="1" applyAlignment="1">
      <alignment vertical="center"/>
    </xf>
    <xf numFmtId="0" fontId="5" fillId="0" borderId="0" xfId="6" applyFont="1" applyFill="1"/>
    <xf numFmtId="0" fontId="7" fillId="0" borderId="0" xfId="8" applyFont="1"/>
    <xf numFmtId="0" fontId="6" fillId="0" borderId="0" xfId="6" applyFont="1" applyFill="1"/>
    <xf numFmtId="0" fontId="6" fillId="0" borderId="0" xfId="8" applyFont="1"/>
    <xf numFmtId="3" fontId="6" fillId="0" borderId="0" xfId="8" applyNumberFormat="1" applyFont="1" applyBorder="1" applyAlignment="1">
      <alignment vertical="center"/>
    </xf>
    <xf numFmtId="4" fontId="6" fillId="0" borderId="0" xfId="8" applyNumberFormat="1" applyFont="1" applyBorder="1" applyAlignment="1">
      <alignment vertical="center"/>
    </xf>
    <xf numFmtId="4" fontId="4" fillId="0" borderId="0" xfId="8" applyNumberFormat="1" applyFont="1" applyBorder="1" applyAlignment="1">
      <alignment vertical="center"/>
    </xf>
    <xf numFmtId="164" fontId="4" fillId="0" borderId="0" xfId="8" applyNumberFormat="1" applyFont="1" applyBorder="1" applyAlignment="1">
      <alignment vertical="center"/>
    </xf>
    <xf numFmtId="4" fontId="6" fillId="0" borderId="0" xfId="5" applyNumberFormat="1" applyFont="1" applyBorder="1" applyAlignment="1">
      <alignment vertical="center"/>
    </xf>
    <xf numFmtId="0" fontId="5" fillId="0" borderId="0" xfId="5" applyFont="1" applyBorder="1"/>
    <xf numFmtId="164" fontId="6" fillId="0" borderId="0" xfId="5" applyNumberFormat="1" applyFont="1" applyBorder="1" applyAlignment="1">
      <alignment vertical="center"/>
    </xf>
    <xf numFmtId="3" fontId="6" fillId="0" borderId="0" xfId="6" applyNumberFormat="1" applyFont="1" applyBorder="1" applyAlignment="1">
      <alignment vertical="center"/>
    </xf>
    <xf numFmtId="164" fontId="6" fillId="0" borderId="0" xfId="6" applyNumberFormat="1" applyFont="1" applyBorder="1" applyAlignment="1">
      <alignment vertical="center"/>
    </xf>
    <xf numFmtId="0" fontId="5" fillId="0" borderId="0" xfId="7" applyFont="1" applyBorder="1"/>
    <xf numFmtId="0" fontId="6" fillId="0" borderId="0" xfId="5" applyFont="1"/>
    <xf numFmtId="0" fontId="6" fillId="0" borderId="0" xfId="6" applyFont="1"/>
    <xf numFmtId="0" fontId="6" fillId="0" borderId="0" xfId="7" applyFont="1" applyBorder="1"/>
    <xf numFmtId="0" fontId="7" fillId="0" borderId="0" xfId="7" applyFont="1" applyBorder="1"/>
    <xf numFmtId="0" fontId="8" fillId="0" borderId="0" xfId="7" applyFont="1" applyBorder="1"/>
    <xf numFmtId="164" fontId="5" fillId="0" borderId="0" xfId="2" applyNumberFormat="1" applyFont="1" applyAlignment="1">
      <alignment vertical="center"/>
    </xf>
    <xf numFmtId="164" fontId="4" fillId="0" borderId="0" xfId="2" applyNumberFormat="1" applyFont="1" applyBorder="1" applyAlignment="1">
      <alignment vertical="center"/>
    </xf>
    <xf numFmtId="164" fontId="5" fillId="0" borderId="0" xfId="2" applyNumberFormat="1" applyFont="1" applyBorder="1" applyAlignment="1">
      <alignment vertical="center"/>
    </xf>
    <xf numFmtId="164" fontId="6" fillId="0" borderId="0" xfId="2" applyNumberFormat="1" applyFont="1" applyAlignment="1">
      <alignment vertical="center"/>
    </xf>
    <xf numFmtId="164" fontId="5" fillId="0" borderId="0" xfId="2" applyNumberFormat="1" applyFont="1" applyFill="1" applyAlignment="1">
      <alignment vertical="center"/>
    </xf>
    <xf numFmtId="164" fontId="6" fillId="0" borderId="0" xfId="2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0" fontId="0" fillId="0" borderId="3" xfId="0" applyFill="1" applyBorder="1"/>
    <xf numFmtId="0" fontId="0" fillId="0" borderId="3" xfId="0" applyBorder="1"/>
    <xf numFmtId="0" fontId="0" fillId="2" borderId="2" xfId="0" applyFill="1" applyBorder="1"/>
    <xf numFmtId="164" fontId="0" fillId="0" borderId="0" xfId="0" quotePrefix="1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10" fillId="0" borderId="0" xfId="1" applyNumberFormat="1" applyFont="1"/>
    <xf numFmtId="0" fontId="5" fillId="3" borderId="0" xfId="7" applyNumberFormat="1" applyFont="1" applyFill="1" applyBorder="1" applyAlignment="1"/>
    <xf numFmtId="0" fontId="5" fillId="0" borderId="0" xfId="7" applyNumberFormat="1" applyFont="1" applyBorder="1" applyAlignment="1">
      <alignment vertical="center"/>
    </xf>
    <xf numFmtId="0" fontId="5" fillId="0" borderId="0" xfId="3" applyNumberFormat="1" applyFont="1" applyBorder="1" applyAlignment="1"/>
    <xf numFmtId="3" fontId="5" fillId="0" borderId="0" xfId="7" applyNumberFormat="1" applyFont="1" applyBorder="1" applyAlignment="1">
      <alignment vertical="center"/>
    </xf>
    <xf numFmtId="0" fontId="5" fillId="0" borderId="0" xfId="7" applyNumberFormat="1" applyFont="1" applyBorder="1" applyAlignment="1"/>
    <xf numFmtId="0" fontId="5" fillId="3" borderId="0" xfId="3" applyNumberFormat="1" applyFont="1" applyFill="1" applyBorder="1" applyAlignment="1"/>
    <xf numFmtId="0" fontId="5" fillId="3" borderId="0" xfId="3" applyNumberFormat="1" applyFont="1" applyFill="1" applyBorder="1" applyAlignment="1">
      <alignment vertical="center"/>
    </xf>
    <xf numFmtId="3" fontId="5" fillId="3" borderId="0" xfId="3" applyNumberFormat="1" applyFont="1" applyFill="1" applyBorder="1" applyAlignment="1">
      <alignment vertical="center"/>
    </xf>
    <xf numFmtId="0" fontId="5" fillId="0" borderId="0" xfId="3" applyNumberFormat="1" applyFont="1" applyBorder="1" applyAlignment="1">
      <alignment vertical="center"/>
    </xf>
    <xf numFmtId="3" fontId="5" fillId="0" borderId="0" xfId="3" applyNumberFormat="1" applyFont="1" applyBorder="1" applyAlignment="1">
      <alignment vertical="center"/>
    </xf>
    <xf numFmtId="0" fontId="5" fillId="3" borderId="0" xfId="7" applyNumberFormat="1" applyFont="1" applyFill="1" applyBorder="1" applyAlignment="1">
      <alignment vertical="center"/>
    </xf>
    <xf numFmtId="3" fontId="5" fillId="3" borderId="0" xfId="7" applyNumberFormat="1" applyFont="1" applyFill="1" applyBorder="1" applyAlignment="1">
      <alignment vertical="center"/>
    </xf>
    <xf numFmtId="3" fontId="0" fillId="0" borderId="0" xfId="0" applyNumberFormat="1"/>
    <xf numFmtId="14" fontId="0" fillId="3" borderId="2" xfId="0" applyNumberFormat="1" applyFont="1" applyFill="1" applyBorder="1"/>
    <xf numFmtId="49" fontId="0" fillId="0" borderId="2" xfId="0" applyNumberFormat="1" applyBorder="1"/>
    <xf numFmtId="49" fontId="0" fillId="0" borderId="0" xfId="0" applyNumberFormat="1"/>
  </cellXfs>
  <cellStyles count="9">
    <cellStyle name="Moneda" xfId="1" builtinId="4"/>
    <cellStyle name="Normal" xfId="0" builtinId="0"/>
    <cellStyle name="Normal 2" xfId="3"/>
    <cellStyle name="Normal 3" xfId="5"/>
    <cellStyle name="Normal 4" xfId="6"/>
    <cellStyle name="Normal 6" xfId="4"/>
    <cellStyle name="Normal 7" xfId="7"/>
    <cellStyle name="Normal 8" xfId="8"/>
    <cellStyle name="Porcentaje" xfId="2" builtinId="5"/>
  </cellStyles>
  <dxfs count="47"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</dxf>
    <dxf>
      <numFmt numFmtId="164" formatCode="_ [$$-2C0A]\ * #,##0.00_ ;_ [$$-2C0A]\ * \-#,##0.00_ ;_ [$$-2C0A]\ * &quot;-&quot;??_ ;_ 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Porcentaje Costos de Calidad Antes de la Mejora</a:t>
            </a:r>
          </a:p>
        </c:rich>
      </c:tx>
      <c:layout>
        <c:manualLayout>
          <c:xMode val="edge"/>
          <c:yMode val="edge"/>
          <c:x val="0.13053477690288715"/>
          <c:y val="1.8518518518518517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v>Porcentaje Costos de Calidad Antes de la Mejora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'Detalle Costos'!$C$21:$E$21</c:f>
              <c:strCache>
                <c:ptCount val="3"/>
                <c:pt idx="0">
                  <c:v>Evaluación</c:v>
                </c:pt>
                <c:pt idx="1">
                  <c:v>Fallas Internas</c:v>
                </c:pt>
                <c:pt idx="2">
                  <c:v>Fallas Externas</c:v>
                </c:pt>
              </c:strCache>
            </c:strRef>
          </c:cat>
          <c:val>
            <c:numRef>
              <c:f>'Detalle Costos'!$C$23:$E$23</c:f>
              <c:numCache>
                <c:formatCode>0.00%</c:formatCode>
                <c:ptCount val="3"/>
                <c:pt idx="0">
                  <c:v>0.60269021829649272</c:v>
                </c:pt>
                <c:pt idx="1">
                  <c:v>0.3252019174733693</c:v>
                </c:pt>
                <c:pt idx="2">
                  <c:v>7.2107864230138E-2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ES_trad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Defectos en la Producción de IP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Cantidad de Defectos</c:v>
          </c:tx>
          <c:invertIfNegative val="0"/>
          <c:cat>
            <c:strRef>
              <c:f>('Detalle Costos Scrap'!$D$6:$D$8,'Detalle Costos Scrap'!$D$12:$D$14)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GOLPES</c:v>
                </c:pt>
                <c:pt idx="3">
                  <c:v>ENSAYO DE ARRANCAMIENTO</c:v>
                </c:pt>
                <c:pt idx="4">
                  <c:v>SOLDADURA DEFECTUOSA</c:v>
                </c:pt>
                <c:pt idx="5">
                  <c:v>FALLA DEL OPERARIO</c:v>
                </c:pt>
              </c:strCache>
            </c:strRef>
          </c:cat>
          <c:val>
            <c:numRef>
              <c:f>('Detalle Costos Scrap'!$F$6:$F$8,'Detalle Costos Scrap'!$F$12:$F$14)</c:f>
              <c:numCache>
                <c:formatCode>#,##0</c:formatCode>
                <c:ptCount val="6"/>
                <c:pt idx="0">
                  <c:v>53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709824"/>
        <c:axId val="135772416"/>
      </c:barChart>
      <c:catAx>
        <c:axId val="13570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5772416"/>
        <c:crosses val="autoZero"/>
        <c:auto val="1"/>
        <c:lblAlgn val="ctr"/>
        <c:lblOffset val="100"/>
        <c:noMultiLvlLbl val="0"/>
      </c:catAx>
      <c:valAx>
        <c:axId val="1357724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3570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43455790711444"/>
          <c:y val="0.14754753754279004"/>
          <c:w val="0.54052768332961509"/>
          <c:h val="0.56001229606557401"/>
        </c:manualLayout>
      </c:layout>
      <c:barChart>
        <c:barDir val="col"/>
        <c:grouping val="clustered"/>
        <c:varyColors val="0"/>
        <c:ser>
          <c:idx val="0"/>
          <c:order val="0"/>
          <c:tx>
            <c:v>Cantidad de Defectos</c:v>
          </c:tx>
          <c:invertIfNegative val="0"/>
          <c:cat>
            <c:strRef>
              <c:f>'Detalle Costos Scrap'!$M$16:$M$21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ENSAYO DE ARRANCAMIENTO</c:v>
                </c:pt>
                <c:pt idx="3">
                  <c:v>SOLDADURA DEFECTUOSA</c:v>
                </c:pt>
                <c:pt idx="4">
                  <c:v>GOLPES</c:v>
                </c:pt>
                <c:pt idx="5">
                  <c:v>FALLA DEL OPERARIO</c:v>
                </c:pt>
              </c:strCache>
            </c:strRef>
          </c:cat>
          <c:val>
            <c:numRef>
              <c:f>'Detalle Costos Scrap'!$O$16:$O$21</c:f>
              <c:numCache>
                <c:formatCode>#,##0</c:formatCode>
                <c:ptCount val="6"/>
                <c:pt idx="0">
                  <c:v>53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30176"/>
        <c:axId val="140131712"/>
      </c:barChart>
      <c:lineChart>
        <c:grouping val="standard"/>
        <c:varyColors val="0"/>
        <c:ser>
          <c:idx val="1"/>
          <c:order val="1"/>
          <c:tx>
            <c:v>Frecuencia Acumulada</c:v>
          </c:tx>
          <c:cat>
            <c:strRef>
              <c:f>'Detalle Costos Scrap'!$M$16:$N$21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ENSAYO DE ARRANCAMIENTO</c:v>
                </c:pt>
                <c:pt idx="3">
                  <c:v>SOLDADURA DEFECTUOSA</c:v>
                </c:pt>
                <c:pt idx="4">
                  <c:v>GOLPES</c:v>
                </c:pt>
                <c:pt idx="5">
                  <c:v>FALLA DEL OPERARIO</c:v>
                </c:pt>
              </c:strCache>
            </c:strRef>
          </c:cat>
          <c:val>
            <c:numRef>
              <c:f>'Detalle Costos Scrap'!$P$16:$P$21</c:f>
              <c:numCache>
                <c:formatCode>#,##0</c:formatCode>
                <c:ptCount val="6"/>
                <c:pt idx="0">
                  <c:v>53</c:v>
                </c:pt>
                <c:pt idx="1">
                  <c:v>64</c:v>
                </c:pt>
                <c:pt idx="2">
                  <c:v>75</c:v>
                </c:pt>
                <c:pt idx="3">
                  <c:v>83</c:v>
                </c:pt>
                <c:pt idx="4">
                  <c:v>86</c:v>
                </c:pt>
                <c:pt idx="5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57056"/>
        <c:axId val="48447488"/>
      </c:lineChart>
      <c:catAx>
        <c:axId val="14013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0131712"/>
        <c:crosses val="autoZero"/>
        <c:auto val="1"/>
        <c:lblAlgn val="ctr"/>
        <c:lblOffset val="100"/>
        <c:noMultiLvlLbl val="0"/>
      </c:catAx>
      <c:valAx>
        <c:axId val="1401317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_tradnl"/>
          </a:p>
        </c:txPr>
        <c:crossAx val="140130176"/>
        <c:crosses val="autoZero"/>
        <c:crossBetween val="between"/>
      </c:valAx>
      <c:valAx>
        <c:axId val="4844748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134157056"/>
        <c:crosses val="max"/>
        <c:crossBetween val="between"/>
      </c:valAx>
      <c:catAx>
        <c:axId val="134157056"/>
        <c:scaling>
          <c:orientation val="minMax"/>
        </c:scaling>
        <c:delete val="1"/>
        <c:axPos val="b"/>
        <c:majorTickMark val="out"/>
        <c:minorTickMark val="none"/>
        <c:tickLblPos val="nextTo"/>
        <c:crossAx val="4844748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231772788166753E-2"/>
          <c:y val="0.20285278616053087"/>
          <c:w val="0.62853857751134445"/>
          <c:h val="0.721415367359773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'Detalle Costos Scrap'!$K$5</c:f>
              <c:strCache>
                <c:ptCount val="1"/>
                <c:pt idx="0">
                  <c:v>Cantidad Inspeccionada</c:v>
                </c:pt>
              </c:strCache>
            </c:strRef>
          </c:tx>
          <c:invertIfNegative val="0"/>
          <c:cat>
            <c:strRef>
              <c:f>'Detalle Costos Scrap'!$L$4:$P$4</c:f>
              <c:strCache>
                <c:ptCount val="5"/>
                <c:pt idx="0">
                  <c:v>07-06</c:v>
                </c:pt>
                <c:pt idx="1">
                  <c:v>13-06</c:v>
                </c:pt>
                <c:pt idx="2">
                  <c:v>20-06</c:v>
                </c:pt>
                <c:pt idx="3">
                  <c:v>27-06</c:v>
                </c:pt>
                <c:pt idx="4">
                  <c:v>05-07</c:v>
                </c:pt>
              </c:strCache>
            </c:strRef>
          </c:cat>
          <c:val>
            <c:numRef>
              <c:f>'Detalle Costos Scrap'!$L$5:$P$5</c:f>
              <c:numCache>
                <c:formatCode>General</c:formatCode>
                <c:ptCount val="5"/>
                <c:pt idx="0">
                  <c:v>12</c:v>
                </c:pt>
                <c:pt idx="1">
                  <c:v>653</c:v>
                </c:pt>
                <c:pt idx="2">
                  <c:v>50</c:v>
                </c:pt>
                <c:pt idx="3">
                  <c:v>15</c:v>
                </c:pt>
                <c:pt idx="4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'Detalle Costos Scrap'!$K$6</c:f>
              <c:strCache>
                <c:ptCount val="1"/>
                <c:pt idx="0">
                  <c:v>Cantidad Rechazada</c:v>
                </c:pt>
              </c:strCache>
            </c:strRef>
          </c:tx>
          <c:invertIfNegative val="0"/>
          <c:cat>
            <c:strRef>
              <c:f>'Detalle Costos Scrap'!$L$4:$P$4</c:f>
              <c:strCache>
                <c:ptCount val="5"/>
                <c:pt idx="0">
                  <c:v>07-06</c:v>
                </c:pt>
                <c:pt idx="1">
                  <c:v>13-06</c:v>
                </c:pt>
                <c:pt idx="2">
                  <c:v>20-06</c:v>
                </c:pt>
                <c:pt idx="3">
                  <c:v>27-06</c:v>
                </c:pt>
                <c:pt idx="4">
                  <c:v>05-07</c:v>
                </c:pt>
              </c:strCache>
            </c:strRef>
          </c:cat>
          <c:val>
            <c:numRef>
              <c:f>'Detalle Costos Scrap'!$L$6:$P$6</c:f>
              <c:numCache>
                <c:formatCode>General</c:formatCode>
                <c:ptCount val="5"/>
                <c:pt idx="0">
                  <c:v>2</c:v>
                </c:pt>
                <c:pt idx="1">
                  <c:v>51</c:v>
                </c:pt>
                <c:pt idx="2">
                  <c:v>6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554112"/>
        <c:axId val="148837120"/>
      </c:barChart>
      <c:catAx>
        <c:axId val="1485541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8837120"/>
        <c:crosses val="autoZero"/>
        <c:auto val="1"/>
        <c:lblAlgn val="ctr"/>
        <c:lblOffset val="100"/>
        <c:noMultiLvlLbl val="0"/>
      </c:catAx>
      <c:valAx>
        <c:axId val="14883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5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3713910761153"/>
          <c:y val="0.20724969074039579"/>
          <c:w val="0.46236286089238843"/>
          <c:h val="0.698526896626886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'Detalle Devolución Mercs'!$C$6</c:f>
              <c:strCache>
                <c:ptCount val="1"/>
                <c:pt idx="0">
                  <c:v>Mercadería Posible Retrabajo</c:v>
                </c:pt>
              </c:strCache>
            </c:strRef>
          </c:tx>
          <c:invertIfNegative val="0"/>
          <c:cat>
            <c:strLit>
              <c:ptCount val="1"/>
              <c:pt idx="0">
                <c:v>Productos IP</c:v>
              </c:pt>
            </c:strLit>
          </c:cat>
          <c:val>
            <c:numRef>
              <c:f>'Detalle Devolución Mercs'!$E$6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ser>
          <c:idx val="1"/>
          <c:order val="1"/>
          <c:tx>
            <c:strRef>
              <c:f>'Detalle Devolución Mercs'!$C$7</c:f>
              <c:strCache>
                <c:ptCount val="1"/>
                <c:pt idx="0">
                  <c:v>Mercadería Desechada (Scrap)</c:v>
                </c:pt>
              </c:strCache>
            </c:strRef>
          </c:tx>
          <c:invertIfNegative val="0"/>
          <c:cat>
            <c:strLit>
              <c:ptCount val="1"/>
              <c:pt idx="0">
                <c:v>Productos IP</c:v>
              </c:pt>
            </c:strLit>
          </c:cat>
          <c:val>
            <c:numRef>
              <c:f>'Detalle Devolución Mercs'!$E$7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085248"/>
        <c:axId val="135556096"/>
      </c:barChart>
      <c:catAx>
        <c:axId val="13408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556096"/>
        <c:crosses val="autoZero"/>
        <c:auto val="1"/>
        <c:lblAlgn val="ctr"/>
        <c:lblOffset val="100"/>
        <c:noMultiLvlLbl val="0"/>
      </c:catAx>
      <c:valAx>
        <c:axId val="13555609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in"/>
        <c:tickLblPos val="nextTo"/>
        <c:crossAx val="13408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Prevención</c:v>
          </c:tx>
          <c:invertIfNegative val="0"/>
          <c:val>
            <c:numRef>
              <c:f>'Detalles Costos Con Mejoras'!$B$34:$B$35</c:f>
              <c:numCache>
                <c:formatCode>_ [$$-2C0A]\ * #,##0.00_ ;_ [$$-2C0A]\ * \-#,##0.00_ ;_ [$$-2C0A]\ * "-"??_ ;_ @_ </c:formatCode>
                <c:ptCount val="2"/>
                <c:pt idx="0">
                  <c:v>0</c:v>
                </c:pt>
                <c:pt idx="1">
                  <c:v>5030</c:v>
                </c:pt>
              </c:numCache>
            </c:numRef>
          </c:val>
        </c:ser>
        <c:ser>
          <c:idx val="1"/>
          <c:order val="1"/>
          <c:tx>
            <c:v>Evaluación</c:v>
          </c:tx>
          <c:invertIfNegative val="0"/>
          <c:val>
            <c:numRef>
              <c:f>'Detalles Costos Con Mejoras'!$C$34:$C$35</c:f>
              <c:numCache>
                <c:formatCode>_ [$$-2C0A]\ * #,##0.00_ ;_ [$$-2C0A]\ * \-#,##0.00_ ;_ [$$-2C0A]\ * "-"??_ ;_ @_ </c:formatCode>
                <c:ptCount val="2"/>
                <c:pt idx="0">
                  <c:v>17550.080000000002</c:v>
                </c:pt>
                <c:pt idx="1">
                  <c:v>17550.080000000002</c:v>
                </c:pt>
              </c:numCache>
            </c:numRef>
          </c:val>
        </c:ser>
        <c:ser>
          <c:idx val="2"/>
          <c:order val="2"/>
          <c:tx>
            <c:v>Fallas Internas</c:v>
          </c:tx>
          <c:invertIfNegative val="0"/>
          <c:val>
            <c:numRef>
              <c:f>'Detalles Costos Con Mejoras'!$D$34:$D$35</c:f>
              <c:numCache>
                <c:formatCode>_ [$$-2C0A]\ * #,##0.00_ ;_ [$$-2C0A]\ * \-#,##0.00_ ;_ [$$-2C0A]\ * "-"??_ ;_ @_ </c:formatCode>
                <c:ptCount val="2"/>
                <c:pt idx="0">
                  <c:v>9469.7400000000016</c:v>
                </c:pt>
                <c:pt idx="1">
                  <c:v>76.64</c:v>
                </c:pt>
              </c:numCache>
            </c:numRef>
          </c:val>
        </c:ser>
        <c:ser>
          <c:idx val="3"/>
          <c:order val="3"/>
          <c:tx>
            <c:v>Fallas Externas</c:v>
          </c:tx>
          <c:invertIfNegative val="0"/>
          <c:val>
            <c:numRef>
              <c:f>'Detalles Costos Con Mejoras'!$E$34:$E$35</c:f>
              <c:numCache>
                <c:formatCode>_ [$$-2C0A]\ * #,##0.00_ ;_ [$$-2C0A]\ * \-#,##0.00_ ;_ [$$-2C0A]\ * "-"??_ ;_ @_ </c:formatCode>
                <c:ptCount val="2"/>
                <c:pt idx="0">
                  <c:v>2099.75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25504"/>
        <c:axId val="86331392"/>
      </c:barChart>
      <c:catAx>
        <c:axId val="8632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86331392"/>
        <c:crosses val="autoZero"/>
        <c:auto val="1"/>
        <c:lblAlgn val="ctr"/>
        <c:lblOffset val="100"/>
        <c:noMultiLvlLbl val="0"/>
      </c:catAx>
      <c:valAx>
        <c:axId val="86331392"/>
        <c:scaling>
          <c:orientation val="minMax"/>
        </c:scaling>
        <c:delete val="0"/>
        <c:axPos val="l"/>
        <c:majorGridlines/>
        <c:numFmt formatCode="_ [$$-2C0A]\ * #,##0.00_ ;_ [$$-2C0A]\ * \-#,##0.00_ ;_ [$$-2C0A]\ * &quot;-&quot;??_ ;_ @_ " sourceLinked="1"/>
        <c:majorTickMark val="out"/>
        <c:minorTickMark val="none"/>
        <c:tickLblPos val="nextTo"/>
        <c:crossAx val="86325504"/>
        <c:crossesAt val="1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6</xdr:row>
      <xdr:rowOff>157161</xdr:rowOff>
    </xdr:from>
    <xdr:to>
      <xdr:col>12</xdr:col>
      <xdr:colOff>609600</xdr:colOff>
      <xdr:row>23</xdr:row>
      <xdr:rowOff>28574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392206</xdr:colOff>
      <xdr:row>16</xdr:row>
      <xdr:rowOff>101972</xdr:rowOff>
    </xdr:from>
    <xdr:to>
      <xdr:col>8</xdr:col>
      <xdr:colOff>145675</xdr:colOff>
      <xdr:row>34</xdr:row>
      <xdr:rowOff>145676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649941</xdr:colOff>
      <xdr:row>39</xdr:row>
      <xdr:rowOff>179295</xdr:rowOff>
    </xdr:from>
    <xdr:to>
      <xdr:col>10</xdr:col>
      <xdr:colOff>1176619</xdr:colOff>
      <xdr:row>64</xdr:row>
      <xdr:rowOff>179294</xdr:rowOff>
    </xdr:to>
    <xdr:graphicFrame macro="">
      <xdr:nvGraphicFramePr>
        <xdr:cNvPr id="3" name="2 Gráfico" title="Motivos de Scra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212909</xdr:colOff>
      <xdr:row>31</xdr:row>
      <xdr:rowOff>57149</xdr:rowOff>
    </xdr:from>
    <xdr:to>
      <xdr:col>18</xdr:col>
      <xdr:colOff>380999</xdr:colOff>
      <xdr:row>53</xdr:row>
      <xdr:rowOff>67235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0.00529</cdr:x>
      <cdr:y>0.02243</cdr:y>
    </cdr:from>
    <cdr:to>
      <cdr:x>0.96242</cdr:x>
      <cdr:y>0.09441</cdr:y>
    </cdr:to>
    <cdr:sp macro="" textlink="">
      <cdr:nvSpPr>
        <cdr:cNvPr id="2" name="4 CuadroTexto"/>
        <cdr:cNvSpPr txBox="1"/>
      </cdr:nvSpPr>
      <cdr:spPr>
        <a:xfrm xmlns:a="http://schemas.openxmlformats.org/drawingml/2006/main">
          <a:off x="32359" y="106829"/>
          <a:ext cx="5856134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_tradnl" sz="1600" b="1"/>
            <a:t>Motivos</a:t>
          </a:r>
          <a:r>
            <a:rPr lang="es-ES_tradnl" sz="1600" b="1" baseline="0"/>
            <a:t> de Scrap en Producción de IP</a:t>
          </a:r>
          <a:endParaRPr lang="es-ES_tradnl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0.09534</cdr:x>
      <cdr:y>0.04143</cdr:y>
    </cdr:from>
    <cdr:to>
      <cdr:x>0.91278</cdr:x>
      <cdr:y>0.12303</cdr:y>
    </cdr:to>
    <cdr:sp macro="" textlink="">
      <cdr:nvSpPr>
        <cdr:cNvPr id="2" name="11 CuadroTexto"/>
        <cdr:cNvSpPr txBox="1"/>
      </cdr:nvSpPr>
      <cdr:spPr>
        <a:xfrm xmlns:a="http://schemas.openxmlformats.org/drawingml/2006/main">
          <a:off x="526679" y="174064"/>
          <a:ext cx="4515970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_tradnl" sz="1600"/>
            <a:t>Cantidad</a:t>
          </a:r>
          <a:r>
            <a:rPr lang="es-ES_tradnl" sz="1600" baseline="0"/>
            <a:t> Inspeccionada Versus Cantidad Rechazada</a:t>
          </a:r>
          <a:endParaRPr lang="es-ES_tradnl" sz="16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12</xdr:row>
      <xdr:rowOff>147636</xdr:rowOff>
    </xdr:from>
    <xdr:to>
      <xdr:col>8</xdr:col>
      <xdr:colOff>257175</xdr:colOff>
      <xdr:row>30</xdr:row>
      <xdr:rowOff>95249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733425</xdr:colOff>
      <xdr:row>11</xdr:row>
      <xdr:rowOff>85725</xdr:rowOff>
    </xdr:from>
    <xdr:ext cx="239809" cy="264560"/>
    <xdr:sp macro="" textlink="">
      <xdr:nvSpPr>
        <xdr:cNvPr id="5" name="4 CuadroTexto"/>
        <xdr:cNvSpPr txBox="1"/>
      </xdr:nvSpPr>
      <xdr:spPr>
        <a:xfrm>
          <a:off x="733425" y="2181225"/>
          <a:ext cx="239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_tradnl" sz="1100"/>
            <a:t>s</a:t>
          </a:r>
        </a:p>
      </xdr:txBody>
    </xdr:sp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0.32865</cdr:x>
      <cdr:y>0.03479</cdr:y>
    </cdr:from>
    <cdr:to>
      <cdr:x>0.725</cdr:x>
      <cdr:y>0.13631</cdr:y>
    </cdr:to>
    <cdr:sp macro="" textlink="">
      <cdr:nvSpPr>
        <cdr:cNvPr id="2" name="4 CuadroTexto"/>
        <cdr:cNvSpPr txBox="1"/>
      </cdr:nvSpPr>
      <cdr:spPr>
        <a:xfrm xmlns:a="http://schemas.openxmlformats.org/drawingml/2006/main">
          <a:off x="2003425" y="117475"/>
          <a:ext cx="2416175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_tradnl" sz="1600"/>
            <a:t>Devolución</a:t>
          </a:r>
          <a:r>
            <a:rPr lang="es-ES_tradnl" sz="1600" baseline="0"/>
            <a:t> de Mercadería</a:t>
          </a:r>
          <a:endParaRPr lang="es-ES_tradnl" sz="16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40</xdr:row>
      <xdr:rowOff>185737</xdr:rowOff>
    </xdr:from>
    <xdr:to>
      <xdr:col>6</xdr:col>
      <xdr:colOff>323849</xdr:colOff>
      <xdr:row>61</xdr:row>
      <xdr:rowOff>180975</xdr:rowOff>
    </xdr:to>
    <xdr:graphicFrame macro="">
      <xdr:nvGraphicFramePr>
        <xdr:cNvPr id="4" name="3 Gráfico" title="Antes de la Mejor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acu/2010/GC/Diag.%20Paret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Hoja4"/>
      <sheetName val="Hoja5"/>
      <sheetName val="Diag. Pare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121 izq</v>
          </cell>
          <cell r="C3">
            <v>38</v>
          </cell>
          <cell r="D3">
            <v>38</v>
          </cell>
        </row>
        <row r="4">
          <cell r="B4" t="str">
            <v>121 der</v>
          </cell>
          <cell r="C4">
            <v>38</v>
          </cell>
          <cell r="D4">
            <v>76</v>
          </cell>
        </row>
        <row r="5">
          <cell r="B5">
            <v>343</v>
          </cell>
          <cell r="C5">
            <v>33</v>
          </cell>
          <cell r="D5">
            <v>109</v>
          </cell>
        </row>
        <row r="6">
          <cell r="B6">
            <v>125</v>
          </cell>
          <cell r="C6">
            <v>23</v>
          </cell>
          <cell r="D6">
            <v>132</v>
          </cell>
        </row>
        <row r="7">
          <cell r="B7" t="str">
            <v>427 izq</v>
          </cell>
          <cell r="C7">
            <v>16</v>
          </cell>
          <cell r="D7">
            <v>148</v>
          </cell>
        </row>
        <row r="8">
          <cell r="B8" t="str">
            <v>427 der</v>
          </cell>
          <cell r="C8">
            <v>10</v>
          </cell>
          <cell r="D8">
            <v>158</v>
          </cell>
        </row>
        <row r="9">
          <cell r="B9" t="str">
            <v>327 der</v>
          </cell>
          <cell r="C9">
            <v>9</v>
          </cell>
          <cell r="D9">
            <v>167</v>
          </cell>
        </row>
        <row r="10">
          <cell r="B10">
            <v>338</v>
          </cell>
          <cell r="C10">
            <v>6</v>
          </cell>
          <cell r="D10">
            <v>173</v>
          </cell>
        </row>
        <row r="11">
          <cell r="B11">
            <v>326</v>
          </cell>
          <cell r="C11">
            <v>6</v>
          </cell>
          <cell r="D11">
            <v>179</v>
          </cell>
        </row>
        <row r="12">
          <cell r="B12" t="str">
            <v>327 izq</v>
          </cell>
          <cell r="C12">
            <v>1</v>
          </cell>
          <cell r="D12">
            <v>180</v>
          </cell>
        </row>
        <row r="13">
          <cell r="B13">
            <v>348</v>
          </cell>
          <cell r="C13">
            <v>0</v>
          </cell>
          <cell r="D13">
            <v>180</v>
          </cell>
        </row>
      </sheetData>
    </sheetDataSet>
  </externalBook>
</externalLink>
</file>

<file path=xl/tables/table1.xml><?xml version="1.0" encoding="utf-8"?>
<table xmlns="http://schemas.openxmlformats.org/spreadsheetml/2006/main" id="4" name="Tabla4" displayName="Tabla4" ref="B2:F3" totalsRowShown="0">
  <autoFilter ref="B2:F3"/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B21:F23" totalsRowShown="0">
  <autoFilter ref="B21:F23"/>
  <tableColumns count="5">
    <tableColumn id="1" name="Prevención">
      <calculatedColumnFormula>B21*F22/F21</calculatedColumnFormula>
    </tableColumn>
    <tableColumn id="2" name="Evaluación">
      <calculatedColumnFormula>C21*F22/F21</calculatedColumnFormula>
    </tableColumn>
    <tableColumn id="3" name="Fallas Internas">
      <calculatedColumnFormula>D21*F22/F21</calculatedColumnFormula>
    </tableColumn>
    <tableColumn id="4" name="Fallas Externas">
      <calculatedColumnFormula>E21*F22/F21</calculatedColumnFormula>
    </tableColumn>
    <tableColumn id="5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1" name="Tabla11" displayName="Tabla11" ref="B4:F18" totalsRowCount="1" headerRowDxfId="46">
  <autoFilter ref="B4:F18"/>
  <tableColumns count="5">
    <tableColumn id="1" name="Columna1" dataDxfId="45" totalsRowDxfId="7"/>
    <tableColumn id="2" name="Columna2" totalsRowLabel="Total"/>
    <tableColumn id="3" name="Columna3" dataDxfId="44" totalsRowDxfId="6"/>
    <tableColumn id="4" name="Columna4" totalsRowFunction="custom" dataDxfId="43" totalsRowDxfId="5">
      <totalsRowFormula>F6+F8+F9+F11+F12+F13+F14+F16</totalsRowFormula>
    </tableColumn>
    <tableColumn id="5" name="Columna5" dataDxfId="42" totalsRow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C3:I17" totalsRowShown="0">
  <autoFilter ref="C3:I17"/>
  <tableColumns count="7">
    <tableColumn id="1" name="Columna1" dataDxfId="41" dataCellStyle="Normal 7"/>
    <tableColumn id="2" name="Columna2" dataDxfId="40" dataCellStyle="Normal 7"/>
    <tableColumn id="4" name="Columna4" dataDxfId="39" dataCellStyle="Normal 7"/>
    <tableColumn id="5" name="Columna5" dataDxfId="38" dataCellStyle="Normal 7"/>
    <tableColumn id="6" name="Columna6" dataDxfId="37" dataCellStyle="Normal 2"/>
    <tableColumn id="7" name="Columna7" dataDxfId="36" dataCellStyle="Normal 7"/>
    <tableColumn id="8" name="Columna8" dataDxfId="35" dataCellStyle="Normal 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3" name="Tabla13" displayName="Tabla13" ref="K3:P9" totalsRowShown="0" tableBorderDxfId="34">
  <autoFilter ref="K3:P9"/>
  <tableColumns count="6">
    <tableColumn id="1" name="Producción de IP"/>
    <tableColumn id="2" name="Columna1" dataDxfId="33"/>
    <tableColumn id="3" name="Columna2" dataDxfId="32"/>
    <tableColumn id="4" name="Columna3" dataDxfId="31"/>
    <tableColumn id="5" name="Columna4"/>
    <tableColumn id="6" name="Columna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9" name="Tabla9" displayName="Tabla9" ref="C3:J20" totalsRowShown="0">
  <autoFilter ref="C3:J20"/>
  <tableColumns count="8">
    <tableColumn id="1" name="Columna1" dataDxfId="30" dataCellStyle="Normal 4"/>
    <tableColumn id="2" name="Columna2"/>
    <tableColumn id="3" name="Columna3" dataDxfId="29" dataCellStyle="Normal 4"/>
    <tableColumn id="4" name="Columna4" dataDxfId="28" dataCellStyle="Normal 4"/>
    <tableColumn id="5" name="Columna5"/>
    <tableColumn id="6" name="Columna6" dataDxfId="27" dataCellStyle="Normal 2"/>
    <tableColumn id="7" name="Columna7" dataDxfId="26"/>
    <tableColumn id="8" name="Columna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0" name="Tabla10" displayName="Tabla10" ref="C3:F9" totalsRowShown="0" headerRowDxfId="25" dataDxfId="24">
  <autoFilter ref="C3:F9"/>
  <tableColumns count="4">
    <tableColumn id="1" name="Columna1" dataDxfId="23"/>
    <tableColumn id="2" name="Columna2" dataDxfId="22"/>
    <tableColumn id="4" name="Columna4" dataDxfId="21"/>
    <tableColumn id="5" name="Columna5" dataDxfId="2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2" name="Tabla43" displayName="Tabla43" ref="B2:F3" totalsRowShown="0">
  <autoFilter ref="B2:F3"/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3" name="Tabla84" displayName="Tabla84" ref="B24:F26" totalsRowShown="0">
  <autoFilter ref="B24:F26"/>
  <tableColumns count="5">
    <tableColumn id="1" name="Prevención" dataDxfId="19">
      <calculatedColumnFormula>F5+F6+F7+F8</calculatedColumnFormula>
    </tableColumn>
    <tableColumn id="2" name="Evaluación">
      <calculatedColumnFormula>C24*F25/F24</calculatedColumnFormula>
    </tableColumn>
    <tableColumn id="3" name="Fallas Internas">
      <calculatedColumnFormula>D24*F25/F24</calculatedColumnFormula>
    </tableColumn>
    <tableColumn id="4" name="Fallas Externas">
      <calculatedColumnFormula>E24*F25/F24</calculatedColumnFormula>
    </tableColumn>
    <tableColumn id="5" name="Tota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5" name="Tabla116" displayName="Tabla116" ref="B4:F20" totalsRowCount="1" headerRowDxfId="18">
  <autoFilter ref="B4:F20"/>
  <tableColumns count="5">
    <tableColumn id="1" name="Columna1" dataDxfId="17" totalsRowDxfId="3"/>
    <tableColumn id="2" name="Columna2"/>
    <tableColumn id="3" name="Columna3" totalsRowFunction="custom" dataDxfId="16" totalsRowDxfId="2">
      <totalsRowFormula>F15+F12+F11+F9+F8+F7+F6+F5</totalsRowFormula>
    </tableColumn>
    <tableColumn id="4" name="Columna4" dataDxfId="15" totalsRowDxfId="1"/>
    <tableColumn id="5" name="Columna5" dataDxfId="14" totalsRowDxfId="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7" name="Tabla7" displayName="Tabla7" ref="B32:F35" totalsRowShown="0" dataDxfId="13">
  <autoFilter ref="B32:F35"/>
  <tableColumns count="5">
    <tableColumn id="1" name="Columna1" dataDxfId="12"/>
    <tableColumn id="2" name="Columna2" dataDxfId="11"/>
    <tableColumn id="3" name="Columna3" dataDxfId="10"/>
    <tableColumn id="4" name="Columna4" dataDxfId="9"/>
    <tableColumn id="5" name="Columna5" dataDxfId="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10" workbookViewId="0">
      <selection activeCell="B21" sqref="B21:F23"/>
    </sheetView>
  </sheetViews>
  <sheetFormatPr baseColWidth="10" defaultRowHeight="15" x14ac:dyDescent="0.25"/>
  <cols>
    <col min="2" max="2" width="15" customWidth="1"/>
    <col min="3" max="3" width="26.28515625" customWidth="1"/>
    <col min="4" max="4" width="16.7109375" customWidth="1"/>
    <col min="5" max="5" width="13.5703125" customWidth="1"/>
    <col min="6" max="6" width="12.85546875" customWidth="1"/>
  </cols>
  <sheetData>
    <row r="2" spans="2:6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2:6" ht="15.75" customHeight="1" x14ac:dyDescent="0.25">
      <c r="C3" t="s">
        <v>0</v>
      </c>
      <c r="D3" t="s">
        <v>1</v>
      </c>
      <c r="E3" t="s">
        <v>2</v>
      </c>
      <c r="F3" t="s">
        <v>3</v>
      </c>
    </row>
    <row r="4" spans="2:6" ht="15.75" customHeight="1" x14ac:dyDescent="0.25">
      <c r="B4" s="3" t="s">
        <v>27</v>
      </c>
      <c r="C4" s="57" t="s">
        <v>28</v>
      </c>
      <c r="D4" s="3" t="s">
        <v>29</v>
      </c>
      <c r="E4" s="3" t="s">
        <v>30</v>
      </c>
      <c r="F4" s="58" t="s">
        <v>31</v>
      </c>
    </row>
    <row r="5" spans="2:6" x14ac:dyDescent="0.25">
      <c r="B5" s="3"/>
      <c r="C5" s="57"/>
      <c r="D5" s="1"/>
      <c r="E5" s="4"/>
      <c r="F5" s="58"/>
    </row>
    <row r="6" spans="2:6" ht="30" x14ac:dyDescent="0.25">
      <c r="B6" s="3" t="s">
        <v>42</v>
      </c>
      <c r="C6" s="57" t="s">
        <v>8</v>
      </c>
      <c r="D6" s="3">
        <v>4</v>
      </c>
      <c r="E6" s="3" t="s">
        <v>7</v>
      </c>
      <c r="F6" s="58">
        <v>34.08</v>
      </c>
    </row>
    <row r="7" spans="2:6" x14ac:dyDescent="0.25">
      <c r="B7" s="3"/>
      <c r="C7" s="57"/>
      <c r="D7" s="3"/>
      <c r="E7" s="3"/>
      <c r="F7" s="58"/>
    </row>
    <row r="8" spans="2:6" x14ac:dyDescent="0.25">
      <c r="B8" s="3"/>
      <c r="C8" t="s">
        <v>5</v>
      </c>
      <c r="D8" s="1">
        <v>2900</v>
      </c>
      <c r="E8" s="4">
        <v>1.46</v>
      </c>
      <c r="F8" s="95">
        <f>D8*E8</f>
        <v>4234</v>
      </c>
    </row>
    <row r="9" spans="2:6" ht="30" x14ac:dyDescent="0.25">
      <c r="B9" s="3"/>
      <c r="C9" s="57" t="s">
        <v>6</v>
      </c>
      <c r="D9" s="3">
        <v>5800</v>
      </c>
      <c r="E9" s="59">
        <v>2.29</v>
      </c>
      <c r="F9" s="96">
        <f>D9*E9</f>
        <v>13282</v>
      </c>
    </row>
    <row r="10" spans="2:6" x14ac:dyDescent="0.25">
      <c r="B10" s="3"/>
      <c r="C10" s="57"/>
      <c r="D10" s="3"/>
      <c r="E10" s="59"/>
      <c r="F10" s="96"/>
    </row>
    <row r="11" spans="2:6" x14ac:dyDescent="0.25">
      <c r="B11" s="3" t="s">
        <v>9</v>
      </c>
      <c r="C11" t="s">
        <v>38</v>
      </c>
      <c r="D11" s="1">
        <v>88</v>
      </c>
      <c r="E11" s="1" t="s">
        <v>7</v>
      </c>
      <c r="F11" s="2">
        <v>7822.84</v>
      </c>
    </row>
    <row r="12" spans="2:6" x14ac:dyDescent="0.25">
      <c r="B12" s="3"/>
      <c r="C12" t="s">
        <v>36</v>
      </c>
      <c r="D12" s="1">
        <v>114</v>
      </c>
      <c r="E12" s="2">
        <v>9.58</v>
      </c>
      <c r="F12" s="2">
        <f>D12*E12</f>
        <v>1092.1200000000001</v>
      </c>
    </row>
    <row r="13" spans="2:6" x14ac:dyDescent="0.25">
      <c r="B13" s="3"/>
      <c r="C13" t="s">
        <v>37</v>
      </c>
      <c r="D13" s="1">
        <v>30</v>
      </c>
      <c r="E13" s="4" t="s">
        <v>7</v>
      </c>
      <c r="F13" s="2">
        <v>192.78</v>
      </c>
    </row>
    <row r="14" spans="2:6" x14ac:dyDescent="0.25">
      <c r="B14" s="3"/>
      <c r="C14" t="s">
        <v>39</v>
      </c>
      <c r="D14" s="1">
        <v>23</v>
      </c>
      <c r="E14" s="4" t="s">
        <v>7</v>
      </c>
      <c r="F14" s="2">
        <v>362</v>
      </c>
    </row>
    <row r="15" spans="2:6" x14ac:dyDescent="0.25">
      <c r="B15" s="3"/>
      <c r="D15" s="1"/>
      <c r="E15" s="4"/>
      <c r="F15" s="2"/>
    </row>
    <row r="16" spans="2:6" x14ac:dyDescent="0.25">
      <c r="B16" t="s">
        <v>40</v>
      </c>
      <c r="C16" t="s">
        <v>41</v>
      </c>
      <c r="D16" s="1">
        <v>95</v>
      </c>
      <c r="E16" s="4" t="s">
        <v>7</v>
      </c>
      <c r="F16" s="2">
        <v>2099.75</v>
      </c>
    </row>
    <row r="17" spans="2:6" x14ac:dyDescent="0.25">
      <c r="B17" s="3"/>
      <c r="D17" s="1"/>
      <c r="E17" s="4"/>
      <c r="F17" s="2"/>
    </row>
    <row r="18" spans="2:6" x14ac:dyDescent="0.25">
      <c r="B18" s="3"/>
      <c r="C18" t="s">
        <v>17</v>
      </c>
      <c r="D18" s="1"/>
      <c r="E18" s="4">
        <f>F6+F8+F9+F11+F12+F13+F14+F16</f>
        <v>29119.57</v>
      </c>
      <c r="F18" s="2"/>
    </row>
    <row r="19" spans="2:6" x14ac:dyDescent="0.25">
      <c r="F19" s="2"/>
    </row>
    <row r="21" spans="2:6" x14ac:dyDescent="0.25">
      <c r="B21" t="s">
        <v>4</v>
      </c>
      <c r="C21" t="s">
        <v>42</v>
      </c>
      <c r="D21" t="s">
        <v>9</v>
      </c>
      <c r="E21" t="s">
        <v>40</v>
      </c>
      <c r="F21" t="s">
        <v>17</v>
      </c>
    </row>
    <row r="22" spans="2:6" x14ac:dyDescent="0.25">
      <c r="B22">
        <v>0</v>
      </c>
      <c r="C22" s="2">
        <f>F6+F8+F9</f>
        <v>17550.080000000002</v>
      </c>
      <c r="D22" s="2">
        <f>F11+F12+F13+F14</f>
        <v>9469.7400000000016</v>
      </c>
      <c r="E22" s="2">
        <f>F16</f>
        <v>2099.75</v>
      </c>
      <c r="F22" s="2">
        <f>B22+C22+D22+E22</f>
        <v>29119.570000000003</v>
      </c>
    </row>
    <row r="23" spans="2:6" x14ac:dyDescent="0.25">
      <c r="B23" s="60">
        <f>B22*F23/F22</f>
        <v>0</v>
      </c>
      <c r="C23" s="61">
        <f>C22*F23/F22</f>
        <v>0.60269021829649272</v>
      </c>
      <c r="D23" s="61">
        <f>D22*F23/F22</f>
        <v>0.3252019174733693</v>
      </c>
      <c r="E23" s="61">
        <f>E22*F23/F22</f>
        <v>7.2107864230138E-2</v>
      </c>
      <c r="F23" s="60"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5"/>
  <sheetViews>
    <sheetView topLeftCell="E1" zoomScale="85" zoomScaleNormal="85" workbookViewId="0">
      <selection activeCell="W47" sqref="W47"/>
    </sheetView>
  </sheetViews>
  <sheetFormatPr baseColWidth="10" defaultRowHeight="15" x14ac:dyDescent="0.25"/>
  <cols>
    <col min="3" max="3" width="13.140625" customWidth="1"/>
    <col min="4" max="4" width="21.42578125" customWidth="1"/>
    <col min="5" max="5" width="5.42578125" customWidth="1"/>
    <col min="6" max="6" width="9.7109375" customWidth="1"/>
    <col min="7" max="7" width="8.5703125" customWidth="1"/>
    <col min="8" max="8" width="5.28515625" customWidth="1"/>
    <col min="9" max="9" width="8.85546875" customWidth="1"/>
    <col min="11" max="11" width="22.85546875" customWidth="1"/>
    <col min="12" max="12" width="15.28515625" customWidth="1"/>
    <col min="13" max="13" width="15.5703125" customWidth="1"/>
    <col min="14" max="14" width="16.140625" customWidth="1"/>
    <col min="15" max="15" width="13.42578125" customWidth="1"/>
    <col min="16" max="16" width="12.28515625" customWidth="1"/>
  </cols>
  <sheetData>
    <row r="2" spans="3:17" x14ac:dyDescent="0.25">
      <c r="C2" t="s">
        <v>10</v>
      </c>
    </row>
    <row r="3" spans="3:17" x14ac:dyDescent="0.25">
      <c r="C3" t="s">
        <v>27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K3" s="66" t="s">
        <v>61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3:17" x14ac:dyDescent="0.25">
      <c r="C4" s="45" t="s">
        <v>0</v>
      </c>
      <c r="D4" s="35" t="s">
        <v>26</v>
      </c>
      <c r="E4" s="40"/>
      <c r="F4" s="47" t="s">
        <v>11</v>
      </c>
      <c r="G4" s="47" t="s">
        <v>12</v>
      </c>
      <c r="H4" s="48"/>
      <c r="I4" s="49" t="s">
        <v>13</v>
      </c>
      <c r="K4" s="62" t="s">
        <v>43</v>
      </c>
      <c r="L4" s="118" t="s">
        <v>85</v>
      </c>
      <c r="M4" s="118" t="s">
        <v>86</v>
      </c>
      <c r="N4" s="118" t="s">
        <v>87</v>
      </c>
      <c r="O4" s="118" t="s">
        <v>88</v>
      </c>
      <c r="P4" s="118" t="s">
        <v>89</v>
      </c>
    </row>
    <row r="5" spans="3:17" x14ac:dyDescent="0.25">
      <c r="C5" s="13" t="s">
        <v>24</v>
      </c>
      <c r="D5" s="41"/>
      <c r="E5" s="6"/>
      <c r="F5" s="42"/>
      <c r="G5" s="43"/>
      <c r="H5" s="40"/>
      <c r="I5" s="44"/>
      <c r="K5" s="62" t="s">
        <v>54</v>
      </c>
      <c r="L5" s="62">
        <v>12</v>
      </c>
      <c r="M5" s="62">
        <v>653</v>
      </c>
      <c r="N5" s="62">
        <v>50</v>
      </c>
      <c r="O5" s="63">
        <v>15</v>
      </c>
      <c r="P5" s="63">
        <v>100</v>
      </c>
      <c r="Q5">
        <f>SUM(Tabla13[[#This Row],[Columna1]:[Columna5]])</f>
        <v>830</v>
      </c>
    </row>
    <row r="6" spans="3:17" x14ac:dyDescent="0.25">
      <c r="C6" s="6"/>
      <c r="D6" s="14" t="s">
        <v>14</v>
      </c>
      <c r="E6" s="6"/>
      <c r="F6" s="15">
        <v>53</v>
      </c>
      <c r="G6" s="50">
        <v>8.2200000000000006</v>
      </c>
      <c r="H6" s="7"/>
      <c r="I6" s="36">
        <f>Tabla1[[#This Row],[Columna5]]*Tabla1[[#This Row],[Columna6]]</f>
        <v>435.66</v>
      </c>
      <c r="K6" s="99" t="s">
        <v>55</v>
      </c>
      <c r="L6" s="99">
        <v>2</v>
      </c>
      <c r="M6" s="99">
        <v>51</v>
      </c>
      <c r="N6" s="99">
        <v>6</v>
      </c>
      <c r="O6" s="99">
        <v>8</v>
      </c>
      <c r="P6" s="99">
        <v>1</v>
      </c>
      <c r="Q6">
        <f>SUM(Tabla13[[#This Row],[Columna1]:[Columna5]])</f>
        <v>68</v>
      </c>
    </row>
    <row r="7" spans="3:17" x14ac:dyDescent="0.25">
      <c r="C7" s="6"/>
      <c r="D7" s="14" t="s">
        <v>15</v>
      </c>
      <c r="E7" s="6"/>
      <c r="F7" s="15">
        <v>11</v>
      </c>
      <c r="G7" s="50">
        <v>9.2899999999999991</v>
      </c>
      <c r="H7" s="7"/>
      <c r="I7" s="36">
        <f>Tabla1[[#This Row],[Columna5]]*Tabla1[[#This Row],[Columna6]]</f>
        <v>102.19</v>
      </c>
      <c r="K7" s="62" t="s">
        <v>62</v>
      </c>
      <c r="L7" s="62" t="s">
        <v>44</v>
      </c>
      <c r="M7" s="62" t="s">
        <v>44</v>
      </c>
      <c r="N7" s="62" t="s">
        <v>45</v>
      </c>
      <c r="O7" s="63" t="s">
        <v>46</v>
      </c>
      <c r="P7" s="62" t="s">
        <v>47</v>
      </c>
    </row>
    <row r="8" spans="3:17" ht="45" x14ac:dyDescent="0.25">
      <c r="C8" s="6"/>
      <c r="D8" s="14" t="s">
        <v>16</v>
      </c>
      <c r="E8" s="6"/>
      <c r="F8" s="15">
        <v>3</v>
      </c>
      <c r="G8" s="50">
        <v>9.2899999999999991</v>
      </c>
      <c r="H8" s="7"/>
      <c r="I8" s="36">
        <f>Tabla1[[#This Row],[Columna5]]*Tabla1[[#This Row],[Columna6]]</f>
        <v>27.869999999999997</v>
      </c>
      <c r="K8" s="64" t="s">
        <v>59</v>
      </c>
      <c r="L8" s="65" t="s">
        <v>58</v>
      </c>
      <c r="M8" s="65" t="s">
        <v>48</v>
      </c>
      <c r="N8" s="64" t="s">
        <v>57</v>
      </c>
      <c r="O8" s="65" t="s">
        <v>56</v>
      </c>
      <c r="P8" s="65" t="s">
        <v>49</v>
      </c>
    </row>
    <row r="9" spans="3:17" x14ac:dyDescent="0.25">
      <c r="C9" s="17"/>
      <c r="D9" s="17"/>
      <c r="E9" s="19" t="s">
        <v>17</v>
      </c>
      <c r="F9" s="18">
        <f>SUM(F6:F8)</f>
        <v>67</v>
      </c>
      <c r="G9" s="50"/>
      <c r="H9" s="19" t="s">
        <v>17</v>
      </c>
      <c r="I9" s="37">
        <f>I6+I7+I8</f>
        <v>565.72</v>
      </c>
      <c r="K9" s="97" t="s">
        <v>60</v>
      </c>
      <c r="L9" s="98" t="s">
        <v>50</v>
      </c>
      <c r="M9" s="98" t="s">
        <v>51</v>
      </c>
      <c r="N9" s="98" t="s">
        <v>51</v>
      </c>
      <c r="O9" s="98" t="s">
        <v>52</v>
      </c>
      <c r="P9" s="98" t="s">
        <v>53</v>
      </c>
    </row>
    <row r="10" spans="3:17" x14ac:dyDescent="0.25">
      <c r="G10" s="4"/>
      <c r="I10" s="2"/>
    </row>
    <row r="11" spans="3:17" x14ac:dyDescent="0.25">
      <c r="C11" s="26" t="s">
        <v>25</v>
      </c>
      <c r="D11" s="10"/>
      <c r="E11" s="10"/>
      <c r="F11" s="27"/>
      <c r="G11" s="50"/>
      <c r="H11" s="10"/>
      <c r="I11" s="38"/>
    </row>
    <row r="12" spans="3:17" x14ac:dyDescent="0.25">
      <c r="C12" s="10"/>
      <c r="D12" s="28" t="s">
        <v>21</v>
      </c>
      <c r="E12" s="10"/>
      <c r="F12" s="29">
        <v>11</v>
      </c>
      <c r="G12" s="50">
        <v>0.42</v>
      </c>
      <c r="H12" s="10"/>
      <c r="I12" s="39">
        <f>Tabla1[[#This Row],[Columna5]]*Tabla1[[#This Row],[Columna6]]</f>
        <v>4.62</v>
      </c>
      <c r="L12" s="117">
        <v>38875</v>
      </c>
      <c r="M12" s="117">
        <v>38881</v>
      </c>
      <c r="N12" s="117">
        <v>38888</v>
      </c>
      <c r="O12" s="117">
        <v>38895</v>
      </c>
      <c r="P12" s="117">
        <v>39268</v>
      </c>
    </row>
    <row r="13" spans="3:17" x14ac:dyDescent="0.25">
      <c r="C13" s="10"/>
      <c r="D13" s="28" t="s">
        <v>14</v>
      </c>
      <c r="E13" s="10"/>
      <c r="F13" s="29">
        <v>8</v>
      </c>
      <c r="G13" s="50">
        <v>1.2</v>
      </c>
      <c r="H13" s="10"/>
      <c r="I13" s="39">
        <f>Tabla1[[#This Row],[Columna5]]*Tabla1[[#This Row],[Columna6]]</f>
        <v>9.6</v>
      </c>
    </row>
    <row r="14" spans="3:17" x14ac:dyDescent="0.25">
      <c r="C14" s="10"/>
      <c r="D14" s="28" t="s">
        <v>22</v>
      </c>
      <c r="E14" s="10"/>
      <c r="F14" s="29">
        <v>2</v>
      </c>
      <c r="G14" s="50">
        <v>0.25</v>
      </c>
      <c r="H14" s="10"/>
      <c r="I14" s="39">
        <f>Tabla1[[#This Row],[Columna5]]*Tabla1[[#This Row],[Columna6]]</f>
        <v>0.5</v>
      </c>
    </row>
    <row r="15" spans="3:17" x14ac:dyDescent="0.25">
      <c r="C15" s="51"/>
      <c r="D15" s="51"/>
      <c r="E15" s="52" t="s">
        <v>17</v>
      </c>
      <c r="F15" s="53">
        <f>SUM(F12:F14)</f>
        <v>21</v>
      </c>
      <c r="G15" s="46"/>
      <c r="H15" s="52" t="s">
        <v>17</v>
      </c>
      <c r="I15" s="54">
        <f>SUM(I12:I14)</f>
        <v>14.719999999999999</v>
      </c>
    </row>
    <row r="16" spans="3:17" x14ac:dyDescent="0.25">
      <c r="C16" s="40"/>
      <c r="D16" s="41"/>
      <c r="E16" s="40"/>
      <c r="F16" s="42"/>
      <c r="G16" s="43"/>
      <c r="H16" s="40"/>
      <c r="I16" s="44"/>
      <c r="M16" s="110" t="s">
        <v>14</v>
      </c>
      <c r="N16" s="109"/>
      <c r="O16" s="111">
        <v>53</v>
      </c>
      <c r="P16" s="116">
        <f>O16</f>
        <v>53</v>
      </c>
    </row>
    <row r="17" spans="3:16" x14ac:dyDescent="0.25">
      <c r="C17" s="40"/>
      <c r="D17" s="41"/>
      <c r="E17" s="45" t="s">
        <v>35</v>
      </c>
      <c r="F17" s="5">
        <f>F9+F15</f>
        <v>88</v>
      </c>
      <c r="G17" s="55"/>
      <c r="H17" s="45"/>
      <c r="I17" s="56">
        <f>I9+I15</f>
        <v>580.44000000000005</v>
      </c>
      <c r="M17" s="112" t="s">
        <v>15</v>
      </c>
      <c r="N17" s="106"/>
      <c r="O17" s="113">
        <v>11</v>
      </c>
      <c r="P17" s="116">
        <f>P16+O17</f>
        <v>64</v>
      </c>
    </row>
    <row r="18" spans="3:16" x14ac:dyDescent="0.25">
      <c r="M18" s="114" t="s">
        <v>21</v>
      </c>
      <c r="N18" s="104"/>
      <c r="O18" s="115">
        <v>11</v>
      </c>
      <c r="P18" s="116">
        <f t="shared" ref="P18:P21" si="0">P17+O18</f>
        <v>75</v>
      </c>
    </row>
    <row r="19" spans="3:16" x14ac:dyDescent="0.25">
      <c r="M19" s="105" t="s">
        <v>14</v>
      </c>
      <c r="N19" s="108"/>
      <c r="O19" s="107">
        <v>8</v>
      </c>
      <c r="P19" s="116">
        <f t="shared" si="0"/>
        <v>83</v>
      </c>
    </row>
    <row r="20" spans="3:16" x14ac:dyDescent="0.25">
      <c r="M20" s="110" t="s">
        <v>16</v>
      </c>
      <c r="N20" s="109"/>
      <c r="O20" s="111">
        <v>3</v>
      </c>
      <c r="P20" s="116">
        <f t="shared" si="0"/>
        <v>86</v>
      </c>
    </row>
    <row r="21" spans="3:16" x14ac:dyDescent="0.25">
      <c r="M21" s="114" t="s">
        <v>22</v>
      </c>
      <c r="N21" s="104"/>
      <c r="O21" s="115">
        <v>2</v>
      </c>
      <c r="P21" s="116">
        <f t="shared" si="0"/>
        <v>88</v>
      </c>
    </row>
    <row r="22" spans="3:16" x14ac:dyDescent="0.25">
      <c r="O22" s="116">
        <f>SUM(O16:O21)</f>
        <v>88</v>
      </c>
    </row>
    <row r="25" spans="3:16" x14ac:dyDescent="0.25">
      <c r="M25" s="51"/>
      <c r="N25" s="52"/>
      <c r="O25" s="5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B1" workbookViewId="0">
      <selection activeCell="L7" sqref="L7"/>
    </sheetView>
  </sheetViews>
  <sheetFormatPr baseColWidth="10" defaultRowHeight="15" x14ac:dyDescent="0.25"/>
  <cols>
    <col min="3" max="3" width="9.5703125" customWidth="1"/>
    <col min="5" max="5" width="10.85546875" customWidth="1"/>
    <col min="6" max="6" width="15.140625" customWidth="1"/>
    <col min="7" max="7" width="7.85546875" customWidth="1"/>
    <col min="8" max="8" width="11.85546875" customWidth="1"/>
    <col min="9" max="9" width="9" customWidth="1"/>
  </cols>
  <sheetData>
    <row r="3" spans="3:10" x14ac:dyDescent="0.25">
      <c r="C3" s="30" t="s">
        <v>27</v>
      </c>
      <c r="D3" s="12" t="s">
        <v>28</v>
      </c>
      <c r="E3" s="12" t="s">
        <v>29</v>
      </c>
      <c r="F3" s="12" t="s">
        <v>30</v>
      </c>
      <c r="G3" s="31" t="s">
        <v>31</v>
      </c>
      <c r="H3" s="16" t="s">
        <v>32</v>
      </c>
      <c r="I3" s="12" t="s">
        <v>33</v>
      </c>
      <c r="J3" s="32" t="s">
        <v>34</v>
      </c>
    </row>
    <row r="4" spans="3:10" x14ac:dyDescent="0.25">
      <c r="C4" s="72" t="s">
        <v>63</v>
      </c>
      <c r="D4" s="73" t="s">
        <v>59</v>
      </c>
      <c r="E4" s="72"/>
      <c r="F4" s="70"/>
      <c r="G4" s="74" t="s">
        <v>11</v>
      </c>
      <c r="H4" s="55" t="s">
        <v>2</v>
      </c>
      <c r="I4" s="71"/>
      <c r="J4" s="75" t="s">
        <v>64</v>
      </c>
    </row>
    <row r="5" spans="3:10" x14ac:dyDescent="0.25">
      <c r="C5" s="30" t="s">
        <v>74</v>
      </c>
      <c r="D5" s="12"/>
      <c r="E5" s="12"/>
      <c r="F5" s="12"/>
      <c r="G5" s="74"/>
      <c r="H5" s="16"/>
      <c r="I5" s="12"/>
      <c r="J5" s="75"/>
    </row>
    <row r="6" spans="3:10" x14ac:dyDescent="0.25">
      <c r="C6" s="12"/>
      <c r="D6" s="33" t="s">
        <v>16</v>
      </c>
      <c r="E6" s="12"/>
      <c r="F6" s="12"/>
      <c r="G6" s="34">
        <v>4</v>
      </c>
      <c r="H6" s="89">
        <v>15.61</v>
      </c>
      <c r="I6" s="12"/>
      <c r="J6" s="67">
        <f>Tabla9[[#This Row],[Columna6]]*Tabla9[[#This Row],[Columna5]]</f>
        <v>62.44</v>
      </c>
    </row>
    <row r="7" spans="3:10" x14ac:dyDescent="0.25">
      <c r="C7" s="12"/>
      <c r="D7" s="33" t="s">
        <v>23</v>
      </c>
      <c r="E7" s="12"/>
      <c r="F7" s="12"/>
      <c r="G7" s="34">
        <v>2</v>
      </c>
      <c r="H7" s="89">
        <v>15.61</v>
      </c>
      <c r="I7" s="12"/>
      <c r="J7" s="67">
        <f>Tabla9[[#This Row],[Columna6]]*Tabla9[[#This Row],[Columna5]]</f>
        <v>31.22</v>
      </c>
    </row>
    <row r="8" spans="3:10" x14ac:dyDescent="0.25">
      <c r="C8" s="17"/>
      <c r="D8" s="17"/>
      <c r="E8" s="17"/>
      <c r="F8" s="19" t="s">
        <v>65</v>
      </c>
      <c r="G8" s="18">
        <f>SUM(G6:G7)</f>
        <v>6</v>
      </c>
      <c r="H8" s="89"/>
      <c r="I8" s="19" t="s">
        <v>17</v>
      </c>
      <c r="J8" s="37">
        <f>SUM(J6:J7)</f>
        <v>93.66</v>
      </c>
    </row>
    <row r="9" spans="3:10" x14ac:dyDescent="0.25">
      <c r="C9" s="11"/>
      <c r="D9" s="12"/>
      <c r="E9" s="12"/>
      <c r="F9" s="73"/>
      <c r="G9" s="76"/>
      <c r="H9" s="90"/>
      <c r="I9" s="12"/>
      <c r="J9" s="77"/>
    </row>
    <row r="10" spans="3:10" x14ac:dyDescent="0.25">
      <c r="C10" s="20" t="s">
        <v>72</v>
      </c>
      <c r="D10" s="8"/>
      <c r="E10" s="8"/>
      <c r="F10" s="84"/>
      <c r="G10" s="78"/>
      <c r="H10" s="91"/>
      <c r="I10" s="79"/>
      <c r="J10" s="80"/>
    </row>
    <row r="11" spans="3:10" x14ac:dyDescent="0.25">
      <c r="C11" s="8"/>
      <c r="D11" s="21" t="s">
        <v>18</v>
      </c>
      <c r="E11" s="8"/>
      <c r="F11" s="84"/>
      <c r="G11" s="22">
        <v>7</v>
      </c>
      <c r="H11" s="89">
        <v>4.5</v>
      </c>
      <c r="I11" s="8"/>
      <c r="J11" s="68">
        <f>Tabla9[[#This Row],[Columna5]]*Tabla9[[#This Row],[Columna6]]</f>
        <v>31.5</v>
      </c>
    </row>
    <row r="12" spans="3:10" x14ac:dyDescent="0.25">
      <c r="C12" s="8"/>
      <c r="D12" s="21" t="s">
        <v>19</v>
      </c>
      <c r="E12" s="8"/>
      <c r="F12" s="84"/>
      <c r="G12" s="22">
        <v>9</v>
      </c>
      <c r="H12" s="89">
        <v>2.19</v>
      </c>
      <c r="I12" s="8"/>
      <c r="J12" s="68">
        <f>Tabla9[[#This Row],[Columna5]]*Tabla9[[#This Row],[Columna6]]</f>
        <v>19.71</v>
      </c>
    </row>
    <row r="13" spans="3:10" x14ac:dyDescent="0.25">
      <c r="C13" s="17"/>
      <c r="D13" s="17"/>
      <c r="E13" s="17"/>
      <c r="F13" s="19" t="s">
        <v>66</v>
      </c>
      <c r="G13" s="18">
        <f>SUM(G11:G12)</f>
        <v>16</v>
      </c>
      <c r="H13" s="92"/>
      <c r="I13" s="19" t="s">
        <v>17</v>
      </c>
      <c r="J13" s="37">
        <f>SUM(J11:J12)</f>
        <v>51.21</v>
      </c>
    </row>
    <row r="14" spans="3:10" x14ac:dyDescent="0.25">
      <c r="C14" s="70"/>
      <c r="D14" s="17"/>
      <c r="E14" s="70"/>
      <c r="F14" s="72"/>
      <c r="G14" s="18"/>
      <c r="H14" s="93"/>
      <c r="I14" s="17"/>
      <c r="J14" s="37"/>
    </row>
    <row r="15" spans="3:10" x14ac:dyDescent="0.25">
      <c r="C15" s="23" t="s">
        <v>73</v>
      </c>
      <c r="D15" s="9"/>
      <c r="E15" s="9"/>
      <c r="F15" s="85"/>
      <c r="G15" s="81"/>
      <c r="H15" s="91"/>
      <c r="I15" s="51"/>
      <c r="J15" s="82"/>
    </row>
    <row r="16" spans="3:10" x14ac:dyDescent="0.25">
      <c r="C16" s="9"/>
      <c r="D16" s="24" t="s">
        <v>20</v>
      </c>
      <c r="E16" s="9"/>
      <c r="F16" s="85"/>
      <c r="G16" s="25">
        <v>7</v>
      </c>
      <c r="H16" s="89">
        <v>6.19</v>
      </c>
      <c r="I16" s="17"/>
      <c r="J16" s="69">
        <f>Tabla9[[#This Row],[Columna5]]*Tabla9[[#This Row],[Columna6]]</f>
        <v>43.330000000000005</v>
      </c>
    </row>
    <row r="17" spans="3:10" x14ac:dyDescent="0.25">
      <c r="C17" s="9"/>
      <c r="D17" s="24" t="s">
        <v>16</v>
      </c>
      <c r="E17" s="9"/>
      <c r="F17" s="85"/>
      <c r="G17" s="25">
        <v>1</v>
      </c>
      <c r="H17" s="89">
        <v>4.58</v>
      </c>
      <c r="I17" s="17"/>
      <c r="J17" s="69">
        <f>Tabla9[[#This Row],[Columna5]]*Tabla9[[#This Row],[Columna6]]</f>
        <v>4.58</v>
      </c>
    </row>
    <row r="18" spans="3:10" x14ac:dyDescent="0.25">
      <c r="C18" s="83"/>
      <c r="D18" s="83"/>
      <c r="E18" s="83"/>
      <c r="F18" s="86" t="s">
        <v>67</v>
      </c>
      <c r="G18" s="27">
        <f>SUM(G16:G17)</f>
        <v>8</v>
      </c>
      <c r="H18" s="94"/>
      <c r="I18" s="86" t="s">
        <v>17</v>
      </c>
      <c r="J18" s="38">
        <f>SUM(J16:J17)</f>
        <v>47.910000000000004</v>
      </c>
    </row>
    <row r="19" spans="3:10" x14ac:dyDescent="0.25">
      <c r="C19" s="70"/>
      <c r="D19" s="83"/>
      <c r="E19" s="70"/>
      <c r="F19" s="70"/>
      <c r="G19" s="27"/>
      <c r="H19" s="93"/>
      <c r="I19" s="87"/>
      <c r="J19" s="38"/>
    </row>
    <row r="20" spans="3:10" x14ac:dyDescent="0.25">
      <c r="C20" s="70"/>
      <c r="D20" s="83"/>
      <c r="E20" s="70"/>
      <c r="F20" s="72" t="s">
        <v>68</v>
      </c>
      <c r="G20" s="27">
        <f>G8+G13+G18</f>
        <v>30</v>
      </c>
      <c r="H20" s="93"/>
      <c r="I20" s="88" t="s">
        <v>3</v>
      </c>
      <c r="J20" s="38">
        <f>J8+J13+J18</f>
        <v>192.78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opLeftCell="A13" workbookViewId="0">
      <selection activeCell="K19" sqref="K19"/>
    </sheetView>
  </sheetViews>
  <sheetFormatPr baseColWidth="10" defaultRowHeight="15" x14ac:dyDescent="0.25"/>
  <cols>
    <col min="2" max="2" width="11.42578125" customWidth="1"/>
    <col min="3" max="3" width="28.28515625" customWidth="1"/>
    <col min="4" max="4" width="12" customWidth="1"/>
    <col min="5" max="6" width="15" customWidth="1"/>
  </cols>
  <sheetData>
    <row r="3" spans="3:9" x14ac:dyDescent="0.25">
      <c r="C3" s="3" t="s">
        <v>27</v>
      </c>
      <c r="D3" s="3" t="s">
        <v>28</v>
      </c>
      <c r="E3" s="1" t="s">
        <v>30</v>
      </c>
      <c r="F3" s="1" t="s">
        <v>31</v>
      </c>
      <c r="H3" s="119" t="s">
        <v>85</v>
      </c>
      <c r="I3" s="119" t="s">
        <v>90</v>
      </c>
    </row>
    <row r="4" spans="3:9" x14ac:dyDescent="0.25">
      <c r="C4" s="3" t="s">
        <v>69</v>
      </c>
      <c r="D4" s="3"/>
      <c r="E4" s="1" t="s">
        <v>11</v>
      </c>
      <c r="F4" s="1" t="s">
        <v>12</v>
      </c>
    </row>
    <row r="5" spans="3:9" x14ac:dyDescent="0.25">
      <c r="C5" s="3"/>
      <c r="D5" s="3"/>
      <c r="E5" s="1"/>
    </row>
    <row r="6" spans="3:9" x14ac:dyDescent="0.25">
      <c r="C6" s="1" t="s">
        <v>70</v>
      </c>
      <c r="D6" s="1"/>
      <c r="E6" s="1">
        <v>80</v>
      </c>
      <c r="F6" s="2">
        <v>9.58</v>
      </c>
    </row>
    <row r="7" spans="3:9" x14ac:dyDescent="0.25">
      <c r="C7" s="1" t="s">
        <v>71</v>
      </c>
      <c r="D7" s="1"/>
      <c r="E7" s="1">
        <v>15</v>
      </c>
      <c r="F7" s="2">
        <v>1333.35</v>
      </c>
    </row>
    <row r="8" spans="3:9" x14ac:dyDescent="0.25">
      <c r="C8" s="1"/>
      <c r="D8" s="1"/>
      <c r="E8" s="1"/>
      <c r="F8" s="2"/>
    </row>
    <row r="9" spans="3:9" x14ac:dyDescent="0.25">
      <c r="C9" s="1" t="s">
        <v>17</v>
      </c>
      <c r="D9" s="1"/>
      <c r="E9" s="1">
        <f>E7+E6</f>
        <v>95</v>
      </c>
      <c r="F9" s="2">
        <f>F7+F6</f>
        <v>1342.9299999999998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46" workbookViewId="0">
      <selection activeCell="I53" sqref="I53"/>
    </sheetView>
  </sheetViews>
  <sheetFormatPr baseColWidth="10" defaultRowHeight="15" x14ac:dyDescent="0.25"/>
  <cols>
    <col min="2" max="2" width="17.5703125" customWidth="1"/>
    <col min="3" max="3" width="27.85546875" customWidth="1"/>
    <col min="4" max="4" width="17.85546875" customWidth="1"/>
    <col min="5" max="5" width="16.42578125" customWidth="1"/>
    <col min="6" max="6" width="12.42578125" bestFit="1" customWidth="1"/>
  </cols>
  <sheetData>
    <row r="2" spans="2:6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s="3" t="s">
        <v>27</v>
      </c>
      <c r="C4" s="57" t="s">
        <v>28</v>
      </c>
      <c r="D4" s="3" t="s">
        <v>29</v>
      </c>
      <c r="E4" s="3" t="s">
        <v>30</v>
      </c>
      <c r="F4" s="58" t="s">
        <v>31</v>
      </c>
    </row>
    <row r="5" spans="2:6" ht="31.5" customHeight="1" x14ac:dyDescent="0.25">
      <c r="B5" s="3" t="s">
        <v>4</v>
      </c>
      <c r="C5" s="57" t="s">
        <v>75</v>
      </c>
      <c r="D5" s="3" t="s">
        <v>76</v>
      </c>
      <c r="E5" s="101">
        <v>250</v>
      </c>
      <c r="F5" s="96">
        <v>250</v>
      </c>
    </row>
    <row r="6" spans="2:6" x14ac:dyDescent="0.25">
      <c r="B6" s="3"/>
      <c r="C6" s="57" t="s">
        <v>77</v>
      </c>
      <c r="D6" s="1" t="s">
        <v>79</v>
      </c>
      <c r="E6" s="102">
        <v>1500</v>
      </c>
      <c r="F6" s="96">
        <v>1500</v>
      </c>
    </row>
    <row r="7" spans="2:6" x14ac:dyDescent="0.25">
      <c r="B7" s="3"/>
      <c r="C7" s="57" t="s">
        <v>78</v>
      </c>
      <c r="D7" s="1">
        <v>4</v>
      </c>
      <c r="E7" s="102">
        <v>70</v>
      </c>
      <c r="F7" s="96">
        <f>Tabla116[[#This Row],[Columna4]]*Tabla116[[#This Row],[Columna3]]</f>
        <v>280</v>
      </c>
    </row>
    <row r="8" spans="2:6" x14ac:dyDescent="0.25">
      <c r="B8" s="3"/>
      <c r="C8" s="57" t="s">
        <v>80</v>
      </c>
      <c r="D8" s="1"/>
      <c r="E8" s="4">
        <v>1500</v>
      </c>
      <c r="F8" s="58">
        <f>2*Tabla116[[#This Row],[Columna4]]</f>
        <v>3000</v>
      </c>
    </row>
    <row r="9" spans="2:6" ht="30" x14ac:dyDescent="0.25">
      <c r="B9" s="3" t="s">
        <v>42</v>
      </c>
      <c r="C9" s="57" t="s">
        <v>8</v>
      </c>
      <c r="D9" s="3">
        <v>4</v>
      </c>
      <c r="E9" s="3" t="s">
        <v>7</v>
      </c>
      <c r="F9" s="58">
        <v>34.08</v>
      </c>
    </row>
    <row r="10" spans="2:6" x14ac:dyDescent="0.25">
      <c r="B10" s="3"/>
      <c r="C10" s="57"/>
      <c r="D10" s="3"/>
      <c r="E10" s="3"/>
      <c r="F10" s="58"/>
    </row>
    <row r="11" spans="2:6" x14ac:dyDescent="0.25">
      <c r="B11" s="3"/>
      <c r="C11" t="s">
        <v>5</v>
      </c>
      <c r="D11" s="1">
        <v>2900</v>
      </c>
      <c r="E11" s="4">
        <v>1.46</v>
      </c>
      <c r="F11" s="95">
        <f>D11*E11</f>
        <v>4234</v>
      </c>
    </row>
    <row r="12" spans="2:6" ht="30" x14ac:dyDescent="0.25">
      <c r="B12" s="3"/>
      <c r="C12" s="57" t="s">
        <v>6</v>
      </c>
      <c r="D12" s="3">
        <v>5800</v>
      </c>
      <c r="E12" s="59">
        <v>2.29</v>
      </c>
      <c r="F12" s="96">
        <f>D12*E12</f>
        <v>13282</v>
      </c>
    </row>
    <row r="13" spans="2:6" x14ac:dyDescent="0.25">
      <c r="B13" s="3"/>
      <c r="C13" s="57"/>
      <c r="D13" s="3"/>
      <c r="E13" s="59"/>
      <c r="F13" s="96"/>
    </row>
    <row r="14" spans="2:6" x14ac:dyDescent="0.25">
      <c r="B14" s="3" t="s">
        <v>9</v>
      </c>
      <c r="C14" t="s">
        <v>81</v>
      </c>
      <c r="D14" s="1">
        <v>0</v>
      </c>
      <c r="E14" s="1" t="s">
        <v>7</v>
      </c>
      <c r="F14" s="2">
        <v>0</v>
      </c>
    </row>
    <row r="15" spans="2:6" x14ac:dyDescent="0.25">
      <c r="B15" s="3"/>
      <c r="C15" t="s">
        <v>36</v>
      </c>
      <c r="D15" s="1">
        <v>8</v>
      </c>
      <c r="E15" s="2">
        <v>9.58</v>
      </c>
      <c r="F15" s="2">
        <f>D15*E15</f>
        <v>76.64</v>
      </c>
    </row>
    <row r="16" spans="2:6" x14ac:dyDescent="0.25">
      <c r="B16" s="3"/>
      <c r="C16" t="s">
        <v>82</v>
      </c>
      <c r="D16" s="1">
        <v>0</v>
      </c>
      <c r="E16" s="4" t="s">
        <v>7</v>
      </c>
      <c r="F16" s="2">
        <v>0</v>
      </c>
    </row>
    <row r="17" spans="2:6" x14ac:dyDescent="0.25">
      <c r="B17" s="3"/>
      <c r="C17" t="s">
        <v>39</v>
      </c>
      <c r="D17" s="1">
        <v>0</v>
      </c>
      <c r="E17" s="4" t="s">
        <v>7</v>
      </c>
      <c r="F17" s="100">
        <v>0</v>
      </c>
    </row>
    <row r="18" spans="2:6" x14ac:dyDescent="0.25">
      <c r="B18" s="3"/>
      <c r="D18" s="1"/>
      <c r="E18" s="4"/>
      <c r="F18" s="2"/>
    </row>
    <row r="19" spans="2:6" x14ac:dyDescent="0.25">
      <c r="B19" s="1" t="s">
        <v>40</v>
      </c>
      <c r="C19" t="s">
        <v>83</v>
      </c>
      <c r="D19" s="1">
        <v>0</v>
      </c>
      <c r="E19" s="4" t="s">
        <v>7</v>
      </c>
      <c r="F19" s="2">
        <v>0</v>
      </c>
    </row>
    <row r="20" spans="2:6" x14ac:dyDescent="0.25">
      <c r="B20" s="3"/>
      <c r="D20" s="4">
        <f>F15+F12+F11+F9+F8+F7+F6+F5</f>
        <v>22656.720000000001</v>
      </c>
      <c r="E20" s="4"/>
      <c r="F20" s="2"/>
    </row>
    <row r="21" spans="2:6" x14ac:dyDescent="0.25">
      <c r="F21" s="2"/>
    </row>
    <row r="22" spans="2:6" x14ac:dyDescent="0.25">
      <c r="F22" s="2"/>
    </row>
    <row r="24" spans="2:6" x14ac:dyDescent="0.25">
      <c r="B24" t="s">
        <v>4</v>
      </c>
      <c r="C24" t="s">
        <v>42</v>
      </c>
      <c r="D24" t="s">
        <v>9</v>
      </c>
      <c r="E24" t="s">
        <v>40</v>
      </c>
      <c r="F24" t="s">
        <v>17</v>
      </c>
    </row>
    <row r="25" spans="2:6" x14ac:dyDescent="0.25">
      <c r="B25" s="2">
        <f t="shared" ref="B25" si="0">F5+F6+F7+F8</f>
        <v>5030</v>
      </c>
      <c r="C25" s="2">
        <f>F9+F11+F12</f>
        <v>17550.080000000002</v>
      </c>
      <c r="D25" s="2">
        <f>F14+F15+F16+F17</f>
        <v>76.64</v>
      </c>
      <c r="E25" s="2">
        <f>F19</f>
        <v>0</v>
      </c>
      <c r="F25" s="2">
        <f>B25+C25+D25+E25</f>
        <v>22656.720000000001</v>
      </c>
    </row>
    <row r="26" spans="2:6" x14ac:dyDescent="0.25">
      <c r="B26" s="60">
        <f>B25*F26/F25</f>
        <v>0.22200918756112975</v>
      </c>
      <c r="C26" s="61">
        <f>C25*F26/F25</f>
        <v>0.77460815157710383</v>
      </c>
      <c r="D26" s="61">
        <f>D25*F26/F25</f>
        <v>3.3826608617663987E-3</v>
      </c>
      <c r="E26" s="61">
        <f>E25*F26/F25</f>
        <v>0</v>
      </c>
      <c r="F26" s="60">
        <v>1</v>
      </c>
    </row>
    <row r="32" spans="2:6" x14ac:dyDescent="0.25">
      <c r="B32" t="s">
        <v>27</v>
      </c>
      <c r="C32" t="s">
        <v>28</v>
      </c>
      <c r="D32" t="s">
        <v>29</v>
      </c>
      <c r="E32" t="s">
        <v>30</v>
      </c>
      <c r="F32" t="s">
        <v>31</v>
      </c>
    </row>
    <row r="33" spans="2:6" x14ac:dyDescent="0.25">
      <c r="B33" s="66" t="s">
        <v>4</v>
      </c>
      <c r="C33" s="66" t="s">
        <v>84</v>
      </c>
      <c r="D33" s="66" t="s">
        <v>9</v>
      </c>
      <c r="E33" s="66" t="s">
        <v>40</v>
      </c>
      <c r="F33" s="66" t="s">
        <v>17</v>
      </c>
    </row>
    <row r="34" spans="2:6" x14ac:dyDescent="0.25">
      <c r="B34" s="103">
        <f>'Detalle Costos'!B22</f>
        <v>0</v>
      </c>
      <c r="C34" s="103">
        <f>'Detalle Costos'!C22</f>
        <v>17550.080000000002</v>
      </c>
      <c r="D34" s="103">
        <f>'Detalle Costos'!D22</f>
        <v>9469.7400000000016</v>
      </c>
      <c r="E34" s="103">
        <f>'Detalle Costos'!E22</f>
        <v>2099.75</v>
      </c>
      <c r="F34" s="103">
        <f>Tabla7[[#This Row],[Columna1]]+Tabla7[[#This Row],[Columna2]]+Tabla7[[#This Row],[Columna3]]+Tabla7[[#This Row],[Columna4]]</f>
        <v>29119.570000000003</v>
      </c>
    </row>
    <row r="35" spans="2:6" x14ac:dyDescent="0.25">
      <c r="B35" s="103">
        <f>B25</f>
        <v>5030</v>
      </c>
      <c r="C35" s="103">
        <f t="shared" ref="C35:E35" si="1">C25</f>
        <v>17550.080000000002</v>
      </c>
      <c r="D35" s="103">
        <f t="shared" si="1"/>
        <v>76.64</v>
      </c>
      <c r="E35" s="103">
        <f t="shared" si="1"/>
        <v>0</v>
      </c>
      <c r="F35" s="103">
        <f>Tabla7[[#This Row],[Columna1]]+Tabla7[[#This Row],[Columna2]]+Tabla7[[#This Row],[Columna3]]+Tabla7[[#This Row],[Columna4]]</f>
        <v>22656.720000000001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Costos</vt:lpstr>
      <vt:lpstr>Detalle Costos Scrap</vt:lpstr>
      <vt:lpstr>Detalle Costos MP</vt:lpstr>
      <vt:lpstr>Detalle Devolución Mercs</vt:lpstr>
      <vt:lpstr>Detalles Costos Con Mejoras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antopiscio</cp:lastModifiedBy>
  <dcterms:created xsi:type="dcterms:W3CDTF">2010-05-27T13:57:57Z</dcterms:created>
  <dcterms:modified xsi:type="dcterms:W3CDTF">2010-05-27T23:05:24Z</dcterms:modified>
</cp:coreProperties>
</file>