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taurantKursovaya\"/>
    </mc:Choice>
  </mc:AlternateContent>
  <xr:revisionPtr revIDLastSave="0" documentId="13_ncr:1_{1E6DD4E6-1382-48AE-AF90-296F85F00939}" xr6:coauthVersionLast="47" xr6:coauthVersionMax="47" xr10:uidLastSave="{00000000-0000-0000-0000-000000000000}"/>
  <bookViews>
    <workbookView xWindow="-108" yWindow="-108" windowWidth="23256" windowHeight="12456" xr2:uid="{9DEF4581-84BC-4201-AE19-961D2FB44A1C}"/>
  </bookViews>
  <sheets>
    <sheet name="Сотрудники" sheetId="1" r:id="rId1"/>
    <sheet name="Премии" sheetId="2" r:id="rId2"/>
    <sheet name="Штрафы" sheetId="3" r:id="rId3"/>
    <sheet name="Больничные" sheetId="4" r:id="rId4"/>
    <sheet name="Сверхурочные часы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2" i="1"/>
  <c r="Q3" i="1"/>
  <c r="Q4" i="1"/>
  <c r="Q5" i="1"/>
  <c r="Q2" i="1"/>
  <c r="E3" i="5" a="1"/>
  <c r="E3" i="5" s="1"/>
  <c r="E2" i="5" a="1"/>
  <c r="E2" i="5" s="1"/>
  <c r="P4" i="1"/>
  <c r="P5" i="1"/>
  <c r="P2" i="1"/>
  <c r="P3" i="1"/>
  <c r="O3" i="1"/>
  <c r="O5" i="1"/>
  <c r="O2" i="1"/>
  <c r="N3" i="1"/>
  <c r="N4" i="1"/>
  <c r="N5" i="1"/>
  <c r="N2" i="1"/>
  <c r="M3" i="1"/>
  <c r="M4" i="1"/>
  <c r="M5" i="1"/>
  <c r="M2" i="1"/>
  <c r="J4" i="4"/>
  <c r="I3" i="4"/>
  <c r="I4" i="4"/>
  <c r="I2" i="4"/>
  <c r="H3" i="4" a="1"/>
  <c r="H3" i="4" s="1"/>
  <c r="H4" i="4" a="1"/>
  <c r="H4" i="4" s="1"/>
  <c r="F4" i="4" a="1"/>
  <c r="F4" i="4" s="1"/>
  <c r="G4" i="4" s="1" a="1"/>
  <c r="G4" i="4" s="1"/>
  <c r="F3" i="4" a="1"/>
  <c r="F3" i="4" s="1"/>
  <c r="J3" i="4" s="1"/>
  <c r="H2" i="4" a="1"/>
  <c r="H2" i="4" s="1"/>
  <c r="J2" i="4" s="1"/>
  <c r="G2" i="4" a="1"/>
  <c r="G2" i="4" s="1"/>
  <c r="F2" i="4" a="1"/>
  <c r="F2" i="4" s="1"/>
  <c r="L3" i="1"/>
  <c r="L4" i="1"/>
  <c r="L5" i="1"/>
  <c r="L2" i="1"/>
  <c r="K3" i="1"/>
  <c r="K4" i="1"/>
  <c r="K5" i="1"/>
  <c r="K2" i="1"/>
  <c r="G3" i="4" l="1" a="1"/>
  <c r="G3" i="4" s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<sst xmlns="http://schemas.openxmlformats.org/spreadsheetml/2006/main" count="65" uniqueCount="59">
  <si>
    <t>Фамилия</t>
  </si>
  <si>
    <t>Имя</t>
  </si>
  <si>
    <t>Отчество</t>
  </si>
  <si>
    <t>Дата рождения</t>
  </si>
  <si>
    <t>Должность</t>
  </si>
  <si>
    <t>Время начала работы на этой должности</t>
  </si>
  <si>
    <t>ID</t>
  </si>
  <si>
    <t>Белов</t>
  </si>
  <si>
    <t>Павлова</t>
  </si>
  <si>
    <t>Одинцов</t>
  </si>
  <si>
    <t>Маркелов</t>
  </si>
  <si>
    <t>Лев</t>
  </si>
  <si>
    <t>София</t>
  </si>
  <si>
    <t>Артём</t>
  </si>
  <si>
    <t>Александр</t>
  </si>
  <si>
    <t>Константинович</t>
  </si>
  <si>
    <t>Ивановна</t>
  </si>
  <si>
    <t>Сергеевич</t>
  </si>
  <si>
    <t>Матвеевич</t>
  </si>
  <si>
    <t>Владелец ресторана</t>
  </si>
  <si>
    <t>Официант</t>
  </si>
  <si>
    <t>Менеджер</t>
  </si>
  <si>
    <t>ID премии</t>
  </si>
  <si>
    <t>ID сотрудника</t>
  </si>
  <si>
    <t>Сумма</t>
  </si>
  <si>
    <t>Сумма (в рублях)</t>
  </si>
  <si>
    <t>Дата получения</t>
  </si>
  <si>
    <t>ID штрафа</t>
  </si>
  <si>
    <t>Причина получения</t>
  </si>
  <si>
    <t>Кем выдан, ID сотрудника</t>
  </si>
  <si>
    <t>ID больничного</t>
  </si>
  <si>
    <t>Начало больничного периода</t>
  </si>
  <si>
    <t>Конец больничного периода</t>
  </si>
  <si>
    <t>Причина (опционально)</t>
  </si>
  <si>
    <t>Базовая зарплата (в рублях в час)</t>
  </si>
  <si>
    <t>Количество часов работы в день</t>
  </si>
  <si>
    <t>Количество рабочих дней в неделю</t>
  </si>
  <si>
    <t>Количество рабочих дней в месяце (вычисляется)</t>
  </si>
  <si>
    <t>Базовая зарплата (в рублях в месяц) (вычисляется)</t>
  </si>
  <si>
    <t>ID периода</t>
  </si>
  <si>
    <t>Дата</t>
  </si>
  <si>
    <t>Количество сверхурочных часов</t>
  </si>
  <si>
    <t>Повышение зарплаты за сверхурочные часы (вычисляется)</t>
  </si>
  <si>
    <t>Дополнительный или срочный выход</t>
  </si>
  <si>
    <t>Холодная вода</t>
  </si>
  <si>
    <t>Опоздание до 30 минут</t>
  </si>
  <si>
    <t>Опоздание более 30 минут</t>
  </si>
  <si>
    <t>Вычитаемая сумма (вычисляется)</t>
  </si>
  <si>
    <t>Сумма по МРОТ (вычисляется)</t>
  </si>
  <si>
    <t>МРОТ в час (вычисляется)</t>
  </si>
  <si>
    <t>МРОТ в месяц (константа)</t>
  </si>
  <si>
    <t>Количество пропущенных часов (вычисляется)</t>
  </si>
  <si>
    <t>Количество рабочих часов в месяце (вычисляется)</t>
  </si>
  <si>
    <t>Премии за месяц (вычисляется)</t>
  </si>
  <si>
    <t>Штрафы за месяц (вычисляется)</t>
  </si>
  <si>
    <t>Вычитание за больничные (вычисляется)</t>
  </si>
  <si>
    <t>Прибавление за больничные по МРОТ (вычисляется)</t>
  </si>
  <si>
    <t>Прибавление за сверхурочные часы (вычисляется)</t>
  </si>
  <si>
    <t>Зарплата за месяц (вычисляется)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</si>
</sst>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sz val="10"/>
      <color rgb="FF212529"/>
      <name val="Arial"/>
      <family val="2"/>
      <charset val="204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90A79-E330-418D-BA21-C10F8EA89696}">
  <dimension ref="A1:R5"/>
  <sheetViews>
    <sheetView tabSelected="1" topLeftCell="M1" workbookViewId="0">
      <selection activeCell="N21" sqref="N21"/>
    </sheetView>
  </sheetViews>
  <sheetFormatPr defaultRowHeight="14.4" x14ac:dyDescent="0.3"/>
  <cols>
    <col min="2" max="2" width="12.33203125" customWidth="1"/>
    <col min="3" max="3" width="13.44140625" customWidth="1"/>
    <col min="4" max="5" width="15.5546875" customWidth="1"/>
    <col min="6" max="6" width="18.33203125" customWidth="1"/>
    <col min="7" max="7" width="35.21875" customWidth="1"/>
    <col min="8" max="8" width="29.21875" customWidth="1"/>
    <col min="9" max="9" width="32.44140625" customWidth="1"/>
    <col min="10" max="10" width="30.5546875" customWidth="1"/>
    <col min="11" max="11" width="44.44140625" customWidth="1"/>
    <col min="12" max="12" width="43.77734375" customWidth="1"/>
    <col min="13" max="13" width="29.44140625" customWidth="1"/>
    <col min="14" max="14" width="27.77734375" customWidth="1"/>
    <col min="15" max="15" width="35.77734375" customWidth="1"/>
    <col min="16" max="16" width="44.88671875" customWidth="1"/>
    <col min="17" max="17" width="43.6640625" customWidth="1"/>
    <col min="18" max="18" width="29.21875" customWidth="1"/>
  </cols>
  <sheetData>
    <row r="1" spans="1:18" x14ac:dyDescent="0.3">
      <c r="A1" s="4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35</v>
      </c>
      <c r="I1" s="4" t="s">
        <v>36</v>
      </c>
      <c r="J1" s="4" t="s">
        <v>34</v>
      </c>
      <c r="K1" t="s">
        <v>37</v>
      </c>
      <c r="L1" t="s">
        <v>38</v>
      </c>
      <c r="M1" s="5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</row>
    <row r="2" spans="1:18" x14ac:dyDescent="0.3">
      <c r="A2">
        <v>1</v>
      </c>
      <c r="B2" t="s">
        <v>7</v>
      </c>
      <c r="C2" t="s">
        <v>11</v>
      </c>
      <c r="D2" t="s">
        <v>15</v>
      </c>
      <c r="E2" s="2">
        <v>32050</v>
      </c>
      <c r="F2" t="s">
        <v>19</v>
      </c>
      <c r="G2" s="1">
        <v>42195</v>
      </c>
      <c r="H2">
        <v>12</v>
      </c>
      <c r="I2">
        <v>6</v>
      </c>
      <c r="J2">
        <v>250</v>
      </c>
      <c r="K2">
        <f>I2*4</f>
        <v>24</v>
      </c>
      <c r="L2">
        <f>J2*H2*K2</f>
        <v>72000</v>
      </c>
      <c r="M2">
        <f>SUMIFS(Премии!C:C,Премии!B:B,Сотрудники!$A2)</f>
        <v>0</v>
      </c>
      <c r="N2">
        <f>SUMIFS(Штрафы!C:C,Штрафы!B:B,Сотрудники!$A2)</f>
        <v>0</v>
      </c>
      <c r="O2">
        <f>SUMIFS(Больничные!G:G,Больничные!B:B,Сотрудники!$A2)</f>
        <v>0</v>
      </c>
      <c r="P2">
        <f>SUMIFS(Больничные!J:J,Больничные!B:B,Сотрудники!$A2)</f>
        <v>0</v>
      </c>
      <c r="Q2">
        <f>SUMIFS('Сверхурочные часы'!E:E,'Сверхурочные часы'!B:B,Сотрудники!$A2)</f>
        <v>0</v>
      </c>
      <c r="R2">
        <f>L2+M2-N2-O2+P2+Q2</f>
        <v>72000</v>
      </c>
    </row>
    <row r="3" spans="1:18" x14ac:dyDescent="0.3">
      <c r="A3">
        <v>2</v>
      </c>
      <c r="B3" t="s">
        <v>8</v>
      </c>
      <c r="C3" t="s">
        <v>12</v>
      </c>
      <c r="D3" t="s">
        <v>16</v>
      </c>
      <c r="E3" s="2">
        <v>34840</v>
      </c>
      <c r="F3" t="s">
        <v>21</v>
      </c>
      <c r="G3" s="1">
        <v>42875</v>
      </c>
      <c r="H3">
        <v>12</v>
      </c>
      <c r="I3">
        <v>6</v>
      </c>
      <c r="J3">
        <v>210</v>
      </c>
      <c r="K3">
        <f>I3*4</f>
        <v>24</v>
      </c>
      <c r="L3">
        <f>J3*H3*K3</f>
        <v>60480</v>
      </c>
      <c r="M3">
        <f>SUMIFS(Премии!C:C,Премии!B:B,Сотрудники!$A3)</f>
        <v>500</v>
      </c>
      <c r="N3">
        <f>SUMIFS(Штрафы!C:C,Штрафы!B:B,Сотрудники!$A3)</f>
        <v>1000</v>
      </c>
      <c r="O3">
        <f>SUMIFS(Больничные!G:G,Больничные!B:B,Сотрудники!$A3)</f>
        <v>2520</v>
      </c>
      <c r="P3">
        <f>SUMIFS(Больничные!J:J,Больничные!B:B,Сотрудники!$A3)</f>
        <v>801.75</v>
      </c>
      <c r="Q3">
        <f>SUMIFS('Сверхурочные часы'!E:E,'Сверхурочные часы'!B:B,Сотрудники!$A3)</f>
        <v>0</v>
      </c>
      <c r="R3">
        <f t="shared" ref="R3:R5" si="0">L3+M3-N3-O3+P3+Q3</f>
        <v>58261.75</v>
      </c>
    </row>
    <row r="4" spans="1:18" x14ac:dyDescent="0.3">
      <c r="A4">
        <v>3</v>
      </c>
      <c r="B4" t="s">
        <v>9</v>
      </c>
      <c r="C4" t="s">
        <v>13</v>
      </c>
      <c r="D4" t="s">
        <v>17</v>
      </c>
      <c r="E4" s="2">
        <v>37970</v>
      </c>
      <c r="F4" t="s">
        <v>20</v>
      </c>
      <c r="G4" s="1">
        <v>44847</v>
      </c>
      <c r="H4">
        <v>5</v>
      </c>
      <c r="I4">
        <v>5</v>
      </c>
      <c r="J4">
        <v>210</v>
      </c>
      <c r="K4">
        <f>I4*4</f>
        <v>20</v>
      </c>
      <c r="L4">
        <f>J4*H4*K4</f>
        <v>21000</v>
      </c>
      <c r="M4">
        <f>SUMIFS(Премии!C:C,Премии!B:B,Сотрудники!$A4)</f>
        <v>500</v>
      </c>
      <c r="N4">
        <f>SUMIFS(Штрафы!C:C,Штрафы!B:B,Сотрудники!$A4)</f>
        <v>500</v>
      </c>
      <c r="O4">
        <f>SUMIFS(Больничные!G:G,Больничные!B:B,Сотрудники!$A4)</f>
        <v>4200</v>
      </c>
      <c r="P4">
        <f>SUMIFS(Больничные!J:J,Больничные!B:B,Сотрудники!$A4)</f>
        <v>3207</v>
      </c>
      <c r="Q4">
        <f>SUMIFS('Сверхурочные часы'!E:E,'Сверхурочные часы'!B:B,Сотрудники!$A4)</f>
        <v>210</v>
      </c>
      <c r="R4">
        <f t="shared" si="0"/>
        <v>20217</v>
      </c>
    </row>
    <row r="5" spans="1:18" x14ac:dyDescent="0.3">
      <c r="A5">
        <v>4</v>
      </c>
      <c r="B5" t="s">
        <v>10</v>
      </c>
      <c r="C5" t="s">
        <v>14</v>
      </c>
      <c r="D5" t="s">
        <v>18</v>
      </c>
      <c r="E5" s="2">
        <v>37322</v>
      </c>
      <c r="F5" t="s">
        <v>20</v>
      </c>
      <c r="G5" s="1">
        <v>43523</v>
      </c>
      <c r="H5">
        <v>8</v>
      </c>
      <c r="I5">
        <v>5</v>
      </c>
      <c r="J5">
        <v>210</v>
      </c>
      <c r="K5">
        <f>I5*4</f>
        <v>20</v>
      </c>
      <c r="L5">
        <f>J5*H5*K5</f>
        <v>33600</v>
      </c>
      <c r="M5">
        <f>SUMIFS(Премии!C:C,Премии!B:B,Сотрудники!$A5)</f>
        <v>0</v>
      </c>
      <c r="N5">
        <f>SUMIFS(Штрафы!C:C,Штрафы!B:B,Сотрудники!$A5)</f>
        <v>0</v>
      </c>
      <c r="O5">
        <f>SUMIFS(Больничные!G:G,Больничные!B:B,Сотрудники!$A5)</f>
        <v>0</v>
      </c>
      <c r="P5">
        <f>SUMIFS(Больничные!J:J,Больничные!B:B,Сотрудники!$A5)</f>
        <v>0</v>
      </c>
      <c r="Q5">
        <f>SUMIFS('Сверхурочные часы'!E:E,'Сверхурочные часы'!B:B,Сотрудники!$A5)</f>
        <v>420</v>
      </c>
      <c r="R5">
        <f t="shared" si="0"/>
        <v>34020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33FF-2E09-4A4D-BBCA-C46E95C4F958}">
  <dimension ref="A1:E13"/>
  <sheetViews>
    <sheetView workbookViewId="0">
      <selection activeCell="F1" sqref="F1"/>
    </sheetView>
  </sheetViews>
  <sheetFormatPr defaultRowHeight="14.4" x14ac:dyDescent="0.3"/>
  <cols>
    <col min="1" max="1" width="11.88671875" customWidth="1"/>
    <col min="2" max="2" width="14" customWidth="1"/>
    <col min="3" max="3" width="16.33203125" customWidth="1"/>
    <col min="4" max="4" width="15.88671875" customWidth="1"/>
    <col min="5" max="5" width="31.6640625" customWidth="1"/>
  </cols>
  <sheetData>
    <row r="1" spans="1:5" x14ac:dyDescent="0.3">
      <c r="A1" s="4" t="s">
        <v>22</v>
      </c>
      <c r="B1" s="4" t="s">
        <v>23</v>
      </c>
      <c r="C1" s="4" t="s">
        <v>25</v>
      </c>
      <c r="D1" s="4" t="s">
        <v>26</v>
      </c>
      <c r="E1" s="4" t="s">
        <v>28</v>
      </c>
    </row>
    <row r="2" spans="1:5" x14ac:dyDescent="0.3">
      <c r="A2">
        <v>1</v>
      </c>
      <c r="B2">
        <v>3</v>
      </c>
      <c r="C2">
        <v>500</v>
      </c>
      <c r="D2" s="1">
        <v>45337</v>
      </c>
      <c r="E2" t="s">
        <v>43</v>
      </c>
    </row>
    <row r="3" spans="1:5" x14ac:dyDescent="0.3">
      <c r="A3">
        <v>2</v>
      </c>
      <c r="B3">
        <v>2</v>
      </c>
      <c r="C3">
        <v>500</v>
      </c>
      <c r="D3" s="1">
        <v>45337</v>
      </c>
      <c r="E3" t="s">
        <v>44</v>
      </c>
    </row>
    <row r="4" spans="1:5" x14ac:dyDescent="0.3">
      <c r="D4" s="1"/>
    </row>
    <row r="5" spans="1:5" x14ac:dyDescent="0.3">
      <c r="D5" s="1"/>
    </row>
    <row r="8" spans="1:5" x14ac:dyDescent="0.3">
      <c r="D8" s="1"/>
    </row>
    <row r="9" spans="1:5" x14ac:dyDescent="0.3">
      <c r="D9" s="1"/>
    </row>
    <row r="10" spans="1:5" x14ac:dyDescent="0.3">
      <c r="D10" s="1"/>
    </row>
    <row r="11" spans="1:5" x14ac:dyDescent="0.3">
      <c r="D11" s="1"/>
    </row>
    <row r="12" spans="1:5" x14ac:dyDescent="0.3">
      <c r="D12" s="1"/>
    </row>
    <row r="13" spans="1:5" x14ac:dyDescent="0.3">
      <c r="D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5EA7-F25A-423F-8C23-9AF562C602FB}">
  <dimension ref="A1:F3"/>
  <sheetViews>
    <sheetView workbookViewId="0">
      <selection activeCell="H6" sqref="H6"/>
    </sheetView>
  </sheetViews>
  <sheetFormatPr defaultRowHeight="14.4" x14ac:dyDescent="0.3"/>
  <cols>
    <col min="1" max="1" width="9.88671875" customWidth="1"/>
    <col min="2" max="2" width="15.109375" customWidth="1"/>
    <col min="4" max="4" width="15.88671875" customWidth="1"/>
    <col min="5" max="5" width="27.88671875" customWidth="1"/>
    <col min="6" max="6" width="23.88671875" customWidth="1"/>
  </cols>
  <sheetData>
    <row r="1" spans="1:6" x14ac:dyDescent="0.3">
      <c r="A1" s="4" t="s">
        <v>27</v>
      </c>
      <c r="B1" s="4" t="s">
        <v>23</v>
      </c>
      <c r="C1" s="4" t="s">
        <v>24</v>
      </c>
      <c r="D1" s="4" t="s">
        <v>26</v>
      </c>
      <c r="E1" s="4" t="s">
        <v>28</v>
      </c>
      <c r="F1" s="4" t="s">
        <v>29</v>
      </c>
    </row>
    <row r="2" spans="1:6" x14ac:dyDescent="0.3">
      <c r="A2">
        <v>1</v>
      </c>
      <c r="B2">
        <v>3</v>
      </c>
      <c r="C2">
        <v>500</v>
      </c>
      <c r="D2" s="1">
        <v>45332</v>
      </c>
      <c r="E2" t="s">
        <v>45</v>
      </c>
      <c r="F2">
        <v>2</v>
      </c>
    </row>
    <row r="3" spans="1:6" x14ac:dyDescent="0.3">
      <c r="A3">
        <v>2</v>
      </c>
      <c r="B3">
        <v>2</v>
      </c>
      <c r="C3">
        <v>1000</v>
      </c>
      <c r="D3" s="1">
        <v>45335</v>
      </c>
      <c r="E3" t="s">
        <v>46</v>
      </c>
      <c r="F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3219-4CF5-47C6-B66E-3AAAE28E6D51}">
  <dimension ref="A1:L4"/>
  <sheetViews>
    <sheetView workbookViewId="0">
      <selection activeCell="D4" sqref="D4"/>
    </sheetView>
  </sheetViews>
  <sheetFormatPr defaultRowHeight="14.4" x14ac:dyDescent="0.3"/>
  <cols>
    <col min="1" max="1" width="15.33203125" customWidth="1"/>
    <col min="2" max="2" width="14.77734375" customWidth="1"/>
    <col min="3" max="3" width="25.5546875" customWidth="1"/>
    <col min="4" max="4" width="24.88671875" customWidth="1"/>
    <col min="5" max="5" width="37" customWidth="1"/>
    <col min="6" max="6" width="39.88671875" customWidth="1"/>
    <col min="7" max="7" width="29.5546875" customWidth="1"/>
    <col min="8" max="8" width="43.77734375" customWidth="1"/>
    <col min="9" max="9" width="26.33203125" customWidth="1"/>
    <col min="10" max="10" width="26.5546875" customWidth="1"/>
    <col min="12" max="12" width="22.77734375" customWidth="1"/>
  </cols>
  <sheetData>
    <row r="1" spans="1:12" x14ac:dyDescent="0.3">
      <c r="A1" s="4" t="s">
        <v>30</v>
      </c>
      <c r="B1" s="4" t="s">
        <v>23</v>
      </c>
      <c r="C1" s="4" t="s">
        <v>31</v>
      </c>
      <c r="D1" s="4" t="s">
        <v>32</v>
      </c>
      <c r="E1" s="4" t="s">
        <v>33</v>
      </c>
      <c r="F1" t="s">
        <v>51</v>
      </c>
      <c r="G1" t="s">
        <v>47</v>
      </c>
      <c r="H1" t="s">
        <v>52</v>
      </c>
      <c r="I1" t="s">
        <v>49</v>
      </c>
      <c r="J1" t="s">
        <v>48</v>
      </c>
      <c r="L1" t="s">
        <v>50</v>
      </c>
    </row>
    <row r="2" spans="1:12" x14ac:dyDescent="0.3">
      <c r="A2">
        <v>1</v>
      </c>
      <c r="B2">
        <v>3</v>
      </c>
      <c r="C2" s="1">
        <v>45387</v>
      </c>
      <c r="D2" s="1">
        <v>45389</v>
      </c>
      <c r="F2" cm="1">
        <f t="array" ref="F2">INDEX(Сотрудники!H:H,Больничные!B2+1)*(D2-C2+1)</f>
        <v>15</v>
      </c>
      <c r="G2" cm="1">
        <f t="array" ref="G2">INDEX(Сотрудники!J:J,Больничные!B2+1)*F2</f>
        <v>3150</v>
      </c>
      <c r="H2" cm="1">
        <f t="array" ref="H2">INDEX(Сотрудники!H:H,Больничные!B2+1)*INDEX(Сотрудники!K:K,Больничные!B2)</f>
        <v>120</v>
      </c>
      <c r="I2">
        <f>$L$2/H2</f>
        <v>160.35</v>
      </c>
      <c r="J2">
        <f>I2*F2</f>
        <v>2405.25</v>
      </c>
      <c r="L2" s="3">
        <v>19242</v>
      </c>
    </row>
    <row r="3" spans="1:12" x14ac:dyDescent="0.3">
      <c r="A3">
        <v>2</v>
      </c>
      <c r="B3">
        <v>3</v>
      </c>
      <c r="C3" s="1">
        <v>45392</v>
      </c>
      <c r="D3" s="1">
        <v>45392</v>
      </c>
      <c r="F3" cm="1">
        <f t="array" ref="F3">INDEX(Сотрудники!H:H,Больничные!B3+1)*(D3-C3+1)</f>
        <v>5</v>
      </c>
      <c r="G3" cm="1">
        <f t="array" ref="G3">INDEX(Сотрудники!J:J,Больничные!B3+1)*F3</f>
        <v>1050</v>
      </c>
      <c r="H3" cm="1">
        <f t="array" ref="H3">INDEX(Сотрудники!H:H,Больничные!B3+1)*INDEX(Сотрудники!K:K,Больничные!B3)</f>
        <v>120</v>
      </c>
      <c r="I3">
        <f t="shared" ref="I3:I4" si="0">$L$2/H3</f>
        <v>160.35</v>
      </c>
      <c r="J3">
        <f t="shared" ref="J3:J4" si="1">I3*F3</f>
        <v>801.75</v>
      </c>
    </row>
    <row r="4" spans="1:12" x14ac:dyDescent="0.3">
      <c r="A4">
        <v>3</v>
      </c>
      <c r="B4">
        <v>2</v>
      </c>
      <c r="C4" s="1">
        <v>45384</v>
      </c>
      <c r="D4" s="1">
        <v>45384</v>
      </c>
      <c r="F4" cm="1">
        <f t="array" ref="F4">INDEX(Сотрудники!H:H,Больничные!B4+1)*(D4-C4+1)</f>
        <v>12</v>
      </c>
      <c r="G4" cm="1">
        <f t="array" ref="G4">INDEX(Сотрудники!J:J,Больничные!B4+1)*F4</f>
        <v>2520</v>
      </c>
      <c r="H4" cm="1">
        <f t="array" ref="H4">INDEX(Сотрудники!H:H,Больничные!B4+1)*INDEX(Сотрудники!K:K,Больничные!B4)</f>
        <v>288</v>
      </c>
      <c r="I4">
        <f t="shared" si="0"/>
        <v>66.8125</v>
      </c>
      <c r="J4">
        <f t="shared" si="1"/>
        <v>801.75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C1D6-B088-4265-B2D6-509079DDE200}">
  <dimension ref="A1:E3"/>
  <sheetViews>
    <sheetView workbookViewId="0">
      <selection activeCell="D4" sqref="D4"/>
    </sheetView>
  </sheetViews>
  <sheetFormatPr defaultRowHeight="14.4" x14ac:dyDescent="0.3"/>
  <cols>
    <col min="1" max="1" width="12.6640625" customWidth="1"/>
    <col min="2" max="2" width="14.5546875" customWidth="1"/>
    <col min="3" max="3" width="10.109375" bestFit="1" customWidth="1"/>
    <col min="4" max="4" width="29.88671875" customWidth="1"/>
    <col min="5" max="5" width="50.21875" customWidth="1"/>
  </cols>
  <sheetData>
    <row r="1" spans="1:5" x14ac:dyDescent="0.3">
      <c r="A1" s="4" t="s">
        <v>39</v>
      </c>
      <c r="B1" s="4" t="s">
        <v>23</v>
      </c>
      <c r="C1" s="4" t="s">
        <v>40</v>
      </c>
      <c r="D1" s="4" t="s">
        <v>41</v>
      </c>
      <c r="E1" t="s">
        <v>42</v>
      </c>
    </row>
    <row r="2" spans="1:5" x14ac:dyDescent="0.3">
      <c r="A2">
        <v>1</v>
      </c>
      <c r="B2">
        <v>3</v>
      </c>
      <c r="C2" s="1">
        <v>45332</v>
      </c>
      <c r="D2">
        <v>1</v>
      </c>
      <c r="E2" cm="1">
        <f t="array" ref="E2">INDEX(Сотрудники!J:J,B2+1)*D2</f>
        <v>210</v>
      </c>
    </row>
    <row r="3" spans="1:5" x14ac:dyDescent="0.3">
      <c r="A3">
        <v>2</v>
      </c>
      <c r="B3">
        <v>4</v>
      </c>
      <c r="C3" s="1">
        <v>45333</v>
      </c>
      <c r="D3">
        <v>2</v>
      </c>
      <c r="E3" cm="1">
        <f t="array" ref="E3">INDEX(Сотрудники!J:J,B3+1)*D3</f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Сотрудники</vt:lpstr>
      <vt:lpstr>Премии</vt:lpstr>
      <vt:lpstr>Штрафы</vt:lpstr>
      <vt:lpstr>Больничные</vt:lpstr>
      <vt:lpstr>Сверхурочные часы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Озорнин Тихон Алексеевич</dc:creator>
  <cp:lastModifiedBy>Озорнин Тихон Алексеевич</cp:lastModifiedBy>
  <dcterms:created xsi:type="dcterms:W3CDTF">2024-04-13T07:18:41Z</dcterms:created>
  <dcterms:modified xsi:type="dcterms:W3CDTF">2024-04-22T06:14:35Z</dcterms:modified>
</cp:coreProperties>
</file>