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.svg" ContentType="image/svg+xml"/>
  <Override PartName="/xl/media/image2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420"/>
  </bookViews>
  <sheets>
    <sheet name="目录" sheetId="1" r:id="rId1"/>
    <sheet name="1" sheetId="2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3" r:id="rId11"/>
    <sheet name="11" sheetId="13" r:id="rId12"/>
    <sheet name="12" sheetId="15" r:id="rId13"/>
    <sheet name="13" sheetId="16" r:id="rId14"/>
    <sheet name="14" sheetId="17" r:id="rId15"/>
    <sheet name="15" sheetId="18" r:id="rId16"/>
    <sheet name="16" sheetId="19" r:id="rId17"/>
    <sheet name="17" sheetId="20" r:id="rId18"/>
    <sheet name="18" sheetId="22" r:id="rId19"/>
    <sheet name="19" sheetId="23" r:id="rId20"/>
    <sheet name="20" sheetId="24" r:id="rId21"/>
    <sheet name="21" sheetId="25" r:id="rId22"/>
    <sheet name="22" sheetId="26" r:id="rId23"/>
    <sheet name="23" sheetId="27" r:id="rId24"/>
    <sheet name="24" sheetId="29" r:id="rId25"/>
    <sheet name="25" sheetId="31" r:id="rId26"/>
    <sheet name="26" sheetId="33" r:id="rId27"/>
    <sheet name="27" sheetId="34" r:id="rId28"/>
    <sheet name="28" sheetId="35" r:id="rId29"/>
    <sheet name="29" sheetId="37" r:id="rId30"/>
    <sheet name="30" sheetId="38" r:id="rId31"/>
    <sheet name="31" sheetId="39" r:id="rId32"/>
    <sheet name="32" sheetId="40" r:id="rId33"/>
    <sheet name="33" sheetId="41" r:id="rId34"/>
    <sheet name="34" sheetId="42" r:id="rId35"/>
    <sheet name="35" sheetId="43" r:id="rId36"/>
    <sheet name="36" sheetId="44" r:id="rId37"/>
    <sheet name="参数" sheetId="36" r:id="rId38"/>
  </sheets>
  <definedNames>
    <definedName name="搜索序号">SMALL(IF(ISERROR(FIND(目录!$I$2,目录!$C$1:$C$1200)),65535,ROW(目录!$1:$1200)),ROW(目录!$1:$10)+10*(目录!$G$2-1))</definedName>
    <definedName name="类别序号">SMALL(IF(目录!$D$1:$D$1200=OFFSET(参数!$B$2,目录!$M$2,0),ROW(目录!$1:$1200),65535),ROW(目录!$1:$10)+10*(目录!$G$2-1))</definedName>
    <definedName name="序号">IF(目录!$M$2=4,搜索序号,类别序号)</definedName>
    <definedName name="条目数">IF(目录!$M$2=4,IF(目录!$I$2="",0,COUNTIF(目录!$C:$C,"*"&amp;目录!$I$2&amp;"*")),COUNTIF(目录!$D:$D,OFFSET(参数!$B$2,目录!$M$2,0)))</definedName>
    <definedName name="序号" localSheetId="30">IF(目录!$M$2=4,搜索序号,类别序号)</definedName>
    <definedName name="序号" localSheetId="31">IF(目录!$M$2=4,搜索序号,类别序号)</definedName>
    <definedName name="序号" localSheetId="32">IF(目录!$M$2=4,搜索序号,类别序号)</definedName>
    <definedName name="序号" localSheetId="33">IF(目录!$M$2=4,搜索序号,类别序号)</definedName>
    <definedName name="序号" localSheetId="34">IF(目录!$M$2=4,搜索序号,类别序号)</definedName>
    <definedName name="序号" localSheetId="35">IF(目录!$M$2=4,搜索序号,类别序号)</definedName>
    <definedName name="序号" localSheetId="36">IF(目录!$M$2=4,搜索序号,类别序号)</definedName>
  </definedNames>
  <calcPr calcId="144525"/>
</workbook>
</file>

<file path=xl/sharedStrings.xml><?xml version="1.0" encoding="utf-8"?>
<sst xmlns="http://schemas.openxmlformats.org/spreadsheetml/2006/main" count="975" uniqueCount="654">
  <si>
    <t>WPS常用公式和图表技巧</t>
  </si>
  <si>
    <t>输入关键词查询内容：</t>
  </si>
  <si>
    <t xml:space="preserve">  按类别查询</t>
  </si>
  <si>
    <t>序号</t>
  </si>
  <si>
    <t>标题</t>
  </si>
  <si>
    <t>类别</t>
  </si>
  <si>
    <t>说明</t>
  </si>
  <si>
    <t>关键词</t>
  </si>
  <si>
    <t>lookup</t>
  </si>
  <si>
    <t>常用技巧</t>
  </si>
  <si>
    <t>适用于WPS2019</t>
  </si>
  <si>
    <t>1.按关键词查询，必须将组合框选择在“搜索”位置</t>
  </si>
  <si>
    <t>函数公式</t>
  </si>
  <si>
    <t>offset counta match</t>
  </si>
  <si>
    <t>2.查询时，应该把页数调整到第1页</t>
  </si>
  <si>
    <t>count counta max</t>
  </si>
  <si>
    <t>3.可直接选择下列组合框按类别查询。</t>
  </si>
  <si>
    <t>row column if</t>
  </si>
  <si>
    <t>4.保护密码：12345</t>
  </si>
  <si>
    <t>date weekday row column month</t>
  </si>
  <si>
    <t>weekday today choose</t>
  </si>
  <si>
    <t>vlookup countif row</t>
  </si>
  <si>
    <t>find if row small index iferror</t>
  </si>
  <si>
    <t xml:space="preserve">if small text mod iferror row column </t>
  </si>
  <si>
    <t>sumproduct</t>
  </si>
  <si>
    <t>lookup vlookup</t>
  </si>
  <si>
    <t>lookup row</t>
  </si>
  <si>
    <t>图表</t>
  </si>
  <si>
    <t>柱状图和折线图组合图</t>
  </si>
  <si>
    <t>RGB颜色值计算</t>
  </si>
  <si>
    <t>counta sum</t>
  </si>
  <si>
    <t>sum</t>
  </si>
  <si>
    <t>多种斜线表头制作</t>
  </si>
  <si>
    <t>很有用的网站</t>
  </si>
  <si>
    <t>条件格式、表格样式、超级表</t>
  </si>
  <si>
    <t>柱形图和折线图</t>
  </si>
  <si>
    <t>利用形状组合</t>
  </si>
  <si>
    <t>多段折线图</t>
  </si>
  <si>
    <t>介绍三种大写金额的方法</t>
  </si>
  <si>
    <t>datedif mid today()</t>
  </si>
  <si>
    <t>正负值显示不同颜色</t>
  </si>
  <si>
    <t>rept</t>
  </si>
  <si>
    <t>条件格式+公式</t>
  </si>
  <si>
    <t>常用WPS表格快捷键</t>
  </si>
  <si>
    <t>返回</t>
  </si>
  <si>
    <t>工作簿</t>
  </si>
  <si>
    <t>单元格操作</t>
  </si>
  <si>
    <t>单元格输入</t>
  </si>
  <si>
    <t>选定单元格</t>
  </si>
  <si>
    <t>工作表内移动</t>
  </si>
  <si>
    <t>快捷键</t>
  </si>
  <si>
    <t>操作</t>
  </si>
  <si>
    <t>CTRL+O</t>
  </si>
  <si>
    <t>——</t>
  </si>
  <si>
    <t>打开工作簿</t>
  </si>
  <si>
    <t>CTRL+N</t>
  </si>
  <si>
    <t>新建工作簿</t>
  </si>
  <si>
    <t>CTRL+S</t>
  </si>
  <si>
    <t>保存工作簿</t>
  </si>
  <si>
    <t>CTRL+W</t>
  </si>
  <si>
    <t>关闭工作簿</t>
  </si>
  <si>
    <t>SHIFT+F11</t>
  </si>
  <si>
    <t>插入新工作簿</t>
  </si>
  <si>
    <t>CTRL+C</t>
  </si>
  <si>
    <t>复制</t>
  </si>
  <si>
    <t>CTRL+X</t>
  </si>
  <si>
    <t>剪切</t>
  </si>
  <si>
    <t>CTRL+V</t>
  </si>
  <si>
    <t>粘贴</t>
  </si>
  <si>
    <t>CTRL+Y</t>
  </si>
  <si>
    <t>重复上一步操作</t>
  </si>
  <si>
    <t>CTRL+Z</t>
  </si>
  <si>
    <t>撤销</t>
  </si>
  <si>
    <t>ENTER</t>
  </si>
  <si>
    <t>隔行输入</t>
  </si>
  <si>
    <t>Tab</t>
  </si>
  <si>
    <t>隔列输入</t>
  </si>
  <si>
    <t>Alt+ENTER</t>
  </si>
  <si>
    <t>在单元格内换行操作</t>
  </si>
  <si>
    <t>Ctrl+ENTER</t>
  </si>
  <si>
    <t>键入同样的数据到多个单元格</t>
  </si>
  <si>
    <t>Ctrl+；</t>
  </si>
  <si>
    <t>键入当前日期</t>
  </si>
  <si>
    <t>Ctrl+Shift+；</t>
  </si>
  <si>
    <t>键入当前时间</t>
  </si>
  <si>
    <t>Ctrl+D</t>
  </si>
  <si>
    <t>向下填充选中区域</t>
  </si>
  <si>
    <t>Ctrl+R</t>
  </si>
  <si>
    <t>向右填充选中区域</t>
  </si>
  <si>
    <t>Ctrl+K</t>
  </si>
  <si>
    <t>插入超链接</t>
  </si>
  <si>
    <t>Ctrl+F</t>
  </si>
  <si>
    <t>查找</t>
  </si>
  <si>
    <t>Ctrl+H</t>
  </si>
  <si>
    <t>替换</t>
  </si>
  <si>
    <t>Ctrl+G</t>
  </si>
  <si>
    <t>定位</t>
  </si>
  <si>
    <t>Ctrl+A</t>
  </si>
  <si>
    <t>全选</t>
  </si>
  <si>
    <t>Ctrl+鼠标选中</t>
  </si>
  <si>
    <t>多选</t>
  </si>
  <si>
    <t>Ctrl+鼠标点选</t>
  </si>
  <si>
    <t>选中两个单元格区域</t>
  </si>
  <si>
    <t>Ctrl+shift+方向</t>
  </si>
  <si>
    <t>选定区域扩展到同一行或列的最后一个非空单元格</t>
  </si>
  <si>
    <t>Ctrl+shift+end</t>
  </si>
  <si>
    <t>将选定区域扩展到最后一个使用的单元格右下角</t>
  </si>
  <si>
    <t>方向键</t>
  </si>
  <si>
    <t>上下左右移动</t>
  </si>
  <si>
    <t>shift+方向</t>
  </si>
  <si>
    <t>将当前选定区域扩展到相邻行列</t>
  </si>
  <si>
    <t>Ctrl+方向</t>
  </si>
  <si>
    <t>移动当前数据区域到边沿</t>
  </si>
  <si>
    <t>home</t>
  </si>
  <si>
    <t>移动到行首</t>
  </si>
  <si>
    <t>Ctrl+home</t>
  </si>
  <si>
    <t>移动到工作表的开头</t>
  </si>
  <si>
    <t>Ctrl+end</t>
  </si>
  <si>
    <t>移动到使用过的区域的最右下角</t>
  </si>
  <si>
    <t>自动变化更新的下拉列表</t>
  </si>
  <si>
    <t>下拉列表数据源</t>
  </si>
  <si>
    <t>点击这里选择下拉列表</t>
  </si>
  <si>
    <t>张三</t>
  </si>
  <si>
    <t>李四</t>
  </si>
  <si>
    <t>王伟</t>
  </si>
  <si>
    <t>李明</t>
  </si>
  <si>
    <t>黄中</t>
  </si>
  <si>
    <t>一级选择</t>
  </si>
  <si>
    <t>二级选择</t>
  </si>
  <si>
    <t>一班</t>
  </si>
  <si>
    <t>二班</t>
  </si>
  <si>
    <t>合并单元格填充序号</t>
  </si>
  <si>
    <t>虽然不太建议使用合并单元格排序，但是，平常也有这种场景</t>
  </si>
  <si>
    <t>地区</t>
  </si>
  <si>
    <t>姓名</t>
  </si>
  <si>
    <t>销量</t>
  </si>
  <si>
    <t>北京</t>
  </si>
  <si>
    <t>小花</t>
  </si>
  <si>
    <t>小贝</t>
  </si>
  <si>
    <t>南京</t>
  </si>
  <si>
    <t>小迪</t>
  </si>
  <si>
    <t>上海</t>
  </si>
  <si>
    <t>小静</t>
  </si>
  <si>
    <t>小雨</t>
  </si>
  <si>
    <t>小智</t>
  </si>
  <si>
    <t>广州</t>
  </si>
  <si>
    <t>小风</t>
  </si>
  <si>
    <t>方法一：</t>
  </si>
  <si>
    <t>公式为：=COUNT(B$4:B4)+1</t>
  </si>
  <si>
    <t>选中目标单元格，输入以上公式，按ctrl+enter组合键填充</t>
  </si>
  <si>
    <t>Count函数的作用为：计算指定的区域中数字单元格的个数。语法结构也比较简单，=Count(值或单元格引用)。</t>
  </si>
  <si>
    <t>方法二：</t>
  </si>
  <si>
    <t>公式为：=COUNT(B$4:B4)</t>
  </si>
  <si>
    <t>Counta函数的作用为：统计指定区域中非空单元格的个数，语法结构非常的简单：=Counta(单元格或引用)。</t>
  </si>
  <si>
    <t>方法三：</t>
  </si>
  <si>
    <t>公式为：=max(B$4:B4)+1</t>
  </si>
  <si>
    <t>Max函数的作用显而易见，就是获取指定范围中的最大值，当参数只有文本时，返回0</t>
  </si>
  <si>
    <t>生成九九乘法表的两种方法</t>
  </si>
  <si>
    <t>方法一：用数组生成九九乘法表</t>
  </si>
  <si>
    <t>（1）首先，建立辅助行和列，在C4:K4中输入1-9，在B5:B13中输入1-9</t>
  </si>
  <si>
    <t>（2）选中C5:K13区域输入公式=C4:K4&amp;"×"&amp;B5:B13&amp;"="&amp;C4:K4*B5:B13，按ctrl+shift+enter组合键</t>
  </si>
  <si>
    <t>（3）通过条件格式，让上半部分字体和填充显示为白色，格式区域为C5:K13</t>
  </si>
  <si>
    <t>输入条件格式公式为：=COLUMN(C5)&lt;=ROW(C5)-2，格式为填充黄色，字体为黑色</t>
  </si>
  <si>
    <t>输入条件格式公式为：=COLUMN(C5)&gt;ROW(C5)-2，格式为填充白色，字体为白色</t>
  </si>
  <si>
    <t>方法二：用数组生成九九乘法表</t>
  </si>
  <si>
    <t>在第一个单元格中输入：=IF(ROW(A1)&gt;=COLUMN(A1),ROW(A1)&amp;"×"&amp;COLUMN(A1)&amp;"="&amp;ROW(A1)*COLUMN(A1),"")</t>
  </si>
  <si>
    <t>然后向右填充，再向下填充</t>
  </si>
  <si>
    <t>显然，第二种方法，使用范围更广，可以随意复制</t>
  </si>
  <si>
    <t>生成简易万年历的方法</t>
  </si>
  <si>
    <t>年份</t>
  </si>
  <si>
    <t>月份</t>
  </si>
  <si>
    <t>一</t>
  </si>
  <si>
    <t>二</t>
  </si>
  <si>
    <t>三</t>
  </si>
  <si>
    <t>四</t>
  </si>
  <si>
    <t>五</t>
  </si>
  <si>
    <t>六</t>
  </si>
  <si>
    <t>日</t>
  </si>
  <si>
    <t>主要步骤：</t>
  </si>
  <si>
    <t>1.在第5行写入“一、二……日”表示星期</t>
  </si>
  <si>
    <t>2.在B6单元格中输入公式，=DATE($C$3,$E$3,1)-WEEKDAY(DATE($C$3,$E$3,1),2)+1，单元格格式自定义为“d”</t>
  </si>
  <si>
    <t>3.在C6单元格中输入=B6+1，向右填充至H6</t>
  </si>
  <si>
    <t>4.B7单元格中输入=H6+1，C7单元格输入=C6+1，向右填充</t>
  </si>
  <si>
    <t>5.选中B7:H7，向下填充至11行，完成万年历</t>
  </si>
  <si>
    <t>6.选中B6：H11，设置条件格式，当月份&lt;&gt;E3时，字体显示为灰色，以区别于本月数据</t>
  </si>
  <si>
    <t>强调：关键是构建万年历的最左上角的数据。本例是通过Date(年份，月份，1）每月的第一天，</t>
  </si>
  <si>
    <t>通过每月第一天，减去星期数据再加1，获得最左上角的日期</t>
  </si>
  <si>
    <t>根据星期几生成不同欢迎语</t>
  </si>
  <si>
    <t>显示欢迎语</t>
  </si>
  <si>
    <t>今天是周一，美丽的一星期又开始了</t>
  </si>
  <si>
    <t>今天是周二，安排的任务记得要完成啊</t>
  </si>
  <si>
    <t>今天是周三，由重要的会议别忘了</t>
  </si>
  <si>
    <t>公式：</t>
  </si>
  <si>
    <t>今天是周四，努力工作中，别让工作堆积如山</t>
  </si>
  <si>
    <t>今天是周五，好多工作要结尾了</t>
  </si>
  <si>
    <t>今天是周六，过一个愉快舒服的周末</t>
  </si>
  <si>
    <t>今天是周日，记得多运动，陪家人度过美好时光</t>
  </si>
  <si>
    <t>Vlookup实现一对多匹配查询</t>
  </si>
  <si>
    <t>数据</t>
  </si>
  <si>
    <t>查询</t>
  </si>
  <si>
    <t>财务</t>
  </si>
  <si>
    <t>辅助列</t>
  </si>
  <si>
    <t>ID</t>
  </si>
  <si>
    <t>部门</t>
  </si>
  <si>
    <t>市场</t>
  </si>
  <si>
    <t>吕布</t>
  </si>
  <si>
    <t>=IFERROR(VLOOKUP($H$3&amp;ROW(C1),$B$5:$E$11,4,0),"")</t>
  </si>
  <si>
    <t>小乔</t>
  </si>
  <si>
    <t>=IFERROR(VLOOKUP($H$3&amp;ROW(C2),$B$5:$E$11,4,0),"")</t>
  </si>
  <si>
    <t>诸葛亮</t>
  </si>
  <si>
    <t>=IFERROR(VLOOKUP($H$3&amp;ROW(C3),$B$5:$E$11,4,0),"")</t>
  </si>
  <si>
    <t>曹操</t>
  </si>
  <si>
    <t>生产</t>
  </si>
  <si>
    <t>周瑜</t>
  </si>
  <si>
    <t>黄盖</t>
  </si>
  <si>
    <t>袁绍</t>
  </si>
  <si>
    <t>主要思路：</t>
  </si>
  <si>
    <t>众所周知VLOOKUP函数只能返回单一符合要求的数据，如果有多个符合要求的数据，只返回第一个</t>
  </si>
  <si>
    <t>本例中，利用 关键词+序号 ，把数据条件唯一化，实现返回多个数据。</t>
  </si>
  <si>
    <t>模糊查询返回多个内容</t>
  </si>
  <si>
    <t>输入要查询的内容</t>
  </si>
  <si>
    <t>河北省沧州地区新华区</t>
  </si>
  <si>
    <t>区</t>
  </si>
  <si>
    <t>河北省衡水市桃城区</t>
  </si>
  <si>
    <t>山东省德州地区</t>
  </si>
  <si>
    <t>河北省沧州市黄骅市</t>
  </si>
  <si>
    <t>天津市滨海新区大港区</t>
  </si>
  <si>
    <t>天津市红桥区</t>
  </si>
  <si>
    <t>北京市海淀区</t>
  </si>
  <si>
    <t>河北省秦皇岛市</t>
  </si>
  <si>
    <t>公式比较复杂，我们试着把它分解，便于理解</t>
  </si>
  <si>
    <t>lookup实现多条件逆向查询的标准模型</t>
  </si>
  <si>
    <t>职务</t>
  </si>
  <si>
    <t>一、根据姓名得到部门</t>
  </si>
  <si>
    <t>安全部</t>
  </si>
  <si>
    <t>张飞</t>
  </si>
  <si>
    <t>顾问</t>
  </si>
  <si>
    <t>公式</t>
  </si>
  <si>
    <t>财务部</t>
  </si>
  <si>
    <t>黄忠</t>
  </si>
  <si>
    <t>总监</t>
  </si>
  <si>
    <t>生产部</t>
  </si>
  <si>
    <t>孙权</t>
  </si>
  <si>
    <t>部长</t>
  </si>
  <si>
    <t>仓储部</t>
  </si>
  <si>
    <t>仓储员</t>
  </si>
  <si>
    <t>二、根据部门和职务确定姓名</t>
  </si>
  <si>
    <t>船务部</t>
  </si>
  <si>
    <t>刘备</t>
  </si>
  <si>
    <t>海务</t>
  </si>
  <si>
    <t>关羽</t>
  </si>
  <si>
    <t>调度</t>
  </si>
  <si>
    <t>设备部</t>
  </si>
  <si>
    <t>林忠</t>
  </si>
  <si>
    <t>技术员</t>
  </si>
  <si>
    <t>物资部</t>
  </si>
  <si>
    <t>庞统</t>
  </si>
  <si>
    <t>主管</t>
  </si>
  <si>
    <t>公式的模式化写法为：</t>
  </si>
  <si>
    <t>=LOOKUP(1,0/((条件区域1=条件1)*(条件区域2=条件2)),查询区域)</t>
  </si>
  <si>
    <t>多列内容合并去重</t>
  </si>
  <si>
    <t>需求：将b、c、d列表格中的内容依次填充到h列，并去重</t>
  </si>
  <si>
    <t>e</t>
  </si>
  <si>
    <t>f</t>
  </si>
  <si>
    <t>a</t>
  </si>
  <si>
    <t>qw</t>
  </si>
  <si>
    <t>王五</t>
  </si>
  <si>
    <t>cd</t>
  </si>
  <si>
    <t>b</t>
  </si>
  <si>
    <t>张安</t>
  </si>
  <si>
    <t>c</t>
  </si>
  <si>
    <t>的</t>
  </si>
  <si>
    <t>统计每月员工生日个数</t>
  </si>
  <si>
    <t>出生日期</t>
  </si>
  <si>
    <t>员工生日数量</t>
  </si>
  <si>
    <t>姓名1</t>
  </si>
  <si>
    <t>1月</t>
  </si>
  <si>
    <t>在F4单元格中输入“=SUMPRODUCT((MONTH($B$4:$B$20)=ROW(A1))*($B$4:$B$20&lt;&gt;""))”</t>
  </si>
  <si>
    <t>姓名2</t>
  </si>
  <si>
    <t>2月</t>
  </si>
  <si>
    <t>拖动填充柄下列</t>
  </si>
  <si>
    <t>姓名3</t>
  </si>
  <si>
    <t>3月</t>
  </si>
  <si>
    <t>姓名4</t>
  </si>
  <si>
    <t>4月</t>
  </si>
  <si>
    <t>姓名5</t>
  </si>
  <si>
    <t>5月</t>
  </si>
  <si>
    <t>姓名6</t>
  </si>
  <si>
    <t>6月</t>
  </si>
  <si>
    <t>姓名7</t>
  </si>
  <si>
    <t>7月</t>
  </si>
  <si>
    <t>姓名8</t>
  </si>
  <si>
    <t>8月</t>
  </si>
  <si>
    <t>姓名9</t>
  </si>
  <si>
    <t>9月</t>
  </si>
  <si>
    <t>姓名10</t>
  </si>
  <si>
    <t>10月</t>
  </si>
  <si>
    <t>姓名11</t>
  </si>
  <si>
    <t>11月</t>
  </si>
  <si>
    <t>姓名12</t>
  </si>
  <si>
    <t>12月</t>
  </si>
  <si>
    <t>姓名13</t>
  </si>
  <si>
    <t>姓名14</t>
  </si>
  <si>
    <t>姓名15</t>
  </si>
  <si>
    <t>姓名16</t>
  </si>
  <si>
    <t>姓名17</t>
  </si>
  <si>
    <t>同时冻结行与列</t>
  </si>
  <si>
    <t>语文</t>
  </si>
  <si>
    <t>数学</t>
  </si>
  <si>
    <t>地理</t>
  </si>
  <si>
    <t>历史</t>
  </si>
  <si>
    <t>化学</t>
  </si>
  <si>
    <t>物理</t>
  </si>
  <si>
    <t>要同时冻结A、B两列，和前三行应如何操作</t>
  </si>
  <si>
    <t>1.选择要冻结的行和列的交叉点，本例选择C4单元格</t>
  </si>
  <si>
    <t>2.选择“视图”—“拆分窗口”</t>
  </si>
  <si>
    <t>3.点击“冻结窗格”即可</t>
  </si>
  <si>
    <t>电话分段显示</t>
  </si>
  <si>
    <t>电话</t>
  </si>
  <si>
    <t>操作说明：</t>
  </si>
  <si>
    <t>电话号码如果不进行分段显示的话，一旦数据量打起来，很容易看错，看串了，</t>
  </si>
  <si>
    <t>那么如何在输入电话号码的时候让它自动分段呢？</t>
  </si>
  <si>
    <t>同样是修改单元格格式，全选并右键要修改的区域，然后设置单元格格式，在</t>
  </si>
  <si>
    <t>数字下选择分类、自定义，然后将“G/通用格式”改为“000 0000 0000”即可，</t>
  </si>
  <si>
    <t>修改后，你再输入电话号码时，就会按照这个格式进行分段了。</t>
  </si>
  <si>
    <t>自动标出不及格分数</t>
  </si>
  <si>
    <t>分数</t>
  </si>
  <si>
    <t>假定需用红色字体显示60以下分数，蓝色字体显示60以上分数。</t>
  </si>
  <si>
    <t>按Ctrl+1，设置单元格格式→自定义，类型输入框中输入：</t>
  </si>
  <si>
    <t>[蓝色][&gt;=60];[红色][&lt;60]</t>
  </si>
  <si>
    <t>模糊查询考核等级（lookup、vlookup）</t>
  </si>
  <si>
    <t>等级(lookup)</t>
  </si>
  <si>
    <t>等级(vlookup)</t>
  </si>
  <si>
    <t>等级对照表</t>
  </si>
  <si>
    <t>成绩</t>
  </si>
  <si>
    <t>等级</t>
  </si>
  <si>
    <t>不及格</t>
  </si>
  <si>
    <t>及格</t>
  </si>
  <si>
    <t>良好</t>
  </si>
  <si>
    <t>优秀</t>
  </si>
  <si>
    <t>在D4单元格输入：=LOOKUP(C4,$G$5:$H$8)</t>
  </si>
  <si>
    <t>在E4单元格输入：=VLOOKUP(C4,$G$5:$H$8,2,1)</t>
  </si>
  <si>
    <t>注意：等级对照表必须是升序排列</t>
  </si>
  <si>
    <t>lookup实现提取数字</t>
  </si>
  <si>
    <t>数量/单位</t>
  </si>
  <si>
    <t>数量</t>
  </si>
  <si>
    <t>注意：只能是以数字开头的字符串</t>
  </si>
  <si>
    <t>22公斤</t>
  </si>
  <si>
    <t>←</t>
  </si>
  <si>
    <t>=-LOOKUP(1,-LEFT(B4,ROW($1:$99)))</t>
  </si>
  <si>
    <r>
      <rPr>
        <sz val="10.5"/>
        <color rgb="FF333333"/>
        <rFont val="微软雅黑"/>
        <charset val="134"/>
      </rPr>
      <t>44m</t>
    </r>
    <r>
      <rPr>
        <vertAlign val="superscript"/>
        <sz val="10.5"/>
        <color rgb="FF333333"/>
        <rFont val="微软雅黑"/>
        <charset val="134"/>
      </rPr>
      <t>3</t>
    </r>
  </si>
  <si>
    <t>8Kg</t>
  </si>
  <si>
    <t>125W</t>
  </si>
  <si>
    <t>首先用LEFT函数从B4单元格左起第一个字符开始，依次返回长度为ROW($1:$99)也就是1至99的字符串，添加负号后，数值转换为负数，含有文本字符的字符串则变成错误值。</t>
  </si>
  <si>
    <t>LOOKUP函数使用1作为查询值，在由负数、0和错误值构成的数组中，忽略错误值提取最后一个等于或小于1的数值。</t>
  </si>
  <si>
    <t>最后再使用负号，将提取出的负数转为正数。</t>
  </si>
  <si>
    <t>双坐标轴折线柱状组合图</t>
  </si>
  <si>
    <t>数据源</t>
  </si>
  <si>
    <t>时间</t>
  </si>
  <si>
    <t>用户数</t>
  </si>
  <si>
    <t>利润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</si>
  <si>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</si>
  <si>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</si>
  <si>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</si>
  <si>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</si>
  <si>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</si>
  <si>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</si>
  <si>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</si>
  <si>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</si>
  <si>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制作步骤</t>
  </si>
  <si>
    <t>1.选择数源，插入柱状图</t>
  </si>
  <si>
    <t>2.选中利润系列，更改图表类型</t>
  </si>
  <si>
    <t>3.调整格式</t>
  </si>
  <si>
    <t>颜色值计算，十六进制转化RGB</t>
  </si>
  <si>
    <t>颜色值计算</t>
  </si>
  <si>
    <t>颜色值=（65536*Red)+（256*Green)+(Blue)</t>
  </si>
  <si>
    <t>16进制颜色值</t>
  </si>
  <si>
    <t>R</t>
  </si>
  <si>
    <t>G</t>
  </si>
  <si>
    <t>B</t>
  </si>
  <si>
    <t>颜色</t>
  </si>
  <si>
    <t>#827100</t>
  </si>
  <si>
    <t>#758a99</t>
  </si>
  <si>
    <t>#1bd1a5</t>
  </si>
  <si>
    <t>碧色</t>
  </si>
  <si>
    <t>#ff4f00</t>
  </si>
  <si>
    <t>#ff9e73</t>
  </si>
  <si>
    <t>#008489</t>
  </si>
  <si>
    <t>计算合并单元格的行数</t>
  </si>
  <si>
    <t>合并单元格给计算带来很多困扰，但是，在日常工作中接触各种报表千差万别</t>
  </si>
  <si>
    <t>有时候需要统计合并单元格的行数，来作为计算，看下面的例子：</t>
  </si>
  <si>
    <t>奖金</t>
  </si>
  <si>
    <t>个数</t>
  </si>
  <si>
    <t>工程部</t>
  </si>
  <si>
    <t>周明</t>
  </si>
  <si>
    <t>黄桃</t>
  </si>
  <si>
    <t>运行部</t>
  </si>
  <si>
    <t>常明</t>
  </si>
  <si>
    <t>李自成</t>
  </si>
  <si>
    <t>白白</t>
  </si>
  <si>
    <r>
      <rPr>
        <sz val="11"/>
        <color rgb="FF000000"/>
        <rFont val="微软雅黑"/>
        <charset val="134"/>
      </rPr>
      <t>选中e6:e14,输入公式：</t>
    </r>
    <r>
      <rPr>
        <b/>
        <sz val="11"/>
        <color rgb="FFFF0000"/>
        <rFont val="微软雅黑"/>
        <charset val="134"/>
      </rPr>
      <t>=COUNTA(D6:D14)-SUM(E7:E14)</t>
    </r>
    <r>
      <rPr>
        <sz val="11"/>
        <color rgb="FF000000"/>
        <rFont val="微软雅黑"/>
        <charset val="134"/>
      </rPr>
      <t>，按ctrl+enter</t>
    </r>
  </si>
  <si>
    <t>合并单元格求和</t>
  </si>
  <si>
    <t>有时候需要对合并单元格的求和，来作为计算，看下面的例子：</t>
  </si>
  <si>
    <t>求和</t>
  </si>
  <si>
    <r>
      <rPr>
        <sz val="11"/>
        <color rgb="FF000000"/>
        <rFont val="微软雅黑"/>
        <charset val="134"/>
      </rPr>
      <t>选中e6:e14,输入公式：</t>
    </r>
    <r>
      <rPr>
        <b/>
        <sz val="11"/>
        <color rgb="FFFF0000"/>
        <rFont val="微软雅黑"/>
        <charset val="134"/>
      </rPr>
      <t>=sum(D6:D14)-SUM(E7:E14)</t>
    </r>
    <r>
      <rPr>
        <sz val="11"/>
        <color rgb="FF000000"/>
        <rFont val="微软雅黑"/>
        <charset val="134"/>
      </rPr>
      <t>，按ctrl+enter</t>
    </r>
  </si>
  <si>
    <t>index+match返回多个值</t>
  </si>
  <si>
    <t>查找不同部门的获奖人员情况</t>
  </si>
  <si>
    <t>index+match一般情况下只能返回一个值，这就需要我们构筑一个辅助列</t>
  </si>
  <si>
    <t>1.构筑辅助列</t>
  </si>
  <si>
    <t>在E5单元格中输入：=B5&amp;"-"&amp;COUNTIF($B$5:$B5,B5)，然后下拉</t>
  </si>
  <si>
    <t>构成部门-出现次数的唯一值</t>
  </si>
  <si>
    <t>2.写查询函数</t>
  </si>
  <si>
    <t>在H6单元格中输入：=IFERROR(INDEX($C$5:$C$13,MATCH($I$4&amp;"-"&amp;ROW(A1),$E$5:$E$13,0)),"")</t>
  </si>
  <si>
    <t>在I6单元格中输入：=IFERROR(INDEX($D$5:$D$13,MATCH($I$4&amp;"-"&amp;ROW(A1),$E$5:$E$13,0)),"")</t>
  </si>
  <si>
    <t>然后选中H6、I6下拉</t>
  </si>
  <si>
    <t>注：这样构筑的函数，不需要数组公式，相对来说比较好理解，是万金油公式的替代。</t>
  </si>
  <si>
    <t>sumproduct多条件求和时，求和列出现文本怎么办？</t>
  </si>
  <si>
    <t>sumproduct多条件统计和求和的万能公式</t>
  </si>
  <si>
    <t>多条件统计：sumproduct((条件1)*(条件2)*(条件3)....*(条件n))</t>
  </si>
  <si>
    <t>多条件求和：sumproduct((条件1)*(条件2)*(条件4)....*(条件n)*(求和区域))</t>
  </si>
  <si>
    <t>同场条件下求和区域都是数值，公式本身没有问题，但是当求和区域出现文本时，</t>
  </si>
  <si>
    <t>错误就发生了，下面请看：</t>
  </si>
  <si>
    <t>当对不同项目的上下船体重量求和时，由于重量一列出现了文本，求和的结果全部为错误值。</t>
  </si>
  <si>
    <t>项目</t>
  </si>
  <si>
    <t>区域</t>
  </si>
  <si>
    <t>分段</t>
  </si>
  <si>
    <t>重量</t>
  </si>
  <si>
    <t>上船体</t>
  </si>
  <si>
    <t>下船体</t>
  </si>
  <si>
    <t>项目1</t>
  </si>
  <si>
    <t>B101</t>
  </si>
  <si>
    <t>B102</t>
  </si>
  <si>
    <t>项目2</t>
  </si>
  <si>
    <t>B103</t>
  </si>
  <si>
    <t>待定</t>
  </si>
  <si>
    <t>项目3</t>
  </si>
  <si>
    <t>B104</t>
  </si>
  <si>
    <t>B105</t>
  </si>
  <si>
    <t>公式：=SUMPRODUCT(($B$10:$B$24=$G10)*($C$10:$C$24=H$9)*($E$10:$E$24))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</si>
  <si>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</si>
  <si>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</si>
  <si>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</si>
  <si>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</si>
  <si>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</si>
  <si>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</si>
  <si>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</si>
  <si>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</si>
  <si>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</si>
  <si>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</si>
  <si>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发现函数在有文本出现的地方，出现了#VALUE!，所有sumproduct出现了错误</t>
  </si>
  <si>
    <t>我们再回到sumproduct 的原始用法</t>
  </si>
  <si>
    <t>sumproduct(数组1，数组2,数组3,数组n)</t>
  </si>
  <si>
    <t>·数组必须具有相同的维数，否则会报错</t>
  </si>
  <si>
    <t>·函数将非数值型的数组元素作为0处理</t>
  </si>
  <si>
    <t>注意上面一句话，sumproduct将非数值型数组作为0处理，这也是多条件统计和求和时</t>
  </si>
  <si>
    <t>不能直接用都好隔开的原因，因为条件不管为真还是假时，都会作为0,处理，自然结果为0，</t>
  </si>
  <si>
    <t>因此我们将逗号改为乘号，将逻辑值强制转化为1或0，从而实现了多条件统计和求和的目的。</t>
  </si>
  <si>
    <t>那么现在我们将两种方法结合起来，条件用乘号实现将逻辑转为数值，后面用逗号隔开求和区域</t>
  </si>
  <si>
    <t>实现把文本转换为0的目的。</t>
  </si>
  <si>
    <t>sumproduct((条件1)*(条件2)*(条件4)....*(条件n),(求和区域))</t>
  </si>
  <si>
    <t>如何绘制斜线表头</t>
  </si>
  <si>
    <t>在报表里面制作斜线表头是中国人特有的习惯，遗憾的是Excel并没有直接提供对这一样式的良好支持，所以这个问题成为了BBS上最常被提问的问题之一。</t>
  </si>
  <si>
    <t>本技巧将介绍一些方法，尽可能完美地解决这个问题。</t>
  </si>
  <si>
    <t>1 单线表头</t>
  </si>
  <si>
    <t>如果表头中只需要一条斜线，可以利用Excel的边框设置来画斜线，然后填入文字内容。在单元格内画斜线的方法如下。</t>
  </si>
  <si>
    <t>选定单元格，调出“单元格格式”对话框。</t>
  </si>
  <si>
    <t>在“单元格格式”对话框的“边框”选项卡中，在“边框”区中单击斜线按钮。</t>
  </si>
  <si>
    <t>画好斜线后在单元格内填充表头内容的方法有三种。</t>
  </si>
  <si>
    <t>方法1 使用文本框</t>
  </si>
  <si>
    <t>单击菜单“插入”→“文本框”→“横排”（视情况也可以选择“竖排”），在单元格内连续插入两个文本框。</t>
  </si>
  <si>
    <t>分别编辑两个文本框中的相关文字，并调整文本框大小和文字字号以相互适应。</t>
  </si>
  <si>
    <t>选定文本框，单击菜单“格式”→“文本框”，在“设置文本框格式”对话框的“颜色与线条”选项卡中，分别将“填充颜色”与“线条颜色”设置为“无”</t>
  </si>
  <si>
    <t>用鼠标把两个文本框分别移动到画有斜线的单元格的合适位置。</t>
  </si>
  <si>
    <t>完成后的效果如图所示。</t>
  </si>
  <si>
    <t>方法2 使用上下标</t>
  </si>
  <si>
    <t>在画有斜线的单元格中输入文字。</t>
  </si>
  <si>
    <t>把不同部分的内容分别设置为上标或下标格式</t>
  </si>
  <si>
    <t>根据需要，还可在不同部分之间插入适量的空格进行美化。</t>
  </si>
  <si>
    <t>方法3 使用空格进行中分</t>
  </si>
  <si>
    <t>如果表头的项目文字都非常少，也可以直接输入文字，然后在不同部分之间插入足够的空格，如图74-3中第6行所示。</t>
  </si>
  <si>
    <t>2 多斜线表头</t>
  </si>
  <si>
    <t>如果表头中需要画多条斜线，就只能借助自选图形来做了。</t>
  </si>
  <si>
    <t>选定单元格，设置足够的长度和高度。</t>
  </si>
  <si>
    <t>单击工具栏中的“绘图”按钮，在“绘图”工具栏中选择“直线”工具，绘制两条或多条直线到单元格中。</t>
  </si>
  <si>
    <t>使用插入文本框的方式逐个添加表头项目。</t>
  </si>
  <si>
    <t>原文链接：</t>
  </si>
  <si>
    <t>https://www.excelhome.net/lesson/article/excel/505.html</t>
  </si>
  <si>
    <t>总分柱形图</t>
  </si>
  <si>
    <t>既能清楚显示各英雄的比较，又能显示出每个月的细节。</t>
  </si>
  <si>
    <t>01.选择数据源，插入柱形图。</t>
  </si>
  <si>
    <t>英雄</t>
  </si>
  <si>
    <t>汇总</t>
  </si>
  <si>
    <t>墨子</t>
  </si>
  <si>
    <t>赵云</t>
  </si>
  <si>
    <t>02.选中图表，切换行与列</t>
  </si>
  <si>
    <t>03.右击【更改图表类型】，把【汇总】放置在次坐标轴上。</t>
  </si>
  <si>
    <t>04.右击【设置数据系列】，把汇总的间隙宽度设置为15，包裹月份的柱形即可。</t>
  </si>
  <si>
    <t>05.设置坐标轴最大值为450,做小值为0，保证汇总值一定高于每月的值。</t>
  </si>
  <si>
    <t>06.右击【汇总】柱形，【填充】设置为渐变填充，保证看得到每个月的细节图。</t>
  </si>
  <si>
    <t>07.再+上标签和美化图表后，可得↓</t>
  </si>
  <si>
    <t>常用模板网站</t>
  </si>
  <si>
    <t>www.vertex42.com</t>
  </si>
  <si>
    <t>http://www.officeplus.cn/</t>
  </si>
  <si>
    <t>雷鸟365</t>
  </si>
  <si>
    <t>https://www.excelhome.net/lesson/</t>
  </si>
  <si>
    <t>Excelhome</t>
  </si>
  <si>
    <t>http://club.excelhome.net/thread-1497534-1-1.html</t>
  </si>
  <si>
    <t>数据看板</t>
  </si>
  <si>
    <t>https://www.sohu.com/a/438751444_417040</t>
  </si>
  <si>
    <t>项目进度甘特图（横道图）</t>
  </si>
  <si>
    <t>会自动变化的图表时钟</t>
  </si>
  <si>
    <t>半径</t>
  </si>
  <si>
    <t>时针</t>
  </si>
  <si>
    <t>分针</t>
  </si>
  <si>
    <t>秒针</t>
  </si>
  <si>
    <t>标签</t>
  </si>
  <si>
    <t>外径</t>
  </si>
  <si>
    <t>角度</t>
  </si>
  <si>
    <t>X</t>
  </si>
  <si>
    <t>Y</t>
  </si>
  <si>
    <t>中心</t>
  </si>
  <si>
    <t>隔行填充颜色</t>
  </si>
  <si>
    <t>表格样式不好看怎么办？颜色隔行填充来帮你，隔行填充显得高端大气上档次。</t>
  </si>
  <si>
    <t>方法一：利用表格样式</t>
  </si>
  <si>
    <t>选中区域，点击开始—表格样式—选择自己喜欢的样式，弹出对话框，直接确认即可。</t>
  </si>
  <si>
    <t>方法二：利用表格样式</t>
  </si>
  <si>
    <t>选中区域，点击插入—表格，弹出对话框，直接确认即可。</t>
  </si>
  <si>
    <t>列1</t>
  </si>
  <si>
    <t>列2</t>
  </si>
  <si>
    <t>列3</t>
  </si>
  <si>
    <t>列4</t>
  </si>
  <si>
    <t>方法三：利用条件格式</t>
  </si>
  <si>
    <t>选中区域，点击开始—条件格式—新建规则—使用公式确定要设置格式的单元格—输入公式“=mod(row(),2)=0"—之后设置需要的格式。</t>
  </si>
  <si>
    <t>柱形图超出部分变色</t>
  </si>
  <si>
    <t>源数据</t>
  </si>
  <si>
    <t>效果图</t>
  </si>
  <si>
    <t>销售量</t>
  </si>
  <si>
    <t>平均值</t>
  </si>
  <si>
    <t>辅助列1</t>
  </si>
  <si>
    <t>辅助列2</t>
  </si>
  <si>
    <t>李琪</t>
  </si>
  <si>
    <t>做法：</t>
  </si>
  <si>
    <t>1.源数据右侧增加一列平均值。</t>
  </si>
  <si>
    <t>2.增加辅助列1，输入公式=IF(C5&gt;D5,D5,C5)</t>
  </si>
  <si>
    <t>3.增加辅助列2，输入公式=IF(C5&gt;D5,C5-D5,NA())</t>
  </si>
  <si>
    <t>4.选中姓名列、平均值、辅助列1、辅助列2，插入图表</t>
  </si>
  <si>
    <t>将系列1设置为折线图，系列2设置为堆积柱形图，系列3设置为堆积柱形图</t>
  </si>
  <si>
    <t>5.选中折线，去除轮廓，添加趋势线—线性，前后各0.5周期</t>
  </si>
  <si>
    <t>可拉伸的双斜线表头</t>
  </si>
  <si>
    <t>一年级</t>
  </si>
  <si>
    <t>2年级</t>
  </si>
  <si>
    <t>1班</t>
  </si>
  <si>
    <t>2班</t>
  </si>
  <si>
    <t>3班</t>
  </si>
  <si>
    <t>英语</t>
  </si>
  <si>
    <t>制作步骤：</t>
  </si>
  <si>
    <t>1.插入—形状—三角形</t>
  </si>
  <si>
    <t>2.复制三角形，进行垂直翻转，如下图</t>
  </si>
  <si>
    <t>3.添加文本框，再将其组合，这样就不会变形了</t>
  </si>
  <si>
    <t>分段折线图</t>
  </si>
  <si>
    <t>产品A</t>
  </si>
  <si>
    <t>产品B</t>
  </si>
  <si>
    <t>产品C</t>
  </si>
  <si>
    <t>产品D</t>
  </si>
  <si>
    <t>产品E</t>
  </si>
  <si>
    <t>整理数据</t>
  </si>
  <si>
    <t>全选数据区域，单击【插入】-【图表】-【带数据标记的折线图】</t>
  </si>
  <si>
    <t>增加网格线，使分段曲线有一个分隔</t>
  </si>
  <si>
    <t>右键横坐标轴，设置坐标轴格式，设置间隔为5</t>
  </si>
  <si>
    <t>效果如下</t>
  </si>
  <si>
    <t>数字转大写人民币金额</t>
  </si>
  <si>
    <t>第一，单元格格式转大写金额</t>
  </si>
  <si>
    <t>小写金额</t>
  </si>
  <si>
    <t>大写金额</t>
  </si>
  <si>
    <t>选中—单元格格式—特殊—人民币大写</t>
  </si>
  <si>
    <t>第二，numberstring函数转大写金额</t>
  </si>
  <si>
    <t>第三，公式转大写金额</t>
  </si>
  <si>
    <t>=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t>
  </si>
  <si>
    <t>从身份证中提取有用信息</t>
  </si>
  <si>
    <t>例子</t>
  </si>
  <si>
    <t>身份证号</t>
  </si>
  <si>
    <t>出生年月</t>
  </si>
  <si>
    <t>年龄</t>
  </si>
  <si>
    <t>性别</t>
  </si>
  <si>
    <t>130983197803230118</t>
  </si>
  <si>
    <t>140923198706300658</t>
  </si>
  <si>
    <t>150222198905230019</t>
  </si>
  <si>
    <t>371002199009280023</t>
  </si>
  <si>
    <t>正负值螺旋显示的柱形图</t>
  </si>
  <si>
    <t>流行语</t>
  </si>
  <si>
    <t>热度</t>
  </si>
  <si>
    <t>小目标</t>
  </si>
  <si>
    <t>蓝瘦香菇</t>
  </si>
  <si>
    <t>老司机</t>
  </si>
  <si>
    <t>洪荒之力</t>
  </si>
  <si>
    <t>友谊的小船</t>
  </si>
  <si>
    <t>城会玩</t>
  </si>
  <si>
    <t>rept函数实现评星、评级</t>
  </si>
  <si>
    <t>销售业绩表</t>
  </si>
  <si>
    <t>评分标准</t>
  </si>
  <si>
    <t>销售业绩</t>
  </si>
  <si>
    <t>销售目标</t>
  </si>
  <si>
    <t>完成率</t>
  </si>
  <si>
    <t>评分</t>
  </si>
  <si>
    <t>星级</t>
  </si>
  <si>
    <t>李六</t>
  </si>
  <si>
    <t>郑七</t>
  </si>
  <si>
    <t>小朋友奖励得分表</t>
  </si>
  <si>
    <t>收拾床铺</t>
  </si>
  <si>
    <t>回答问题</t>
  </si>
  <si>
    <t>帮助同学</t>
  </si>
  <si>
    <t>爱护花草</t>
  </si>
  <si>
    <t>按时吃饭</t>
  </si>
  <si>
    <t>遵守纪律</t>
  </si>
  <si>
    <t>评星</t>
  </si>
  <si>
    <t>小明</t>
  </si>
  <si>
    <t>小美</t>
  </si>
  <si>
    <t>小刚</t>
  </si>
  <si>
    <t>小丽</t>
  </si>
  <si>
    <t>小小</t>
  </si>
  <si>
    <t>rept函数实现类甘特图</t>
  </si>
  <si>
    <t>名称</t>
  </si>
  <si>
    <t>开始日期</t>
  </si>
  <si>
    <t>结束日期</t>
  </si>
  <si>
    <t>持续</t>
  </si>
  <si>
    <t>甘特图</t>
  </si>
  <si>
    <t>阶段1</t>
  </si>
  <si>
    <t>阶段2</t>
  </si>
  <si>
    <t>阶段3</t>
  </si>
  <si>
    <t>阶段4</t>
  </si>
  <si>
    <t>阶段5</t>
  </si>
  <si>
    <t>阶段6</t>
  </si>
  <si>
    <t>条件格式设置到期提醒</t>
  </si>
  <si>
    <t>适任证</t>
  </si>
  <si>
    <t>健康证</t>
  </si>
  <si>
    <t>电工证</t>
  </si>
  <si>
    <t>安全资格证</t>
  </si>
  <si>
    <t>张英雄</t>
  </si>
  <si>
    <t>李慕豪</t>
  </si>
  <si>
    <t>费明阳</t>
  </si>
  <si>
    <t>以上表格设置了3个条件格式</t>
  </si>
  <si>
    <t>（1）当超期时显示红色</t>
  </si>
  <si>
    <t>（2）当还有30天到期时，显示黄色</t>
  </si>
  <si>
    <t>（3）当还有90天到期时，显示绿色</t>
  </si>
  <si>
    <t>设置条件格式：条件格式—新建规则—使用公式确定要使用格式的单元格—录入公式—设置格式</t>
  </si>
  <si>
    <t>公式为</t>
  </si>
  <si>
    <t>（1）=datedif(today(),d4,"d")&lt;=0</t>
  </si>
  <si>
    <t>（2）=datedif(today(),d4,"d")&lt;=30</t>
  </si>
  <si>
    <t>（3）=datedif(today(),d4,"d")&lt;=90</t>
  </si>
  <si>
    <t>条目</t>
  </si>
  <si>
    <t>使用说明</t>
  </si>
  <si>
    <t>本文档为使用公式建立工作表的目录，方便点击。</t>
  </si>
  <si>
    <t>可自行建立工作表，后续增加目录，有效的提高学习效率。</t>
  </si>
  <si>
    <t>搜索</t>
  </si>
</sst>
</file>

<file path=xl/styles.xml><?xml version="1.0" encoding="utf-8"?>
<styleSheet xmlns="http://schemas.openxmlformats.org/spreadsheetml/2006/main">
  <numFmts count="11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[$-409]h:mm\ AM/PM;@"/>
    <numFmt numFmtId="177" formatCode="[DBNum2][$RMB]General;[Red][DBNum2][$RMB]General"/>
    <numFmt numFmtId="178" formatCode="[Blue][&gt;=60]General;[Red][&lt;60]General"/>
    <numFmt numFmtId="179" formatCode="000\ 0000\ 0000"/>
    <numFmt numFmtId="180" formatCode="000\-0000\-0000"/>
    <numFmt numFmtId="181" formatCode="d"/>
    <numFmt numFmtId="182" formatCode="&quot;第&quot;0&quot;页&quot;"/>
  </numFmts>
  <fonts count="84">
    <font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sz val="11"/>
      <color theme="0" tint="-0.5"/>
      <name val="微软雅黑"/>
      <charset val="134"/>
    </font>
    <font>
      <b/>
      <sz val="12"/>
      <color theme="0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rgb="FFFF0000"/>
      <name val="Playbill-"/>
      <charset val="134"/>
    </font>
    <font>
      <b/>
      <sz val="20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C0000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134"/>
    </font>
    <font>
      <u/>
      <sz val="11"/>
      <color rgb="FF800080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800080"/>
      <name val="微软雅黑"/>
      <charset val="0"/>
    </font>
    <font>
      <u/>
      <sz val="11"/>
      <color rgb="FF0000FF"/>
      <name val="微软雅黑"/>
      <charset val="0"/>
    </font>
    <font>
      <u/>
      <sz val="11"/>
      <color rgb="FF800080"/>
      <name val="宋体"/>
      <charset val="0"/>
      <scheme val="minor"/>
    </font>
    <font>
      <sz val="14"/>
      <color rgb="FF121212"/>
      <name val="微软雅黑"/>
      <charset val="134"/>
    </font>
    <font>
      <sz val="14"/>
      <color rgb="FF121212"/>
      <name val="宋体"/>
      <charset val="134"/>
      <scheme val="minor"/>
    </font>
    <font>
      <b/>
      <sz val="14"/>
      <color theme="0"/>
      <name val="微软雅黑"/>
      <charset val="134"/>
    </font>
    <font>
      <b/>
      <sz val="14"/>
      <color theme="1" tint="0.35"/>
      <name val="微软雅黑"/>
      <charset val="134"/>
    </font>
    <font>
      <b/>
      <sz val="11"/>
      <color theme="1" tint="0.35"/>
      <name val="微软雅黑"/>
      <charset val="134"/>
    </font>
    <font>
      <sz val="14"/>
      <color theme="1" tint="0.35"/>
      <name val="微软雅黑"/>
      <charset val="134"/>
    </font>
    <font>
      <sz val="10.5"/>
      <color rgb="FF000000"/>
      <name val="微软雅黑"/>
      <charset val="134"/>
    </font>
    <font>
      <b/>
      <sz val="10.5"/>
      <color rgb="FF000000"/>
      <name val="微软雅黑"/>
      <charset val="134"/>
    </font>
    <font>
      <sz val="11"/>
      <color theme="0" tint="-0.35"/>
      <name val="微软雅黑"/>
      <charset val="134"/>
    </font>
    <font>
      <sz val="11"/>
      <color rgb="FF000000"/>
      <name val="微软雅黑"/>
      <charset val="134"/>
    </font>
    <font>
      <b/>
      <sz val="10.5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0.5"/>
      <color rgb="FF333333"/>
      <name val="Times New Roman"/>
      <charset val="134"/>
    </font>
    <font>
      <sz val="10.5"/>
      <color rgb="FF333333"/>
      <name val="微软雅黑"/>
      <charset val="134"/>
    </font>
    <font>
      <b/>
      <sz val="10.5"/>
      <color rgb="FF333333"/>
      <name val="微软雅黑"/>
      <charset val="134"/>
    </font>
    <font>
      <b/>
      <sz val="11"/>
      <color rgb="FFF2F2F2"/>
      <name val="微软雅黑"/>
      <charset val="134"/>
    </font>
    <font>
      <sz val="11"/>
      <color rgb="FF333333"/>
      <name val="微软雅黑"/>
      <charset val="134"/>
    </font>
    <font>
      <b/>
      <sz val="11"/>
      <color rgb="FFC00000"/>
      <name val="微软雅黑"/>
      <charset val="134"/>
    </font>
    <font>
      <sz val="10.5"/>
      <color rgb="FF000000"/>
      <name val="Microsoft Yahei"/>
      <charset val="134"/>
    </font>
    <font>
      <b/>
      <sz val="11"/>
      <color rgb="FFFF0000"/>
      <name val="微软雅黑"/>
      <charset val="134"/>
    </font>
    <font>
      <b/>
      <sz val="10.5"/>
      <color rgb="FFFF0000"/>
      <name val="微软雅黑"/>
      <charset val="134"/>
    </font>
    <font>
      <sz val="11"/>
      <color theme="5" tint="-0.5"/>
      <name val="微软雅黑"/>
      <charset val="134"/>
    </font>
    <font>
      <sz val="11"/>
      <color theme="1"/>
      <name val="Calibri"/>
      <charset val="134"/>
    </font>
    <font>
      <sz val="11"/>
      <color theme="0"/>
      <name val="微软雅黑"/>
      <charset val="134"/>
    </font>
    <font>
      <b/>
      <u/>
      <sz val="10"/>
      <color theme="0"/>
      <name val="微软雅黑"/>
      <charset val="0"/>
    </font>
    <font>
      <b/>
      <sz val="12"/>
      <color rgb="FF00A3D8"/>
      <name val="微软雅黑"/>
      <charset val="134"/>
    </font>
    <font>
      <b/>
      <sz val="10"/>
      <color rgb="FF00A3D8"/>
      <name val="微软雅黑"/>
      <charset val="134"/>
    </font>
    <font>
      <b/>
      <sz val="11"/>
      <color rgb="FF00A3D8"/>
      <name val="微软雅黑"/>
      <charset val="134"/>
    </font>
    <font>
      <sz val="11"/>
      <color theme="1"/>
      <name val="Arial"/>
      <charset val="134"/>
    </font>
    <font>
      <b/>
      <sz val="9"/>
      <color rgb="FF00A3D8"/>
      <name val="微软雅黑"/>
      <charset val="134"/>
    </font>
    <font>
      <sz val="9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b/>
      <sz val="10"/>
      <color rgb="FF808080"/>
      <name val="微软雅黑"/>
      <charset val="0"/>
    </font>
    <font>
      <b/>
      <sz val="12"/>
      <color theme="9" tint="-0.25"/>
      <name val="微软雅黑"/>
      <charset val="134"/>
    </font>
    <font>
      <b/>
      <sz val="11"/>
      <color theme="0" tint="-0.5"/>
      <name val="微软雅黑"/>
      <charset val="134"/>
    </font>
    <font>
      <sz val="11"/>
      <color theme="1" tint="0.35"/>
      <name val="微软雅黑"/>
      <charset val="134"/>
    </font>
    <font>
      <sz val="10"/>
      <color theme="0" tint="-0.5"/>
      <name val="微软雅黑"/>
      <charset val="0"/>
    </font>
    <font>
      <sz val="10"/>
      <color theme="0" tint="-0.5"/>
      <name val="微软雅黑"/>
      <charset val="134"/>
    </font>
    <font>
      <b/>
      <sz val="10"/>
      <color theme="0" tint="-0.5"/>
      <name val="微软雅黑"/>
      <charset val="134"/>
    </font>
    <font>
      <sz val="11"/>
      <color theme="9" tint="-0.25"/>
      <name val="微软雅黑"/>
      <charset val="134"/>
    </font>
    <font>
      <sz val="10"/>
      <color rgb="FF808080"/>
      <name val="微软雅黑"/>
      <charset val="0"/>
    </font>
    <font>
      <b/>
      <sz val="14"/>
      <color theme="1"/>
      <name val="微软雅黑"/>
      <charset val="134"/>
    </font>
    <font>
      <b/>
      <sz val="11"/>
      <color theme="0" tint="-0.5"/>
      <name val="Arial"/>
      <charset val="134"/>
    </font>
    <font>
      <b/>
      <sz val="12"/>
      <color theme="0" tint="-0.5"/>
      <name val="微软雅黑"/>
      <charset val="134"/>
    </font>
    <font>
      <b/>
      <sz val="12"/>
      <color theme="9" tint="-0.25"/>
      <name val="楷体"/>
      <charset val="134"/>
    </font>
    <font>
      <sz val="11"/>
      <color theme="0" tint="-0.15"/>
      <name val="微软雅黑"/>
      <charset val="134"/>
    </font>
    <font>
      <b/>
      <sz val="10"/>
      <color theme="0" tint="-0.5"/>
      <name val="微软雅黑"/>
      <charset val="0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vertAlign val="superscript"/>
      <sz val="10.5"/>
      <color rgb="FF333333"/>
      <name val="微软雅黑"/>
      <charset val="134"/>
    </font>
  </fonts>
  <fills count="61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C9E6F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2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A3D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1" tint="0.25"/>
        <bgColor indexed="64"/>
      </patternFill>
    </fill>
    <fill>
      <patternFill patternType="solid">
        <fgColor rgb="FF1BD1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827100"/>
        <bgColor indexed="64"/>
      </patternFill>
    </fill>
    <fill>
      <patternFill patternType="solid">
        <fgColor rgb="FF758A99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1F4E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00682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/>
      <bottom style="thin">
        <color rgb="FFC9E6F8"/>
      </bottom>
      <diagonal/>
    </border>
    <border>
      <left/>
      <right/>
      <top style="thin">
        <color rgb="FFC9E6F8"/>
      </top>
      <bottom style="thin">
        <color rgb="FFC9E6F8"/>
      </bottom>
      <diagonal/>
    </border>
    <border>
      <left/>
      <right/>
      <top style="thin">
        <color rgb="FFC9E6F8"/>
      </top>
      <bottom style="thick">
        <color rgb="FFC9E6F8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2F2F2"/>
      </right>
      <top/>
      <bottom/>
      <diagonal/>
    </border>
    <border>
      <left style="thin">
        <color rgb="FFF2F2F2"/>
      </left>
      <right style="thin">
        <color rgb="FFF2F2F2"/>
      </right>
      <top/>
      <bottom/>
      <diagonal/>
    </border>
    <border>
      <left/>
      <right style="thin">
        <color rgb="FFF2F2F2"/>
      </right>
      <top/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/>
      <diagonal/>
    </border>
    <border>
      <left style="thin">
        <color rgb="FFF2F2F2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00682E"/>
      </left>
      <right/>
      <top style="medium">
        <color rgb="FF00682E"/>
      </top>
      <bottom/>
      <diagonal/>
    </border>
    <border>
      <left/>
      <right/>
      <top style="medium">
        <color rgb="FF00682E"/>
      </top>
      <bottom/>
      <diagonal/>
    </border>
    <border>
      <left/>
      <right style="medium">
        <color rgb="FF00682E"/>
      </right>
      <top style="medium">
        <color rgb="FF00682E"/>
      </top>
      <bottom/>
      <diagonal/>
    </border>
    <border>
      <left style="medium">
        <color rgb="FF00682E"/>
      </left>
      <right/>
      <top/>
      <bottom/>
      <diagonal/>
    </border>
    <border>
      <left/>
      <right style="medium">
        <color rgb="FF00682E"/>
      </right>
      <top/>
      <bottom/>
      <diagonal/>
    </border>
    <border>
      <left style="medium">
        <color rgb="FF00682E"/>
      </left>
      <right/>
      <top/>
      <bottom style="medium">
        <color rgb="FF00682E"/>
      </bottom>
      <diagonal/>
    </border>
    <border>
      <left/>
      <right/>
      <top/>
      <bottom style="medium">
        <color rgb="FF00682E"/>
      </bottom>
      <diagonal/>
    </border>
    <border>
      <left/>
      <right style="medium">
        <color rgb="FF00682E"/>
      </right>
      <top/>
      <bottom style="medium">
        <color rgb="FF00682E"/>
      </bottom>
      <diagonal/>
    </border>
    <border>
      <left style="thin">
        <color rgb="FF00B050"/>
      </left>
      <right style="thin">
        <color theme="0"/>
      </right>
      <top style="thin">
        <color rgb="FF00B050"/>
      </top>
      <bottom/>
      <diagonal/>
    </border>
    <border>
      <left style="thin">
        <color theme="0"/>
      </left>
      <right style="thin">
        <color theme="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/>
      <top style="medium">
        <color rgb="FF00B050"/>
      </top>
      <bottom style="thin">
        <color rgb="FF00B050"/>
      </bottom>
      <diagonal/>
    </border>
    <border>
      <left/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medium">
        <color rgb="FF00B050"/>
      </bottom>
      <diagonal/>
    </border>
    <border>
      <left/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6" fillId="34" borderId="0" applyNumberFormat="0" applyBorder="0" applyAlignment="0" applyProtection="0">
      <alignment vertical="center"/>
    </xf>
    <xf numFmtId="0" fontId="72" fillId="39" borderId="5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6" fillId="42" borderId="0" applyNumberFormat="0" applyBorder="0" applyAlignment="0" applyProtection="0">
      <alignment vertical="center"/>
    </xf>
    <xf numFmtId="0" fontId="75" fillId="4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7" fillId="47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0" fillId="46" borderId="61" applyNumberFormat="0" applyFont="0" applyAlignment="0" applyProtection="0">
      <alignment vertical="center"/>
    </xf>
    <xf numFmtId="0" fontId="67" fillId="4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79" fillId="0" borderId="56" applyNumberFormat="0" applyFill="0" applyAlignment="0" applyProtection="0">
      <alignment vertical="center"/>
    </xf>
    <xf numFmtId="0" fontId="68" fillId="0" borderId="56" applyNumberFormat="0" applyFill="0" applyAlignment="0" applyProtection="0">
      <alignment vertical="center"/>
    </xf>
    <xf numFmtId="0" fontId="67" fillId="53" borderId="0" applyNumberFormat="0" applyBorder="0" applyAlignment="0" applyProtection="0">
      <alignment vertical="center"/>
    </xf>
    <xf numFmtId="0" fontId="71" fillId="0" borderId="60" applyNumberFormat="0" applyFill="0" applyAlignment="0" applyProtection="0">
      <alignment vertical="center"/>
    </xf>
    <xf numFmtId="0" fontId="67" fillId="52" borderId="0" applyNumberFormat="0" applyBorder="0" applyAlignment="0" applyProtection="0">
      <alignment vertical="center"/>
    </xf>
    <xf numFmtId="0" fontId="69" fillId="38" borderId="57" applyNumberFormat="0" applyAlignment="0" applyProtection="0">
      <alignment vertical="center"/>
    </xf>
    <xf numFmtId="0" fontId="78" fillId="38" borderId="59" applyNumberFormat="0" applyAlignment="0" applyProtection="0">
      <alignment vertical="center"/>
    </xf>
    <xf numFmtId="0" fontId="82" fillId="54" borderId="63" applyNumberFormat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51" borderId="0" applyNumberFormat="0" applyBorder="0" applyAlignment="0" applyProtection="0">
      <alignment vertical="center"/>
    </xf>
    <xf numFmtId="0" fontId="81" fillId="0" borderId="62" applyNumberFormat="0" applyFill="0" applyAlignment="0" applyProtection="0">
      <alignment vertical="center"/>
    </xf>
    <xf numFmtId="0" fontId="70" fillId="0" borderId="58" applyNumberFormat="0" applyFill="0" applyAlignment="0" applyProtection="0">
      <alignment vertical="center"/>
    </xf>
    <xf numFmtId="0" fontId="76" fillId="45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66" fillId="55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6" fillId="50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66" fillId="48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40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6" fillId="56" borderId="0" applyNumberFormat="0" applyBorder="0" applyAlignment="0" applyProtection="0">
      <alignment vertical="center"/>
    </xf>
    <xf numFmtId="0" fontId="67" fillId="57" borderId="0" applyNumberFormat="0" applyBorder="0" applyAlignment="0" applyProtection="0">
      <alignment vertical="center"/>
    </xf>
    <xf numFmtId="0" fontId="67" fillId="58" borderId="0" applyNumberFormat="0" applyBorder="0" applyAlignment="0" applyProtection="0">
      <alignment vertical="center"/>
    </xf>
    <xf numFmtId="0" fontId="66" fillId="59" borderId="0" applyNumberFormat="0" applyBorder="0" applyAlignment="0" applyProtection="0">
      <alignment vertical="center"/>
    </xf>
    <xf numFmtId="0" fontId="67" fillId="60" borderId="0" applyNumberFormat="0" applyBorder="0" applyAlignment="0" applyProtection="0">
      <alignment vertical="center"/>
    </xf>
  </cellStyleXfs>
  <cellXfs count="22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0" borderId="1" xfId="0" applyFont="1" applyFill="1" applyBorder="1" applyAlignment="1" applyProtection="1">
      <alignment horizontal="center" vertical="center"/>
      <protection locked="0"/>
    </xf>
    <xf numFmtId="0" fontId="2" fillId="0" borderId="1" xfId="0" applyFont="1" applyFill="1" applyBorder="1" applyAlignment="1" applyProtection="1">
      <alignment horizontal="center" vertical="center"/>
    </xf>
    <xf numFmtId="14" fontId="5" fillId="0" borderId="1" xfId="0" applyNumberFormat="1" applyFont="1" applyFill="1" applyBorder="1" applyAlignment="1" applyProtection="1">
      <alignment horizontal="center" vertical="center"/>
      <protection locked="0"/>
    </xf>
    <xf numFmtId="0" fontId="1" fillId="4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9" fontId="2" fillId="6" borderId="4" xfId="0" applyNumberFormat="1" applyFont="1" applyFill="1" applyBorder="1" applyAlignment="1">
      <alignment horizontal="center" vertical="center"/>
    </xf>
    <xf numFmtId="9" fontId="2" fillId="0" borderId="0" xfId="11" applyFont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9" fontId="2" fillId="6" borderId="5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10" fillId="12" borderId="9" xfId="0" applyFont="1" applyFill="1" applyBorder="1">
      <alignment vertical="center"/>
    </xf>
    <xf numFmtId="0" fontId="10" fillId="12" borderId="10" xfId="0" applyFont="1" applyFill="1" applyBorder="1">
      <alignment vertical="center"/>
    </xf>
    <xf numFmtId="0" fontId="10" fillId="12" borderId="11" xfId="0" applyFont="1" applyFill="1" applyBorder="1">
      <alignment vertical="center"/>
    </xf>
    <xf numFmtId="0" fontId="0" fillId="13" borderId="9" xfId="0" applyFont="1" applyFill="1" applyBorder="1">
      <alignment vertical="center"/>
    </xf>
    <xf numFmtId="0" fontId="0" fillId="13" borderId="10" xfId="0" applyFont="1" applyFill="1" applyBorder="1">
      <alignment vertical="center"/>
    </xf>
    <xf numFmtId="0" fontId="0" fillId="13" borderId="11" xfId="0" applyFont="1" applyFill="1" applyBorder="1">
      <alignment vertical="center"/>
    </xf>
    <xf numFmtId="0" fontId="0" fillId="0" borderId="9" xfId="0" applyFont="1" applyFill="1" applyBorder="1">
      <alignment vertical="center"/>
    </xf>
    <xf numFmtId="0" fontId="0" fillId="0" borderId="10" xfId="0" applyFont="1" applyFill="1" applyBorder="1">
      <alignment vertical="center"/>
    </xf>
    <xf numFmtId="0" fontId="0" fillId="0" borderId="11" xfId="0" applyFont="1" applyFill="1" applyBorder="1">
      <alignment vertical="center"/>
    </xf>
    <xf numFmtId="0" fontId="1" fillId="14" borderId="12" xfId="0" applyNumberFormat="1" applyFont="1" applyFill="1" applyBorder="1" applyAlignment="1" applyProtection="1">
      <alignment vertical="center"/>
    </xf>
    <xf numFmtId="0" fontId="10" fillId="14" borderId="13" xfId="0" applyNumberFormat="1" applyFont="1" applyFill="1" applyBorder="1" applyAlignment="1" applyProtection="1">
      <alignment vertical="center"/>
    </xf>
    <xf numFmtId="0" fontId="10" fillId="14" borderId="14" xfId="0" applyNumberFormat="1" applyFont="1" applyFill="1" applyBorder="1" applyAlignment="1" applyProtection="1">
      <alignment vertical="center"/>
    </xf>
    <xf numFmtId="0" fontId="2" fillId="15" borderId="12" xfId="0" applyNumberFormat="1" applyFont="1" applyFill="1" applyBorder="1" applyAlignment="1" applyProtection="1">
      <alignment vertical="center"/>
    </xf>
    <xf numFmtId="0" fontId="0" fillId="15" borderId="13" xfId="0" applyNumberFormat="1" applyFont="1" applyFill="1" applyBorder="1" applyAlignment="1" applyProtection="1">
      <alignment vertical="center"/>
    </xf>
    <xf numFmtId="0" fontId="0" fillId="15" borderId="14" xfId="0" applyNumberFormat="1" applyFont="1" applyFill="1" applyBorder="1" applyAlignment="1" applyProtection="1">
      <alignment vertical="center"/>
    </xf>
    <xf numFmtId="0" fontId="2" fillId="0" borderId="12" xfId="0" applyNumberFormat="1" applyFont="1" applyFill="1" applyBorder="1" applyAlignment="1" applyProtection="1">
      <alignment vertical="center"/>
    </xf>
    <xf numFmtId="0" fontId="0" fillId="0" borderId="13" xfId="0" applyNumberFormat="1" applyFont="1" applyFill="1" applyBorder="1" applyAlignment="1" applyProtection="1">
      <alignment vertical="center"/>
    </xf>
    <xf numFmtId="0" fontId="0" fillId="0" borderId="14" xfId="0" applyNumberFormat="1" applyFont="1" applyFill="1" applyBorder="1" applyAlignment="1" applyProtection="1">
      <alignment vertical="center"/>
    </xf>
    <xf numFmtId="0" fontId="2" fillId="15" borderId="15" xfId="0" applyNumberFormat="1" applyFont="1" applyFill="1" applyBorder="1" applyAlignment="1" applyProtection="1">
      <alignment vertical="center"/>
    </xf>
    <xf numFmtId="0" fontId="0" fillId="15" borderId="16" xfId="0" applyNumberFormat="1" applyFont="1" applyFill="1" applyBorder="1" applyAlignment="1" applyProtection="1">
      <alignment vertical="center"/>
    </xf>
    <xf numFmtId="0" fontId="0" fillId="15" borderId="17" xfId="0" applyNumberFormat="1" applyFont="1" applyFill="1" applyBorder="1" applyAlignment="1" applyProtection="1">
      <alignment vertical="center"/>
    </xf>
    <xf numFmtId="0" fontId="12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13" fillId="0" borderId="0" xfId="10" applyFont="1">
      <alignment vertical="center"/>
    </xf>
    <xf numFmtId="176" fontId="0" fillId="0" borderId="1" xfId="0" applyNumberFormat="1" applyBorder="1">
      <alignment vertical="center"/>
    </xf>
    <xf numFmtId="0" fontId="14" fillId="0" borderId="0" xfId="10" applyFont="1">
      <alignment vertical="center"/>
    </xf>
    <xf numFmtId="0" fontId="15" fillId="0" borderId="0" xfId="0" applyFont="1">
      <alignment vertical="center"/>
    </xf>
    <xf numFmtId="0" fontId="16" fillId="0" borderId="0" xfId="10" applyFont="1">
      <alignment vertical="center"/>
    </xf>
    <xf numFmtId="0" fontId="17" fillId="0" borderId="0" xfId="10" applyFont="1">
      <alignment vertical="center"/>
    </xf>
    <xf numFmtId="0" fontId="18" fillId="0" borderId="0" xfId="10" applyFont="1">
      <alignment vertical="center"/>
    </xf>
    <xf numFmtId="0" fontId="3" fillId="0" borderId="0" xfId="10" applyFont="1">
      <alignment vertical="center"/>
    </xf>
    <xf numFmtId="0" fontId="19" fillId="0" borderId="0" xfId="0" applyFont="1" applyAlignment="1" applyProtection="1">
      <alignment vertical="center"/>
    </xf>
    <xf numFmtId="0" fontId="20" fillId="0" borderId="0" xfId="0" applyFont="1" applyAlignment="1" applyProtection="1">
      <alignment vertical="center"/>
    </xf>
    <xf numFmtId="0" fontId="0" fillId="0" borderId="0" xfId="0" applyAlignment="1" applyProtection="1">
      <alignment vertical="center"/>
    </xf>
    <xf numFmtId="0" fontId="21" fillId="16" borderId="0" xfId="0" applyFont="1" applyFill="1" applyAlignment="1" applyProtection="1">
      <alignment vertical="center"/>
    </xf>
    <xf numFmtId="0" fontId="1" fillId="16" borderId="0" xfId="0" applyFont="1" applyFill="1">
      <alignment vertical="center"/>
    </xf>
    <xf numFmtId="0" fontId="22" fillId="0" borderId="1" xfId="0" applyFont="1" applyFill="1" applyBorder="1" applyAlignment="1" applyProtection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 applyProtection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7" fillId="0" borderId="0" xfId="0" applyFont="1">
      <alignment vertical="center"/>
    </xf>
    <xf numFmtId="0" fontId="2" fillId="17" borderId="18" xfId="0" applyFont="1" applyFill="1" applyBorder="1" applyAlignment="1">
      <alignment horizontal="center" vertical="center"/>
    </xf>
    <xf numFmtId="0" fontId="2" fillId="17" borderId="19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8" fillId="0" borderId="0" xfId="0" applyFont="1">
      <alignment vertical="center"/>
    </xf>
    <xf numFmtId="0" fontId="0" fillId="18" borderId="1" xfId="0" applyFill="1" applyBorder="1">
      <alignment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9" fillId="0" borderId="0" xfId="0" applyFont="1">
      <alignment vertical="center"/>
    </xf>
    <xf numFmtId="0" fontId="2" fillId="19" borderId="18" xfId="0" applyFont="1" applyFill="1" applyBorder="1" applyAlignment="1">
      <alignment horizontal="center" vertical="center"/>
    </xf>
    <xf numFmtId="0" fontId="2" fillId="20" borderId="18" xfId="0" applyFont="1" applyFill="1" applyBorder="1" applyAlignment="1">
      <alignment horizontal="center" vertical="center"/>
    </xf>
    <xf numFmtId="0" fontId="2" fillId="21" borderId="18" xfId="0" applyFont="1" applyFill="1" applyBorder="1" applyAlignment="1">
      <alignment horizontal="center" vertical="center"/>
    </xf>
    <xf numFmtId="0" fontId="30" fillId="0" borderId="0" xfId="0" applyNumberFormat="1" applyFont="1">
      <alignment vertical="center"/>
    </xf>
    <xf numFmtId="0" fontId="31" fillId="0" borderId="0" xfId="0" applyFont="1" applyAlignment="1">
      <alignment vertical="center" wrapText="1"/>
    </xf>
    <xf numFmtId="0" fontId="2" fillId="22" borderId="1" xfId="0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32" fillId="0" borderId="1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4" fillId="23" borderId="23" xfId="0" applyFont="1" applyFill="1" applyBorder="1" applyAlignment="1">
      <alignment horizontal="center" vertical="center"/>
    </xf>
    <xf numFmtId="0" fontId="34" fillId="23" borderId="24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25" fillId="22" borderId="1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0" borderId="0" xfId="0" applyFont="1">
      <alignment vertical="center"/>
    </xf>
    <xf numFmtId="0" fontId="34" fillId="23" borderId="25" xfId="0" applyFont="1" applyFill="1" applyBorder="1" applyAlignment="1">
      <alignment horizontal="center" vertical="center"/>
    </xf>
    <xf numFmtId="0" fontId="34" fillId="23" borderId="26" xfId="0" applyFont="1" applyFill="1" applyBorder="1" applyAlignment="1">
      <alignment horizontal="center" vertical="center"/>
    </xf>
    <xf numFmtId="178" fontId="2" fillId="0" borderId="18" xfId="0" applyNumberFormat="1" applyFont="1" applyBorder="1" applyAlignment="1">
      <alignment horizontal="center" vertical="center"/>
    </xf>
    <xf numFmtId="0" fontId="37" fillId="0" borderId="0" xfId="0" applyFont="1">
      <alignment vertical="center"/>
    </xf>
    <xf numFmtId="0" fontId="35" fillId="0" borderId="0" xfId="0" applyFont="1" applyAlignment="1">
      <alignment horizontal="left" vertical="center"/>
    </xf>
    <xf numFmtId="0" fontId="34" fillId="23" borderId="27" xfId="0" applyFont="1" applyFill="1" applyBorder="1" applyAlignment="1">
      <alignment horizontal="center" vertical="center"/>
    </xf>
    <xf numFmtId="179" fontId="2" fillId="0" borderId="18" xfId="0" applyNumberFormat="1" applyFont="1" applyBorder="1" applyAlignment="1">
      <alignment horizontal="center" vertical="center"/>
    </xf>
    <xf numFmtId="180" fontId="2" fillId="0" borderId="18" xfId="0" applyNumberFormat="1" applyFont="1" applyBorder="1" applyAlignment="1">
      <alignment horizontal="center" vertical="center"/>
    </xf>
    <xf numFmtId="0" fontId="34" fillId="23" borderId="28" xfId="0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14" fontId="2" fillId="0" borderId="18" xfId="0" applyNumberFormat="1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0" xfId="0" applyFill="1" applyAlignment="1">
      <alignment vertical="center"/>
    </xf>
    <xf numFmtId="0" fontId="12" fillId="0" borderId="0" xfId="0" applyFont="1" applyFill="1" applyAlignment="1">
      <alignment vertical="center"/>
    </xf>
    <xf numFmtId="0" fontId="2" fillId="24" borderId="1" xfId="0" applyFont="1" applyFill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39" fillId="0" borderId="0" xfId="0" applyFont="1" applyAlignment="1">
      <alignment vertical="center"/>
    </xf>
    <xf numFmtId="0" fontId="2" fillId="25" borderId="1" xfId="0" applyFont="1" applyFill="1" applyBorder="1" applyAlignment="1">
      <alignment horizontal="center" vertical="center"/>
    </xf>
    <xf numFmtId="0" fontId="2" fillId="26" borderId="29" xfId="0" applyFont="1" applyFill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81" fontId="2" fillId="0" borderId="30" xfId="0" applyNumberFormat="1" applyFont="1" applyBorder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181" fontId="2" fillId="0" borderId="3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1" fontId="2" fillId="0" borderId="0" xfId="0" applyNumberFormat="1" applyFont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42" fillId="27" borderId="1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3" fillId="28" borderId="33" xfId="10" applyFont="1" applyFill="1" applyBorder="1" applyAlignment="1">
      <alignment horizontal="center" vertical="center"/>
    </xf>
    <xf numFmtId="0" fontId="44" fillId="0" borderId="0" xfId="0" applyFont="1">
      <alignment vertical="center"/>
    </xf>
    <xf numFmtId="0" fontId="1" fillId="29" borderId="34" xfId="0" applyFont="1" applyFill="1" applyBorder="1" applyAlignment="1">
      <alignment horizontal="center" vertical="center"/>
    </xf>
    <xf numFmtId="0" fontId="1" fillId="29" borderId="35" xfId="0" applyFont="1" applyFill="1" applyBorder="1" applyAlignment="1">
      <alignment horizontal="center" vertical="center"/>
    </xf>
    <xf numFmtId="0" fontId="1" fillId="29" borderId="36" xfId="0" applyFont="1" applyFill="1" applyBorder="1" applyAlignment="1">
      <alignment horizontal="center" vertical="center"/>
    </xf>
    <xf numFmtId="0" fontId="45" fillId="0" borderId="37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46" fillId="0" borderId="38" xfId="0" applyFont="1" applyBorder="1" applyAlignment="1">
      <alignment horizontal="left" vertical="center"/>
    </xf>
    <xf numFmtId="0" fontId="45" fillId="0" borderId="39" xfId="0" applyFont="1" applyBorder="1" applyAlignment="1">
      <alignment horizontal="center" vertical="center"/>
    </xf>
    <xf numFmtId="0" fontId="46" fillId="0" borderId="40" xfId="0" applyFont="1" applyBorder="1" applyAlignment="1">
      <alignment horizontal="center" vertical="center"/>
    </xf>
    <xf numFmtId="0" fontId="46" fillId="0" borderId="40" xfId="0" applyFont="1" applyBorder="1" applyAlignment="1">
      <alignment horizontal="left" vertical="center"/>
    </xf>
    <xf numFmtId="0" fontId="46" fillId="0" borderId="41" xfId="0" applyFont="1" applyBorder="1" applyAlignment="1">
      <alignment horizontal="left" vertical="center"/>
    </xf>
    <xf numFmtId="0" fontId="47" fillId="0" borderId="0" xfId="0" applyFont="1">
      <alignment vertical="center"/>
    </xf>
    <xf numFmtId="0" fontId="48" fillId="0" borderId="0" xfId="0" applyFont="1" applyAlignment="1">
      <alignment horizontal="left" vertical="center" wrapText="1"/>
    </xf>
    <xf numFmtId="0" fontId="48" fillId="0" borderId="38" xfId="0" applyFont="1" applyBorder="1" applyAlignment="1">
      <alignment horizontal="left" vertical="center" wrapText="1"/>
    </xf>
    <xf numFmtId="0" fontId="48" fillId="0" borderId="37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48" fillId="0" borderId="40" xfId="0" applyFont="1" applyBorder="1" applyAlignment="1">
      <alignment horizontal="left" vertical="center" wrapText="1"/>
    </xf>
    <xf numFmtId="0" fontId="48" fillId="0" borderId="41" xfId="0" applyFont="1" applyBorder="1" applyAlignment="1">
      <alignment horizontal="left" vertical="center" wrapText="1"/>
    </xf>
    <xf numFmtId="0" fontId="0" fillId="0" borderId="0" xfId="0" applyBorder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49" fillId="0" borderId="0" xfId="0" applyFont="1" applyAlignment="1" applyProtection="1">
      <alignment vertical="center" wrapText="1"/>
      <protection locked="0"/>
    </xf>
    <xf numFmtId="0" fontId="50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1" fillId="0" borderId="0" xfId="10" applyFont="1" applyAlignment="1">
      <alignment horizontal="center" vertical="center"/>
    </xf>
    <xf numFmtId="0" fontId="52" fillId="0" borderId="0" xfId="0" applyFont="1">
      <alignment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182" fontId="53" fillId="0" borderId="0" xfId="0" applyNumberFormat="1" applyFont="1" applyAlignment="1" applyProtection="1">
      <alignment horizontal="right" vertical="center"/>
      <protection locked="0"/>
    </xf>
    <xf numFmtId="0" fontId="1" fillId="3" borderId="0" xfId="0" applyFont="1" applyFill="1" applyAlignment="1">
      <alignment horizontal="center" vertical="center"/>
    </xf>
    <xf numFmtId="0" fontId="54" fillId="0" borderId="0" xfId="0" applyFont="1" applyBorder="1" applyAlignment="1" applyProtection="1">
      <alignment horizontal="center" vertical="center"/>
      <protection locked="0"/>
    </xf>
    <xf numFmtId="0" fontId="55" fillId="0" borderId="0" xfId="10">
      <alignment vertical="center"/>
    </xf>
    <xf numFmtId="0" fontId="56" fillId="0" borderId="0" xfId="0" applyFont="1" applyAlignment="1">
      <alignment horizontal="center" vertical="center" wrapText="1"/>
    </xf>
    <xf numFmtId="0" fontId="56" fillId="0" borderId="0" xfId="0" applyFont="1" applyAlignment="1">
      <alignment vertical="center" wrapText="1"/>
    </xf>
    <xf numFmtId="0" fontId="57" fillId="0" borderId="0" xfId="0" applyFont="1" applyAlignment="1">
      <alignment horizontal="right" vertical="center"/>
    </xf>
    <xf numFmtId="0" fontId="58" fillId="0" borderId="44" xfId="0" applyFont="1" applyBorder="1" applyAlignment="1">
      <alignment horizontal="center" vertical="center"/>
    </xf>
    <xf numFmtId="0" fontId="58" fillId="0" borderId="45" xfId="0" applyFont="1" applyBorder="1" applyAlignment="1">
      <alignment horizontal="center" vertical="center"/>
    </xf>
    <xf numFmtId="0" fontId="59" fillId="0" borderId="0" xfId="10" applyFont="1">
      <alignment vertical="center"/>
    </xf>
    <xf numFmtId="0" fontId="58" fillId="0" borderId="46" xfId="0" applyFont="1" applyBorder="1" applyAlignment="1">
      <alignment horizontal="center" vertical="center"/>
    </xf>
    <xf numFmtId="0" fontId="55" fillId="0" borderId="0" xfId="10" applyProtection="1">
      <alignment vertical="center"/>
      <protection locked="0"/>
    </xf>
    <xf numFmtId="0" fontId="56" fillId="0" borderId="0" xfId="0" applyFont="1" applyAlignment="1" applyProtection="1">
      <alignment horizontal="center" vertical="center" wrapText="1"/>
      <protection locked="0"/>
    </xf>
    <xf numFmtId="0" fontId="56" fillId="0" borderId="0" xfId="0" applyFont="1" applyAlignment="1" applyProtection="1">
      <alignment vertical="center" wrapText="1"/>
      <protection locked="0"/>
    </xf>
    <xf numFmtId="0" fontId="60" fillId="0" borderId="0" xfId="0" applyFont="1">
      <alignment vertical="center"/>
    </xf>
    <xf numFmtId="0" fontId="51" fillId="0" borderId="0" xfId="10" applyFont="1" applyAlignment="1">
      <alignment horizontal="right" vertical="center"/>
    </xf>
    <xf numFmtId="0" fontId="61" fillId="18" borderId="0" xfId="0" applyFont="1" applyFill="1" applyAlignment="1" applyProtection="1">
      <alignment horizontal="center" vertical="center"/>
      <protection locked="0"/>
    </xf>
    <xf numFmtId="0" fontId="62" fillId="0" borderId="0" xfId="0" applyFont="1">
      <alignment vertical="center"/>
    </xf>
    <xf numFmtId="0" fontId="63" fillId="18" borderId="47" xfId="0" applyFont="1" applyFill="1" applyBorder="1" applyProtection="1">
      <alignment vertical="center"/>
      <protection locked="0"/>
    </xf>
    <xf numFmtId="0" fontId="2" fillId="18" borderId="48" xfId="0" applyFont="1" applyFill="1" applyBorder="1">
      <alignment vertical="center"/>
    </xf>
    <xf numFmtId="0" fontId="2" fillId="18" borderId="49" xfId="0" applyFont="1" applyFill="1" applyBorder="1">
      <alignment vertical="center"/>
    </xf>
    <xf numFmtId="0" fontId="51" fillId="0" borderId="50" xfId="12" applyFont="1" applyBorder="1">
      <alignment vertical="center"/>
    </xf>
    <xf numFmtId="0" fontId="2" fillId="0" borderId="50" xfId="0" applyFont="1" applyBorder="1">
      <alignment vertical="center"/>
    </xf>
    <xf numFmtId="0" fontId="2" fillId="0" borderId="51" xfId="0" applyFont="1" applyBorder="1">
      <alignment vertical="center"/>
    </xf>
    <xf numFmtId="0" fontId="64" fillId="0" borderId="0" xfId="0" applyFont="1">
      <alignment vertical="center"/>
    </xf>
    <xf numFmtId="0" fontId="65" fillId="0" borderId="52" xfId="12" applyBorder="1">
      <alignment vertical="center"/>
    </xf>
    <xf numFmtId="0" fontId="2" fillId="0" borderId="52" xfId="0" applyFont="1" applyBorder="1">
      <alignment vertical="center"/>
    </xf>
    <xf numFmtId="0" fontId="2" fillId="0" borderId="53" xfId="0" applyFont="1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65" fillId="0" borderId="54" xfId="12" applyBorder="1">
      <alignment vertical="center"/>
    </xf>
    <xf numFmtId="0" fontId="2" fillId="0" borderId="54" xfId="0" applyFont="1" applyBorder="1">
      <alignment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 wrapText="1"/>
      <protection locked="0"/>
    </xf>
    <xf numFmtId="0" fontId="2" fillId="0" borderId="0" xfId="0" applyFont="1" applyAlignment="1" quotePrefix="1">
      <alignment horizontal="center" vertical="center"/>
    </xf>
    <xf numFmtId="0" fontId="39" fillId="0" borderId="0" xfId="0" applyFont="1" applyAlignment="1" quotePrefix="1">
      <alignment vertical="center"/>
    </xf>
    <xf numFmtId="0" fontId="11" fillId="0" borderId="0" xfId="0" applyFont="1" quotePrefix="1">
      <alignment vertical="center"/>
    </xf>
    <xf numFmtId="0" fontId="2" fillId="0" borderId="0" xfId="0" applyFont="1" quotePrefix="1">
      <alignment vertical="center"/>
    </xf>
    <xf numFmtId="0" fontId="0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1">
    <dxf>
      <fill>
        <patternFill patternType="solid">
          <bgColor theme="9" tint="0.8"/>
        </patternFill>
      </fill>
    </dxf>
    <dxf>
      <font>
        <color theme="0"/>
      </font>
    </dxf>
    <dxf>
      <fill>
        <patternFill patternType="solid">
          <bgColor theme="7" tint="0.6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0" tint="-0.15"/>
      </font>
    </dxf>
    <dxf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rgb="FFFFFFFF"/>
        </patternFill>
      </fill>
      <border>
        <left/>
        <right/>
        <top style="thick">
          <color rgb="FFC9E6F8"/>
        </top>
        <bottom style="thick">
          <color rgb="FFC9E6F8"/>
        </bottom>
        <vertical/>
        <horizontal/>
      </border>
    </dxf>
    <dxf>
      <fill>
        <patternFill patternType="solid">
          <bgColor rgb="FFC9E6F8"/>
        </patternFill>
      </fill>
    </dxf>
    <dxf>
      <fill>
        <patternFill patternType="solid">
          <bgColor rgb="FFF8F8F8"/>
        </patternFill>
      </fill>
      <border>
        <left/>
        <right/>
        <top/>
        <bottom/>
        <vertical/>
        <horizontal style="thin">
          <color rgb="FFC9E6F8"/>
        </horizontal>
      </border>
    </dxf>
  </dxfs>
  <tableStyles count="1" defaultTableStyle="TableStyleMedium2" defaultPivotStyle="PivotStyleLight16">
    <tableStyle name="蓝色标题行白色汇总表格样式" count="3">
      <tableStyleElement type="wholeTable" dxfId="10"/>
      <tableStyleElement type="headerRow" dxfId="9"/>
      <tableStyleElement type="totalRow" dxfId="8"/>
    </tableStyle>
  </tableStyles>
  <colors>
    <mruColors>
      <color rgb="0000682E"/>
      <color rgb="009BC3E6"/>
      <color rgb="0000A3D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5" Type="http://schemas.openxmlformats.org/officeDocument/2006/relationships/sharedStrings" Target="sharedStrings.xml"/><Relationship Id="rId44" Type="http://schemas.openxmlformats.org/officeDocument/2006/relationships/styles" Target="styles.xml"/><Relationship Id="rId43" Type="http://schemas.openxmlformats.org/officeDocument/2006/relationships/theme" Target="theme/theme1.xml"/><Relationship Id="rId42" Type="http://schemas.openxmlformats.org/officeDocument/2006/relationships/customXml" Target="../customXml/item4.xml"/><Relationship Id="rId41" Type="http://schemas.openxmlformats.org/officeDocument/2006/relationships/customXml" Target="../customXml/item3.xml"/><Relationship Id="rId4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39" Type="http://schemas.openxmlformats.org/officeDocument/2006/relationships/customXml" Target="../customXml/item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5.png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image" Target="../media/image24.pn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'17'!$C$4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'17'!$E$5:$E$12</c:f>
              <c:numCache>
                <c:formatCode>General</c:formatCode>
                <c:ptCount val="8"/>
                <c:pt idx="0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'17'!$C$5:$C$12</c:f>
              <c:numCache>
                <c:formatCode>General</c:formatCode>
                <c:ptCount val="8"/>
                <c:pt idx="0">
                  <c:v>155</c:v>
                </c:pt>
                <c:pt idx="1">
                  <c:v>164</c:v>
                </c:pt>
                <c:pt idx="2">
                  <c:v>225</c:v>
                </c:pt>
                <c:pt idx="3">
                  <c:v>256</c:v>
                </c:pt>
                <c:pt idx="4">
                  <c:v>315</c:v>
                </c:pt>
                <c:pt idx="5">
                  <c:v>410</c:v>
                </c:pt>
                <c:pt idx="6">
                  <c:v>455</c:v>
                </c:pt>
                <c:pt idx="7">
                  <c:v>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3"/>
        <c:axId val="878987965"/>
        <c:axId val="949123205"/>
      </c:barChart>
      <c:lineChart>
        <c:grouping val="standard"/>
        <c:varyColors val="0"/>
        <c:ser>
          <c:idx val="1"/>
          <c:order val="1"/>
          <c:tx>
            <c:strRef>
              <c:f>'17'!$D$4</c:f>
              <c:strCache>
                <c:ptCount val="1"/>
                <c:pt idx="0">
                  <c:v>利润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'17'!$B$5:$B$12</c:f>
              <c:strCache>
                <c:ptCount val="8"/>
                <c:pt idx="0">
                  <c:v>2016Q1</c:v>
                </c:pt>
                <c:pt idx="1">
                  <c:v>2016Q2</c:v>
                </c:pt>
                <c:pt idx="2">
                  <c:v>2016Q3</c:v>
                </c:pt>
                <c:pt idx="3">
                  <c:v>2016Q4</c:v>
                </c:pt>
                <c:pt idx="4">
                  <c:v>2017Q1</c:v>
                </c:pt>
                <c:pt idx="5">
                  <c:v>2017Q2</c:v>
                </c:pt>
                <c:pt idx="6">
                  <c:v>2017Q3</c:v>
                </c:pt>
                <c:pt idx="7">
                  <c:v>2017Q4</c:v>
                </c:pt>
              </c:strCache>
            </c:strRef>
          </c:cat>
          <c:val>
            <c:numRef>
              <c:f>'17'!$D$5:$D$12</c:f>
              <c:numCache>
                <c:formatCode>General</c:formatCode>
                <c:ptCount val="8"/>
                <c:pt idx="0">
                  <c:v>755</c:v>
                </c:pt>
                <c:pt idx="1">
                  <c:v>645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610</c:v>
                </c:pt>
                <c:pt idx="6">
                  <c:v>590</c:v>
                </c:pt>
                <c:pt idx="7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9804"/>
        <c:axId val="359583229"/>
      </c:lineChart>
      <c:catAx>
        <c:axId val="8789879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123205"/>
        <c:crosses val="autoZero"/>
        <c:auto val="1"/>
        <c:lblAlgn val="ctr"/>
        <c:lblOffset val="100"/>
        <c:noMultiLvlLbl val="0"/>
      </c:catAx>
      <c:valAx>
        <c:axId val="949123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987965"/>
        <c:crosses val="autoZero"/>
        <c:crossBetween val="between"/>
        <c:majorUnit val="200"/>
      </c:valAx>
      <c:catAx>
        <c:axId val="40333980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583229"/>
        <c:crosses val="autoZero"/>
        <c:auto val="1"/>
        <c:lblAlgn val="ctr"/>
        <c:lblOffset val="100"/>
        <c:noMultiLvlLbl val="0"/>
      </c:catAx>
      <c:valAx>
        <c:axId val="35958322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</a:p>
        </c:txPr>
        <c:crossAx val="4033398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'24'!$C$17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'24'!$C$18:$C$23</c:f>
              <c:numCache>
                <c:formatCode>General</c:formatCode>
                <c:ptCount val="6"/>
                <c:pt idx="0">
                  <c:v>77</c:v>
                </c:pt>
                <c:pt idx="1">
                  <c:v>91</c:v>
                </c:pt>
                <c:pt idx="2">
                  <c:v>67</c:v>
                </c:pt>
                <c:pt idx="3">
                  <c:v>56</c:v>
                </c:pt>
                <c:pt idx="4">
                  <c:v>96</c:v>
                </c:pt>
                <c:pt idx="5">
                  <c:v>52</c:v>
                </c:pt>
              </c:numCache>
            </c:numRef>
          </c:val>
        </c:ser>
        <c:ser>
          <c:idx val="1"/>
          <c:order val="2"/>
          <c:tx>
            <c:strRef>
              <c:f>'24'!$D$17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'24'!$D$18:$D$23</c:f>
              <c:numCache>
                <c:formatCode>General</c:formatCode>
                <c:ptCount val="6"/>
                <c:pt idx="0">
                  <c:v>97</c:v>
                </c:pt>
                <c:pt idx="1">
                  <c:v>76</c:v>
                </c:pt>
                <c:pt idx="2">
                  <c:v>86</c:v>
                </c:pt>
                <c:pt idx="3">
                  <c:v>64</c:v>
                </c:pt>
                <c:pt idx="4">
                  <c:v>83</c:v>
                </c:pt>
                <c:pt idx="5">
                  <c:v>80</c:v>
                </c:pt>
              </c:numCache>
            </c:numRef>
          </c:val>
        </c:ser>
        <c:ser>
          <c:idx val="2"/>
          <c:order val="3"/>
          <c:tx>
            <c:strRef>
              <c:f>'24'!$E$17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'24'!$E$18:$E$23</c:f>
              <c:numCache>
                <c:formatCode>General</c:formatCode>
                <c:ptCount val="6"/>
                <c:pt idx="0">
                  <c:v>80</c:v>
                </c:pt>
                <c:pt idx="1">
                  <c:v>61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95</c:v>
                </c:pt>
              </c:numCache>
            </c:numRef>
          </c:val>
        </c:ser>
        <c:ser>
          <c:idx val="3"/>
          <c:order val="4"/>
          <c:tx>
            <c:strRef>
              <c:f>'24'!$F$17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'24'!$F$18:$F$23</c:f>
              <c:numCache>
                <c:formatCode>General</c:formatCode>
                <c:ptCount val="6"/>
                <c:pt idx="0">
                  <c:v>51</c:v>
                </c:pt>
                <c:pt idx="1">
                  <c:v>90</c:v>
                </c:pt>
                <c:pt idx="2">
                  <c:v>76</c:v>
                </c:pt>
                <c:pt idx="3">
                  <c:v>76</c:v>
                </c:pt>
                <c:pt idx="4">
                  <c:v>66</c:v>
                </c:pt>
                <c:pt idx="5">
                  <c:v>91</c:v>
                </c:pt>
              </c:numCache>
            </c:numRef>
          </c:val>
        </c:ser>
        <c:ser>
          <c:idx val="4"/>
          <c:order val="5"/>
          <c:tx>
            <c:strRef>
              <c:f>'24'!$G$17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'24'!$G$18:$G$23</c:f>
              <c:numCache>
                <c:formatCode>General</c:formatCode>
                <c:ptCount val="6"/>
                <c:pt idx="0">
                  <c:v>91</c:v>
                </c:pt>
                <c:pt idx="1">
                  <c:v>75</c:v>
                </c:pt>
                <c:pt idx="2">
                  <c:v>75</c:v>
                </c:pt>
                <c:pt idx="3">
                  <c:v>76</c:v>
                </c:pt>
                <c:pt idx="4">
                  <c:v>53</c:v>
                </c:pt>
                <c:pt idx="5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48"/>
        <c:axId val="17974205"/>
        <c:axId val="829463770"/>
      </c:barChart>
      <c:barChart>
        <c:barDir val="col"/>
        <c:grouping val="clustered"/>
        <c:varyColors val="0"/>
        <c:ser>
          <c:idx val="5"/>
          <c:order val="0"/>
          <c:tx>
            <c:strRef>
              <c:f>'24'!$H$17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32000">
                    <a:schemeClr val="accent1">
                      <a:lumMod val="30000"/>
                      <a:lumOff val="70000"/>
                      <a:alpha val="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02777777777777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125"/>
                      <c:h val="0.138194444444444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65277777777778"/>
                      <c:h val="0.10740740740740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48611111111111"/>
                      <c:h val="0.101851851851852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19444444444445"/>
                      <c:h val="0.12037037037037"/>
                    </c:manualLayout>
                  </c15:layout>
                </c:ext>
              </c:extLst>
            </c:dLbl>
            <c:dLbl>
              <c:idx val="4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69444444444444"/>
                      <c:h val="0.124305555555556"/>
                    </c:manualLayout>
                  </c15:layout>
                </c:ext>
              </c:extLst>
            </c:dLbl>
            <c:dLbl>
              <c:idx val="5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875"/>
                      <c:h val="0.114351851851852"/>
                    </c:manualLayout>
                  </c15:layout>
                </c:ext>
              </c:extLst>
            </c:dLbl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1"/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'24'!$H$18:$H$23</c:f>
              <c:numCache>
                <c:formatCode>General</c:formatCode>
                <c:ptCount val="6"/>
                <c:pt idx="0">
                  <c:v>396</c:v>
                </c:pt>
                <c:pt idx="1">
                  <c:v>393</c:v>
                </c:pt>
                <c:pt idx="2">
                  <c:v>392</c:v>
                </c:pt>
                <c:pt idx="3">
                  <c:v>349</c:v>
                </c:pt>
                <c:pt idx="4">
                  <c:v>396</c:v>
                </c:pt>
                <c:pt idx="5">
                  <c:v>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"/>
        <c:overlap val="-11"/>
        <c:axId val="611290650"/>
        <c:axId val="715161847"/>
      </c:barChart>
      <c:catAx>
        <c:axId val="17974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63770"/>
        <c:crosses val="autoZero"/>
        <c:auto val="1"/>
        <c:lblAlgn val="ctr"/>
        <c:lblOffset val="100"/>
        <c:noMultiLvlLbl val="0"/>
      </c:catAx>
      <c:valAx>
        <c:axId val="829463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74205"/>
        <c:crosses val="autoZero"/>
        <c:crossBetween val="between"/>
      </c:valAx>
      <c:catAx>
        <c:axId val="611290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61847"/>
        <c:crosses val="autoZero"/>
        <c:auto val="1"/>
        <c:lblAlgn val="ctr"/>
        <c:lblOffset val="100"/>
        <c:noMultiLvlLbl val="0"/>
      </c:catAx>
      <c:valAx>
        <c:axId val="715161847"/>
        <c:scaling>
          <c:orientation val="minMax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29065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"时针"</c:f>
              <c:strCache>
                <c:ptCount val="1"/>
                <c:pt idx="0">
                  <c:v>时针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'26'!$D$10:$D$11</c:f>
              <c:numCache>
                <c:formatCode>General</c:formatCode>
                <c:ptCount val="2"/>
                <c:pt idx="0">
                  <c:v>0</c:v>
                </c:pt>
                <c:pt idx="1">
                  <c:v>-0.55621218801357</c:v>
                </c:pt>
              </c:numCache>
            </c:numRef>
          </c:xVal>
          <c:yVal>
            <c:numRef>
              <c:f>'26'!$E$10:$E$11</c:f>
              <c:numCache>
                <c:formatCode>General</c:formatCode>
                <c:ptCount val="2"/>
                <c:pt idx="0">
                  <c:v>0</c:v>
                </c:pt>
                <c:pt idx="1">
                  <c:v>-0.22500667080146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"分针"</c:f>
              <c:strCache>
                <c:ptCount val="1"/>
                <c:pt idx="0">
                  <c:v>分针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('26'!$D$10,'26'!$D$12)</c:f>
              <c:numCache>
                <c:formatCode>General</c:formatCode>
                <c:ptCount val="2"/>
                <c:pt idx="0">
                  <c:v>0</c:v>
                </c:pt>
                <c:pt idx="1">
                  <c:v>0.845797234448928</c:v>
                </c:pt>
              </c:numCache>
            </c:numRef>
          </c:xVal>
          <c:yVal>
            <c:numRef>
              <c:f>('26'!$E$10,'26'!$E$12)</c:f>
              <c:numCache>
                <c:formatCode>General</c:formatCode>
                <c:ptCount val="2"/>
                <c:pt idx="0">
                  <c:v>0</c:v>
                </c:pt>
                <c:pt idx="1">
                  <c:v>-0.084421787463578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"秒针"</c:f>
              <c:strCache>
                <c:ptCount val="1"/>
                <c:pt idx="0">
                  <c:v>秒针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dPt>
          <c:dLbls>
            <c:delete val="1"/>
          </c:dLbls>
          <c:xVal>
            <c:numRef>
              <c:f>('26'!$D$10,'26'!$D$13)</c:f>
              <c:numCache>
                <c:formatCode>General</c:formatCode>
                <c:ptCount val="2"/>
                <c:pt idx="0">
                  <c:v>0</c:v>
                </c:pt>
                <c:pt idx="1">
                  <c:v>-0.293566133024784</c:v>
                </c:pt>
              </c:numCache>
            </c:numRef>
          </c:xVal>
          <c:yVal>
            <c:numRef>
              <c:f>('26'!$E$10,'26'!$E$13)</c:f>
              <c:numCache>
                <c:formatCode>General</c:formatCode>
                <c:ptCount val="2"/>
                <c:pt idx="0">
                  <c:v>0</c:v>
                </c:pt>
                <c:pt idx="1">
                  <c:v>0.903503694259672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"标签"</c:f>
              <c:strCache>
                <c:ptCount val="1"/>
                <c:pt idx="0">
                  <c:v>标签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'26'!$D$16:$D$27</c:f>
              <c:numCache>
                <c:formatCode>General</c:formatCode>
                <c:ptCount val="12"/>
                <c:pt idx="0">
                  <c:v>6.12323399573677e-17</c:v>
                </c:pt>
                <c:pt idx="1">
                  <c:v>0.5</c:v>
                </c:pt>
                <c:pt idx="2">
                  <c:v>0.866025403784439</c:v>
                </c:pt>
                <c:pt idx="3">
                  <c:v>1</c:v>
                </c:pt>
                <c:pt idx="4">
                  <c:v>0.866025403784439</c:v>
                </c:pt>
                <c:pt idx="5">
                  <c:v>0.5</c:v>
                </c:pt>
                <c:pt idx="6">
                  <c:v>6.12323399573677e-17</c:v>
                </c:pt>
                <c:pt idx="7">
                  <c:v>-0.5</c:v>
                </c:pt>
                <c:pt idx="8">
                  <c:v>-0.866025403784439</c:v>
                </c:pt>
                <c:pt idx="9">
                  <c:v>-1</c:v>
                </c:pt>
                <c:pt idx="10">
                  <c:v>-0.866025403784439</c:v>
                </c:pt>
                <c:pt idx="11">
                  <c:v>-0.5</c:v>
                </c:pt>
              </c:numCache>
            </c:numRef>
          </c:xVal>
          <c:yVal>
            <c:numRef>
              <c:f>'26'!$E$16:$E$27</c:f>
              <c:numCache>
                <c:formatCode>General</c:formatCode>
                <c:ptCount val="12"/>
                <c:pt idx="0">
                  <c:v>1</c:v>
                </c:pt>
                <c:pt idx="1">
                  <c:v>0.866025403784439</c:v>
                </c:pt>
                <c:pt idx="2">
                  <c:v>0.5</c:v>
                </c:pt>
                <c:pt idx="3">
                  <c:v>0</c:v>
                </c:pt>
                <c:pt idx="4">
                  <c:v>-0.5</c:v>
                </c:pt>
                <c:pt idx="5">
                  <c:v>-0.866025403784439</c:v>
                </c:pt>
                <c:pt idx="6">
                  <c:v>-1</c:v>
                </c:pt>
                <c:pt idx="7">
                  <c:v>-0.866025403784439</c:v>
                </c:pt>
                <c:pt idx="8">
                  <c:v>-0.5</c:v>
                </c:pt>
                <c:pt idx="9">
                  <c:v>-1.22464679914735e-16</c:v>
                </c:pt>
                <c:pt idx="10">
                  <c:v>0.5</c:v>
                </c:pt>
                <c:pt idx="11">
                  <c:v>0.866025403784438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'26'!$B$16:$B$27</c15:f>
                <c15:dlblRangeCache>
                  <c:ptCount val="12"/>
                  <c:pt idx="0">
                    <c:v>12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7691"/>
        <c:axId val="184350260"/>
      </c:scatterChart>
      <c:valAx>
        <c:axId val="1678376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350260"/>
        <c:crosses val="autoZero"/>
        <c:crossBetween val="midCat"/>
      </c:valAx>
      <c:valAx>
        <c:axId val="184350260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8376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blipFill rotWithShape="1">
      <a:blip xmlns:r="http://schemas.openxmlformats.org/officeDocument/2006/relationships" r:embed="rId1"/>
      <a:stretch>
        <a:fillRect/>
      </a:stretch>
    </a:blipFill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47847820049986"/>
          <c:y val="0.174074074074074"/>
          <c:w val="0.89466814773674"/>
          <c:h val="0.606805555555556"/>
        </c:manualLayout>
      </c:layout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'28'!$E$5:$E$11</c:f>
              <c:numCache>
                <c:formatCode>General</c:formatCode>
                <c:ptCount val="7"/>
                <c:pt idx="0">
                  <c:v>290</c:v>
                </c:pt>
                <c:pt idx="1">
                  <c:v>314</c:v>
                </c:pt>
                <c:pt idx="2">
                  <c:v>371.428571428571</c:v>
                </c:pt>
                <c:pt idx="3">
                  <c:v>266</c:v>
                </c:pt>
                <c:pt idx="4">
                  <c:v>175</c:v>
                </c:pt>
                <c:pt idx="5">
                  <c:v>371.428571428571</c:v>
                </c:pt>
                <c:pt idx="6">
                  <c:v>371.428571428571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'28'!$F$5:$F$11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190.571428571429</c:v>
                </c:pt>
                <c:pt idx="3">
                  <c:v>#N/A</c:v>
                </c:pt>
                <c:pt idx="4">
                  <c:v>#N/A</c:v>
                </c:pt>
                <c:pt idx="5">
                  <c:v>67.5714285714286</c:v>
                </c:pt>
                <c:pt idx="6">
                  <c:v>182.571428571429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26232"/>
        <c:axId val="445564965"/>
      </c:barChar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1"/>
            <c:backward val="0"/>
            <c:dispRSqr val="0"/>
            <c:dispEq val="0"/>
          </c:trendline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'28'!$D$5:$D$11</c:f>
              <c:numCache>
                <c:formatCode>General</c:formatCode>
                <c:ptCount val="7"/>
                <c:pt idx="0">
                  <c:v>371.428571428571</c:v>
                </c:pt>
                <c:pt idx="1">
                  <c:v>371.428571428571</c:v>
                </c:pt>
                <c:pt idx="2">
                  <c:v>371.428571428571</c:v>
                </c:pt>
                <c:pt idx="3">
                  <c:v>371.428571428571</c:v>
                </c:pt>
                <c:pt idx="4">
                  <c:v>371.428571428571</c:v>
                </c:pt>
                <c:pt idx="5">
                  <c:v>371.428571428571</c:v>
                </c:pt>
                <c:pt idx="6">
                  <c:v>371.428571428571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26232"/>
        <c:axId val="445564965"/>
      </c:lineChart>
      <c:catAx>
        <c:axId val="46062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64965"/>
        <c:crosses val="autoZero"/>
        <c:auto val="1"/>
        <c:lblAlgn val="ctr"/>
        <c:lblOffset val="100"/>
        <c:noMultiLvlLbl val="0"/>
      </c:catAx>
      <c:valAx>
        <c:axId val="4455649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2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'30'!$C$12</c:f>
              <c:strCache>
                <c:ptCount val="1"/>
                <c:pt idx="0">
                  <c:v>产品A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50800">
                <a:schemeClr val="accent1">
                  <a:satMod val="1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>
                <a:glow rad="508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'30'!$C$13:$C$37</c:f>
              <c:numCache>
                <c:formatCode>General</c:formatCode>
                <c:ptCount val="25"/>
                <c:pt idx="0">
                  <c:v>1317</c:v>
                </c:pt>
                <c:pt idx="1">
                  <c:v>4645</c:v>
                </c:pt>
                <c:pt idx="2">
                  <c:v>2197</c:v>
                </c:pt>
                <c:pt idx="3">
                  <c:v>2856</c:v>
                </c:pt>
                <c:pt idx="4">
                  <c:v>4010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'30'!$D$12</c:f>
              <c:strCache>
                <c:ptCount val="1"/>
                <c:pt idx="0">
                  <c:v>产品B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>
              <a:glow rad="50800">
                <a:schemeClr val="bg1">
                  <a:lumMod val="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noFill/>
              </a:ln>
              <a:effectLst>
                <a:glow rad="50800">
                  <a:schemeClr val="bg1">
                    <a:lumMod val="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'30'!$D$13:$D$37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1734</c:v>
                </c:pt>
                <c:pt idx="6">
                  <c:v>5676</c:v>
                </c:pt>
                <c:pt idx="7">
                  <c:v>5675</c:v>
                </c:pt>
                <c:pt idx="8">
                  <c:v>2041</c:v>
                </c:pt>
                <c:pt idx="9">
                  <c:v>3806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'30'!$E$12</c:f>
              <c:strCache>
                <c:ptCount val="1"/>
                <c:pt idx="0">
                  <c:v>产品C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'30'!$E$13:$E$37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2708</c:v>
                </c:pt>
                <c:pt idx="11">
                  <c:v>6046</c:v>
                </c:pt>
                <c:pt idx="12">
                  <c:v>4210</c:v>
                </c:pt>
                <c:pt idx="13">
                  <c:v>6652</c:v>
                </c:pt>
                <c:pt idx="14">
                  <c:v>7191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'30'!$F$12</c:f>
              <c:strCache>
                <c:ptCount val="1"/>
                <c:pt idx="0">
                  <c:v>产品D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'30'!$F$13:$F$37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3403</c:v>
                </c:pt>
                <c:pt idx="16">
                  <c:v>7667</c:v>
                </c:pt>
                <c:pt idx="17">
                  <c:v>2706</c:v>
                </c:pt>
                <c:pt idx="18">
                  <c:v>6815</c:v>
                </c:pt>
                <c:pt idx="19">
                  <c:v>1948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'30'!$G$12</c:f>
              <c:strCache>
                <c:ptCount val="1"/>
                <c:pt idx="0">
                  <c:v>产品E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'30'!$G$13:$G$37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5379</c:v>
                </c:pt>
                <c:pt idx="21">
                  <c:v>4613</c:v>
                </c:pt>
                <c:pt idx="22">
                  <c:v>7987</c:v>
                </c:pt>
                <c:pt idx="23">
                  <c:v>6392</c:v>
                </c:pt>
                <c:pt idx="24">
                  <c:v>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42790"/>
        <c:axId val="37227188"/>
      </c:lineChart>
      <c:catAx>
        <c:axId val="6511427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7227188"/>
        <c:crosses val="autoZero"/>
        <c:auto val="1"/>
        <c:lblAlgn val="ctr"/>
        <c:lblOffset val="100"/>
        <c:tickMarkSkip val="5"/>
        <c:noMultiLvlLbl val="0"/>
      </c:catAx>
      <c:valAx>
        <c:axId val="372271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511427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0866261398176292"/>
          <c:y val="0.143310657596372"/>
          <c:w val="0.908814589665654"/>
          <c:h val="0.07596371882086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068469991547"/>
          <c:y val="0.174136321195145"/>
          <c:w val="0.925190194420964"/>
          <c:h val="0.666199813258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'33'!$C$4</c:f>
              <c:strCache>
                <c:ptCount val="1"/>
                <c:pt idx="0">
                  <c:v>热度</c:v>
                </c:pt>
              </c:strCache>
            </c:strRef>
          </c:tx>
          <c:spPr>
            <a:solidFill>
              <a:srgbClr val="00A3D8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'33'!$C$5:$C$10</c:f>
              <c:numCache>
                <c:formatCode>0%</c:formatCode>
                <c:ptCount val="6"/>
                <c:pt idx="0">
                  <c:v>0.37</c:v>
                </c:pt>
                <c:pt idx="1">
                  <c:v>0.25</c:v>
                </c:pt>
                <c:pt idx="2">
                  <c:v>0.22</c:v>
                </c:pt>
                <c:pt idx="3">
                  <c:v>0.08</c:v>
                </c:pt>
                <c:pt idx="4">
                  <c:v>-0.15</c:v>
                </c:pt>
                <c:pt idx="5">
                  <c:v>-0.2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ED7D31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'33'!$D$4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cap="none" spc="0" normalizeH="0" baseline="0">
                    <a:solidFill>
                      <a:schemeClr val="bg1"/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'33'!$D$5:$D$10</c:f>
              <c:numCache>
                <c:formatCode>0%</c:formatCode>
                <c:ptCount val="6"/>
                <c:pt idx="0">
                  <c:v>-0.37</c:v>
                </c:pt>
                <c:pt idx="1">
                  <c:v>-0.25</c:v>
                </c:pt>
                <c:pt idx="2">
                  <c:v>-0.22</c:v>
                </c:pt>
                <c:pt idx="3">
                  <c:v>-0.08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'33'!$B$5:$B$10</c15:f>
                <c15:dlblRangeCache>
                  <c:ptCount val="6"/>
                  <c:pt idx="0">
                    <c:v>小目标</c:v>
                  </c:pt>
                  <c:pt idx="1">
                    <c:v>蓝瘦香菇</c:v>
                  </c:pt>
                  <c:pt idx="2">
                    <c:v>老司机</c:v>
                  </c:pt>
                  <c:pt idx="3">
                    <c:v>洪荒之力</c:v>
                  </c:pt>
                  <c:pt idx="4">
                    <c:v>友谊的小船</c:v>
                  </c:pt>
                  <c:pt idx="5">
                    <c:v>城会玩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30432473"/>
        <c:axId val="52785336"/>
      </c:barChart>
      <c:catAx>
        <c:axId val="930432473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5336"/>
        <c:crosses val="autoZero"/>
        <c:auto val="1"/>
        <c:lblAlgn val="ctr"/>
        <c:lblOffset val="100"/>
        <c:noMultiLvlLbl val="0"/>
      </c:catAx>
      <c:valAx>
        <c:axId val="527853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43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G$2" horiz="1" max="10" min="1" page="10" val="1"/>
</file>

<file path=xl/ctrlProps/ctrlProp2.xml><?xml version="1.0" encoding="utf-8"?>
<formControlPr xmlns="http://schemas.microsoft.com/office/spreadsheetml/2009/9/main" objectType="Drop" dx="16" fmlaLink="$M$2" fmlaRange="参数!$B$3:$B$6" page="10" sel="4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svg"/><Relationship Id="rId2" Type="http://schemas.openxmlformats.org/officeDocument/2006/relationships/image" Target="../media/image2.png"/><Relationship Id="rId1" Type="http://schemas.openxmlformats.org/officeDocument/2006/relationships/hyperlink" Target="#&#30446;&#24405;!A1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NULL" TargetMode="External"/><Relationship Id="rId5" Type="http://schemas.openxmlformats.org/officeDocument/2006/relationships/image" Target="../media/image9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7" Type="http://schemas.openxmlformats.org/officeDocument/2006/relationships/image" Target="../media/image13.jpeg"/><Relationship Id="rId6" Type="http://schemas.openxmlformats.org/officeDocument/2006/relationships/image" Target="NULL" TargetMode="External"/><Relationship Id="rId5" Type="http://schemas.openxmlformats.org/officeDocument/2006/relationships/image" Target="../media/image12.jpe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NULL" TargetMode="External"/><Relationship Id="rId6" Type="http://schemas.openxmlformats.org/officeDocument/2006/relationships/image" Target="../media/image16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0.xml.rels><?xml version="1.0" encoding="UTF-8" standalone="yes"?>
<Relationships xmlns="http://schemas.openxmlformats.org/package/2006/relationships"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.png"/><Relationship Id="rId8" Type="http://schemas.openxmlformats.org/officeDocument/2006/relationships/image" Target="../media/image36.png"/><Relationship Id="rId7" Type="http://schemas.openxmlformats.org/officeDocument/2006/relationships/image" Target="../media/image35.png"/><Relationship Id="rId6" Type="http://schemas.openxmlformats.org/officeDocument/2006/relationships/image" Target="../media/image34.png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32.xml.rels><?xml version="1.0" encoding="UTF-8" standalone="yes"?>
<Relationships xmlns="http://schemas.openxmlformats.org/package/2006/relationships"><Relationship Id="rId5" Type="http://schemas.openxmlformats.org/officeDocument/2006/relationships/image" Target="../media/image38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hyperlink" Target="#&#30446;&#24405;!A1"/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3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5" Type="http://schemas.openxmlformats.org/officeDocument/2006/relationships/image" Target="../media/image41.png"/><Relationship Id="rId4" Type="http://schemas.openxmlformats.org/officeDocument/2006/relationships/image" Target="../media/image1.svg"/><Relationship Id="rId3" Type="http://schemas.openxmlformats.org/officeDocument/2006/relationships/image" Target="../media/image2.png"/><Relationship Id="rId2" Type="http://schemas.openxmlformats.org/officeDocument/2006/relationships/hyperlink" Target="#&#30446;&#24405;!A1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42.png"/><Relationship Id="rId1" Type="http://schemas.openxmlformats.org/officeDocument/2006/relationships/hyperlink" Target="#&#30446;&#24405;!A1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619125</xdr:colOff>
          <xdr:row>1</xdr:row>
          <xdr:rowOff>9525</xdr:rowOff>
        </xdr:from>
        <xdr:to>
          <xdr:col>6</xdr:col>
          <xdr:colOff>190500</xdr:colOff>
          <xdr:row>1</xdr:row>
          <xdr:rowOff>295275</xdr:rowOff>
        </xdr:to>
        <xdr:sp>
          <xdr:nvSpPr>
            <xdr:cNvPr id="14337" name="Spinner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7115175" y="428625"/>
              <a:ext cx="190500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1</xdr:row>
          <xdr:rowOff>9525</xdr:rowOff>
        </xdr:from>
        <xdr:to>
          <xdr:col>13</xdr:col>
          <xdr:colOff>447675</xdr:colOff>
          <xdr:row>1</xdr:row>
          <xdr:rowOff>290195</xdr:rowOff>
        </xdr:to>
        <xdr:sp>
          <xdr:nvSpPr>
            <xdr:cNvPr id="14338" name="Drop Dow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11652250" y="428625"/>
              <a:ext cx="789940" cy="2806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2</xdr:col>
      <xdr:colOff>1428750</xdr:colOff>
      <xdr:row>0</xdr:row>
      <xdr:rowOff>60960</xdr:rowOff>
    </xdr:from>
    <xdr:to>
      <xdr:col>2</xdr:col>
      <xdr:colOff>1637030</xdr:colOff>
      <xdr:row>0</xdr:row>
      <xdr:rowOff>314325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00275" y="60960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0</xdr:col>
      <xdr:colOff>584200</xdr:colOff>
      <xdr:row>0</xdr:row>
      <xdr:rowOff>593725</xdr:rowOff>
    </xdr:to>
    <xdr:pic>
      <xdr:nvPicPr>
        <xdr:cNvPr id="7" name="图片 6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285115</xdr:colOff>
      <xdr:row>0</xdr:row>
      <xdr:rowOff>104140</xdr:rowOff>
    </xdr:from>
    <xdr:to>
      <xdr:col>5</xdr:col>
      <xdr:colOff>592455</xdr:colOff>
      <xdr:row>0</xdr:row>
      <xdr:rowOff>415925</xdr:rowOff>
    </xdr:to>
    <xdr:pic>
      <xdr:nvPicPr>
        <xdr:cNvPr id="8" name="图片 7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96360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546100</xdr:colOff>
      <xdr:row>4</xdr:row>
      <xdr:rowOff>50800</xdr:rowOff>
    </xdr:from>
    <xdr:to>
      <xdr:col>10</xdr:col>
      <xdr:colOff>565150</xdr:colOff>
      <xdr:row>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02940" y="1117600"/>
          <a:ext cx="3118485" cy="4572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521335</xdr:colOff>
      <xdr:row>6</xdr:row>
      <xdr:rowOff>120650</xdr:rowOff>
    </xdr:from>
    <xdr:to>
      <xdr:col>12</xdr:col>
      <xdr:colOff>87630</xdr:colOff>
      <xdr:row>10</xdr:row>
      <xdr:rowOff>50165</xdr:rowOff>
    </xdr:to>
    <xdr:sp>
      <xdr:nvSpPr>
        <xdr:cNvPr id="4" name="文本框 3"/>
        <xdr:cNvSpPr txBox="1"/>
      </xdr:nvSpPr>
      <xdr:spPr>
        <a:xfrm>
          <a:off x="3178175" y="1720850"/>
          <a:ext cx="3863340" cy="996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=OFFSET($B$4,1,0,COUNTA($B:$B)-2,1)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试着修改数据源的内容，看看下拉列表是不是跟着变化。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COUNTA($B:$B)-2是为了计算偏移选择的行数，这里减去</a:t>
          </a:r>
          <a:r>
            <a: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</a:t>
          </a:r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，是因为除了数据源的内容外，还有两个单元格有数据。</a:t>
          </a:r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2</xdr:row>
      <xdr:rowOff>19050</xdr:rowOff>
    </xdr:from>
    <xdr:to>
      <xdr:col>1</xdr:col>
      <xdr:colOff>336550</xdr:colOff>
      <xdr:row>3</xdr:row>
      <xdr:rowOff>31750</xdr:rowOff>
    </xdr:to>
    <xdr:sp>
      <xdr:nvSpPr>
        <xdr:cNvPr id="5" name="椭圆 4"/>
        <xdr:cNvSpPr/>
      </xdr:nvSpPr>
      <xdr:spPr>
        <a:xfrm>
          <a:off x="219075" y="552450"/>
          <a:ext cx="279400" cy="2794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1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1</xdr:col>
      <xdr:colOff>0</xdr:colOff>
      <xdr:row>11</xdr:row>
      <xdr:rowOff>177800</xdr:rowOff>
    </xdr:from>
    <xdr:to>
      <xdr:col>1</xdr:col>
      <xdr:colOff>279400</xdr:colOff>
      <xdr:row>12</xdr:row>
      <xdr:rowOff>190500</xdr:rowOff>
    </xdr:to>
    <xdr:sp>
      <xdr:nvSpPr>
        <xdr:cNvPr id="6" name="椭圆 5"/>
        <xdr:cNvSpPr/>
      </xdr:nvSpPr>
      <xdr:spPr>
        <a:xfrm>
          <a:off x="161925" y="3111500"/>
          <a:ext cx="279400" cy="2794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2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6</xdr:col>
      <xdr:colOff>133985</xdr:colOff>
      <xdr:row>13</xdr:row>
      <xdr:rowOff>177800</xdr:rowOff>
    </xdr:from>
    <xdr:to>
      <xdr:col>20</xdr:col>
      <xdr:colOff>290195</xdr:colOff>
      <xdr:row>15</xdr:row>
      <xdr:rowOff>170180</xdr:rowOff>
    </xdr:to>
    <xdr:sp>
      <xdr:nvSpPr>
        <xdr:cNvPr id="7" name="文本框 6"/>
        <xdr:cNvSpPr txBox="1"/>
      </xdr:nvSpPr>
      <xdr:spPr>
        <a:xfrm>
          <a:off x="3495040" y="3644900"/>
          <a:ext cx="853948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</a:t>
          </a:r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$B$15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,1,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COUNTA(OFFSET($B$16:$B$50,0,MATCH(E15,$B$15:$C$15,0)-1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),</a:t>
          </a:r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7</xdr:col>
      <xdr:colOff>469900</xdr:colOff>
      <xdr:row>15</xdr:row>
      <xdr:rowOff>38100</xdr:rowOff>
    </xdr:from>
    <xdr:to>
      <xdr:col>7</xdr:col>
      <xdr:colOff>476250</xdr:colOff>
      <xdr:row>16</xdr:row>
      <xdr:rowOff>107950</xdr:rowOff>
    </xdr:to>
    <xdr:cxnSp>
      <xdr:nvCxnSpPr>
        <xdr:cNvPr id="8" name="直接箭头连接符 7"/>
        <xdr:cNvCxnSpPr/>
      </xdr:nvCxnSpPr>
      <xdr:spPr>
        <a:xfrm>
          <a:off x="4429760" y="4038600"/>
          <a:ext cx="6350" cy="336550"/>
        </a:xfrm>
        <a:prstGeom prst="straightConnector1">
          <a:avLst/>
        </a:prstGeom>
        <a:ln w="19050">
          <a:solidFill>
            <a:schemeClr val="accent1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89535</xdr:colOff>
      <xdr:row>16</xdr:row>
      <xdr:rowOff>88900</xdr:rowOff>
    </xdr:from>
    <xdr:to>
      <xdr:col>8</xdr:col>
      <xdr:colOff>449580</xdr:colOff>
      <xdr:row>17</xdr:row>
      <xdr:rowOff>87630</xdr:rowOff>
    </xdr:to>
    <xdr:sp>
      <xdr:nvSpPr>
        <xdr:cNvPr id="9" name="文本框 8"/>
        <xdr:cNvSpPr txBox="1"/>
      </xdr:nvSpPr>
      <xdr:spPr>
        <a:xfrm>
          <a:off x="4049395" y="4356100"/>
          <a:ext cx="95885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基准单元格</a:t>
          </a:r>
          <a:endParaRPr lang="zh-CN" altLang="en-US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8</xdr:col>
      <xdr:colOff>228600</xdr:colOff>
      <xdr:row>15</xdr:row>
      <xdr:rowOff>44450</xdr:rowOff>
    </xdr:from>
    <xdr:to>
      <xdr:col>8</xdr:col>
      <xdr:colOff>241300</xdr:colOff>
      <xdr:row>17</xdr:row>
      <xdr:rowOff>196850</xdr:rowOff>
    </xdr:to>
    <xdr:cxnSp>
      <xdr:nvCxnSpPr>
        <xdr:cNvPr id="10" name="直接箭头连接符 9"/>
        <xdr:cNvCxnSpPr/>
      </xdr:nvCxnSpPr>
      <xdr:spPr>
        <a:xfrm>
          <a:off x="4787265" y="4044950"/>
          <a:ext cx="12700" cy="68580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508635</xdr:colOff>
      <xdr:row>17</xdr:row>
      <xdr:rowOff>196850</xdr:rowOff>
    </xdr:from>
    <xdr:to>
      <xdr:col>9</xdr:col>
      <xdr:colOff>56515</xdr:colOff>
      <xdr:row>18</xdr:row>
      <xdr:rowOff>195580</xdr:rowOff>
    </xdr:to>
    <xdr:sp>
      <xdr:nvSpPr>
        <xdr:cNvPr id="11" name="文本框 10"/>
        <xdr:cNvSpPr txBox="1"/>
      </xdr:nvSpPr>
      <xdr:spPr>
        <a:xfrm>
          <a:off x="4468495" y="4730750"/>
          <a:ext cx="74549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偏移行数</a:t>
          </a:r>
          <a:endParaRPr lang="zh-CN" altLang="en-US" sz="1100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10</xdr:col>
      <xdr:colOff>164465</xdr:colOff>
      <xdr:row>15</xdr:row>
      <xdr:rowOff>69850</xdr:rowOff>
    </xdr:from>
    <xdr:to>
      <xdr:col>10</xdr:col>
      <xdr:colOff>177165</xdr:colOff>
      <xdr:row>17</xdr:row>
      <xdr:rowOff>222250</xdr:rowOff>
    </xdr:to>
    <xdr:cxnSp>
      <xdr:nvCxnSpPr>
        <xdr:cNvPr id="12" name="直接箭头连接符 11"/>
        <xdr:cNvCxnSpPr/>
      </xdr:nvCxnSpPr>
      <xdr:spPr>
        <a:xfrm>
          <a:off x="5920740" y="4070350"/>
          <a:ext cx="12700" cy="6858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578485</xdr:colOff>
      <xdr:row>17</xdr:row>
      <xdr:rowOff>221615</xdr:rowOff>
    </xdr:from>
    <xdr:to>
      <xdr:col>11</xdr:col>
      <xdr:colOff>392430</xdr:colOff>
      <xdr:row>21</xdr:row>
      <xdr:rowOff>239395</xdr:rowOff>
    </xdr:to>
    <xdr:sp>
      <xdr:nvSpPr>
        <xdr:cNvPr id="13" name="文本框 12"/>
        <xdr:cNvSpPr txBox="1"/>
      </xdr:nvSpPr>
      <xdr:spPr>
        <a:xfrm>
          <a:off x="5137150" y="4755515"/>
          <a:ext cx="1610360" cy="1084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偏移列数，根据一级列表名称计算，本例中如一级名称为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一班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endParaRPr lang="en-US" altLang="zh-CN" sz="1100" b="1">
            <a:solidFill>
              <a:srgbClr val="00B05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13</xdr:col>
      <xdr:colOff>558165</xdr:colOff>
      <xdr:row>15</xdr:row>
      <xdr:rowOff>69850</xdr:rowOff>
    </xdr:from>
    <xdr:to>
      <xdr:col>13</xdr:col>
      <xdr:colOff>570865</xdr:colOff>
      <xdr:row>17</xdr:row>
      <xdr:rowOff>222250</xdr:rowOff>
    </xdr:to>
    <xdr:cxnSp>
      <xdr:nvCxnSpPr>
        <xdr:cNvPr id="14" name="直接箭头连接符 13"/>
        <xdr:cNvCxnSpPr/>
      </xdr:nvCxnSpPr>
      <xdr:spPr>
        <a:xfrm>
          <a:off x="8110855" y="4070350"/>
          <a:ext cx="12700" cy="68580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13970</xdr:colOff>
      <xdr:row>17</xdr:row>
      <xdr:rowOff>221615</xdr:rowOff>
    </xdr:from>
    <xdr:to>
      <xdr:col>15</xdr:col>
      <xdr:colOff>259080</xdr:colOff>
      <xdr:row>19</xdr:row>
      <xdr:rowOff>200660</xdr:rowOff>
    </xdr:to>
    <xdr:sp>
      <xdr:nvSpPr>
        <xdr:cNvPr id="15" name="文本框 14"/>
        <xdr:cNvSpPr txBox="1"/>
      </xdr:nvSpPr>
      <xdr:spPr>
        <a:xfrm>
          <a:off x="7566660" y="4755515"/>
          <a:ext cx="1442720" cy="5124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所取的行高，根据数据内容的个数</a:t>
          </a:r>
          <a:endParaRPr lang="zh-CN" altLang="en-US" sz="1100" b="1">
            <a:solidFill>
              <a:srgbClr val="7030A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19</xdr:col>
      <xdr:colOff>386080</xdr:colOff>
      <xdr:row>15</xdr:row>
      <xdr:rowOff>38100</xdr:rowOff>
    </xdr:from>
    <xdr:to>
      <xdr:col>19</xdr:col>
      <xdr:colOff>398780</xdr:colOff>
      <xdr:row>17</xdr:row>
      <xdr:rowOff>190500</xdr:rowOff>
    </xdr:to>
    <xdr:cxnSp>
      <xdr:nvCxnSpPr>
        <xdr:cNvPr id="16" name="直接箭头连接符 15"/>
        <xdr:cNvCxnSpPr/>
      </xdr:nvCxnSpPr>
      <xdr:spPr>
        <a:xfrm>
          <a:off x="11531600" y="4038600"/>
          <a:ext cx="12700" cy="685800"/>
        </a:xfrm>
        <a:prstGeom prst="straightConnector1">
          <a:avLst/>
        </a:prstGeom>
        <a:ln w="19050">
          <a:solidFill>
            <a:schemeClr val="accent4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439420</xdr:colOff>
      <xdr:row>17</xdr:row>
      <xdr:rowOff>189230</xdr:rowOff>
    </xdr:from>
    <xdr:to>
      <xdr:col>20</xdr:col>
      <xdr:colOff>215265</xdr:colOff>
      <xdr:row>18</xdr:row>
      <xdr:rowOff>187960</xdr:rowOff>
    </xdr:to>
    <xdr:sp>
      <xdr:nvSpPr>
        <xdr:cNvPr id="17" name="文本框 16"/>
        <xdr:cNvSpPr txBox="1"/>
      </xdr:nvSpPr>
      <xdr:spPr>
        <a:xfrm>
          <a:off x="10986135" y="4723130"/>
          <a:ext cx="973455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所取的列宽</a:t>
          </a:r>
          <a:endParaRPr lang="zh-CN" altLang="en-US" sz="1100" b="1">
            <a:solidFill>
              <a:schemeClr val="accent4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356235</xdr:colOff>
      <xdr:row>11</xdr:row>
      <xdr:rowOff>215900</xdr:rowOff>
    </xdr:from>
    <xdr:to>
      <xdr:col>3</xdr:col>
      <xdr:colOff>556895</xdr:colOff>
      <xdr:row>12</xdr:row>
      <xdr:rowOff>214630</xdr:rowOff>
    </xdr:to>
    <xdr:sp>
      <xdr:nvSpPr>
        <xdr:cNvPr id="18" name="文本框 17"/>
        <xdr:cNvSpPr txBox="1"/>
      </xdr:nvSpPr>
      <xdr:spPr>
        <a:xfrm>
          <a:off x="518160" y="3149600"/>
          <a:ext cx="1398270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二级下拉列表更新</a:t>
          </a:r>
          <a:endParaRPr lang="en-US" altLang="zh-CN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oneCell">
    <xdr:from>
      <xdr:col>0</xdr:col>
      <xdr:colOff>114300</xdr:colOff>
      <xdr:row>13</xdr:row>
      <xdr:rowOff>6350</xdr:rowOff>
    </xdr:from>
    <xdr:to>
      <xdr:col>3</xdr:col>
      <xdr:colOff>87630</xdr:colOff>
      <xdr:row>18</xdr:row>
      <xdr:rowOff>69215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300" y="3473450"/>
          <a:ext cx="1332865" cy="139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20" name="图片 19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61055" y="0"/>
          <a:ext cx="307340" cy="311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361055" y="0"/>
          <a:ext cx="307340" cy="311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92475" y="0"/>
          <a:ext cx="307340" cy="311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172085</xdr:colOff>
      <xdr:row>0</xdr:row>
      <xdr:rowOff>29210</xdr:rowOff>
    </xdr:from>
    <xdr:to>
      <xdr:col>6</xdr:col>
      <xdr:colOff>479425</xdr:colOff>
      <xdr:row>0</xdr:row>
      <xdr:rowOff>340995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464560" y="29210"/>
          <a:ext cx="307340" cy="3117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92475" y="0"/>
          <a:ext cx="307340" cy="3117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5</xdr:row>
      <xdr:rowOff>203200</xdr:rowOff>
    </xdr:from>
    <xdr:to>
      <xdr:col>5</xdr:col>
      <xdr:colOff>615950</xdr:colOff>
      <xdr:row>6</xdr:row>
      <xdr:rowOff>203200</xdr:rowOff>
    </xdr:to>
    <xdr:sp>
      <xdr:nvSpPr>
        <xdr:cNvPr id="3" name="右箭头 2"/>
        <xdr:cNvSpPr/>
      </xdr:nvSpPr>
      <xdr:spPr>
        <a:xfrm>
          <a:off x="2940050" y="1651000"/>
          <a:ext cx="46355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491865" y="0"/>
          <a:ext cx="307340" cy="3117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139700</xdr:colOff>
      <xdr:row>3</xdr:row>
      <xdr:rowOff>44450</xdr:rowOff>
    </xdr:from>
    <xdr:to>
      <xdr:col>2</xdr:col>
      <xdr:colOff>596900</xdr:colOff>
      <xdr:row>4</xdr:row>
      <xdr:rowOff>44450</xdr:rowOff>
    </xdr:to>
    <xdr:sp>
      <xdr:nvSpPr>
        <xdr:cNvPr id="3" name="右箭头 2"/>
        <xdr:cNvSpPr/>
      </xdr:nvSpPr>
      <xdr:spPr>
        <a:xfrm>
          <a:off x="1910715" y="882650"/>
          <a:ext cx="45720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12</xdr:row>
      <xdr:rowOff>285750</xdr:rowOff>
    </xdr:from>
    <xdr:to>
      <xdr:col>9</xdr:col>
      <xdr:colOff>507365</xdr:colOff>
      <xdr:row>14</xdr:row>
      <xdr:rowOff>170815</xdr:rowOff>
    </xdr:to>
    <xdr:sp>
      <xdr:nvSpPr>
        <xdr:cNvPr id="4" name="文本框 3"/>
        <xdr:cNvSpPr txBox="1"/>
      </xdr:nvSpPr>
      <xdr:spPr>
        <a:xfrm>
          <a:off x="168275" y="3867150"/>
          <a:ext cx="8333105" cy="494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公式为：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IFERROR(INDEX(B:B,SMALL(IF(ISERROR(FIND($D$4,$B$4:$B$11)),65535,ROW($B$4:$B$11)),ROW(A1))),"")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D5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单元格中输入，按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，然后下拉填充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44450</xdr:colOff>
      <xdr:row>16</xdr:row>
      <xdr:rowOff>25400</xdr:rowOff>
    </xdr:from>
    <xdr:to>
      <xdr:col>1</xdr:col>
      <xdr:colOff>304800</xdr:colOff>
      <xdr:row>16</xdr:row>
      <xdr:rowOff>285750</xdr:rowOff>
    </xdr:to>
    <xdr:sp>
      <xdr:nvSpPr>
        <xdr:cNvPr id="5" name="椭圆 4"/>
        <xdr:cNvSpPr/>
      </xdr:nvSpPr>
      <xdr:spPr>
        <a:xfrm>
          <a:off x="206375" y="4826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368300</xdr:colOff>
      <xdr:row>16</xdr:row>
      <xdr:rowOff>12700</xdr:rowOff>
    </xdr:from>
    <xdr:to>
      <xdr:col>6</xdr:col>
      <xdr:colOff>521335</xdr:colOff>
      <xdr:row>16</xdr:row>
      <xdr:rowOff>285115</xdr:rowOff>
    </xdr:to>
    <xdr:sp>
      <xdr:nvSpPr>
        <xdr:cNvPr id="6" name="文本框 5"/>
        <xdr:cNvSpPr txBox="1"/>
      </xdr:nvSpPr>
      <xdr:spPr>
        <a:xfrm>
          <a:off x="530225" y="4813300"/>
          <a:ext cx="618871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FIND($D$4,$B$4:$B$11)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查找指定区域内，是否存在要查找的内容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17</xdr:row>
      <xdr:rowOff>38100</xdr:rowOff>
    </xdr:from>
    <xdr:to>
      <xdr:col>1</xdr:col>
      <xdr:colOff>317500</xdr:colOff>
      <xdr:row>17</xdr:row>
      <xdr:rowOff>298450</xdr:rowOff>
    </xdr:to>
    <xdr:sp>
      <xdr:nvSpPr>
        <xdr:cNvPr id="7" name="椭圆 6"/>
        <xdr:cNvSpPr/>
      </xdr:nvSpPr>
      <xdr:spPr>
        <a:xfrm>
          <a:off x="219075" y="5143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349250</xdr:colOff>
      <xdr:row>17</xdr:row>
      <xdr:rowOff>6350</xdr:rowOff>
    </xdr:from>
    <xdr:to>
      <xdr:col>6</xdr:col>
      <xdr:colOff>502285</xdr:colOff>
      <xdr:row>17</xdr:row>
      <xdr:rowOff>278765</xdr:rowOff>
    </xdr:to>
    <xdr:sp>
      <xdr:nvSpPr>
        <xdr:cNvPr id="8" name="文本框 7"/>
        <xdr:cNvSpPr txBox="1"/>
      </xdr:nvSpPr>
      <xdr:spPr>
        <a:xfrm>
          <a:off x="511175" y="5111750"/>
          <a:ext cx="618871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iserror( ① 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查到内容为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true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，查不到为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44450</xdr:colOff>
      <xdr:row>18</xdr:row>
      <xdr:rowOff>50800</xdr:rowOff>
    </xdr:from>
    <xdr:to>
      <xdr:col>1</xdr:col>
      <xdr:colOff>304800</xdr:colOff>
      <xdr:row>19</xdr:row>
      <xdr:rowOff>6350</xdr:rowOff>
    </xdr:to>
    <xdr:sp>
      <xdr:nvSpPr>
        <xdr:cNvPr id="9" name="椭圆 8"/>
        <xdr:cNvSpPr/>
      </xdr:nvSpPr>
      <xdr:spPr>
        <a:xfrm>
          <a:off x="206375" y="5461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</xdr:col>
      <xdr:colOff>361950</xdr:colOff>
      <xdr:row>18</xdr:row>
      <xdr:rowOff>63500</xdr:rowOff>
    </xdr:from>
    <xdr:to>
      <xdr:col>6</xdr:col>
      <xdr:colOff>514985</xdr:colOff>
      <xdr:row>19</xdr:row>
      <xdr:rowOff>240665</xdr:rowOff>
    </xdr:to>
    <xdr:sp>
      <xdr:nvSpPr>
        <xdr:cNvPr id="10" name="文本框 9"/>
        <xdr:cNvSpPr txBox="1"/>
      </xdr:nvSpPr>
      <xdr:spPr>
        <a:xfrm>
          <a:off x="523875" y="5473700"/>
          <a:ext cx="6188710" cy="481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② 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,65535,row(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$B$4:$B$11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结果为true时，未查到结果，返回一个很大的数；</a:t>
          </a:r>
          <a:endParaRPr lang="en-US" altLang="zh-CN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时，查询到结果，返回所在的行号。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20</xdr:row>
      <xdr:rowOff>12700</xdr:rowOff>
    </xdr:from>
    <xdr:to>
      <xdr:col>1</xdr:col>
      <xdr:colOff>285750</xdr:colOff>
      <xdr:row>20</xdr:row>
      <xdr:rowOff>273050</xdr:rowOff>
    </xdr:to>
    <xdr:sp>
      <xdr:nvSpPr>
        <xdr:cNvPr id="11" name="椭圆 10"/>
        <xdr:cNvSpPr/>
      </xdr:nvSpPr>
      <xdr:spPr>
        <a:xfrm>
          <a:off x="187325" y="6032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381000</xdr:colOff>
      <xdr:row>20</xdr:row>
      <xdr:rowOff>12700</xdr:rowOff>
    </xdr:from>
    <xdr:to>
      <xdr:col>10</xdr:col>
      <xdr:colOff>273685</xdr:colOff>
      <xdr:row>20</xdr:row>
      <xdr:rowOff>292100</xdr:rowOff>
    </xdr:to>
    <xdr:sp>
      <xdr:nvSpPr>
        <xdr:cNvPr id="12" name="文本框 11"/>
        <xdr:cNvSpPr txBox="1"/>
      </xdr:nvSpPr>
      <xdr:spPr>
        <a:xfrm>
          <a:off x="542925" y="6032500"/>
          <a:ext cx="832358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small(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③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,row(a1))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③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式，形成一个行号的集合，用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函数提取最小的行号，可通过下拉依次显示第二小、第三小的。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21</xdr:row>
      <xdr:rowOff>69850</xdr:rowOff>
    </xdr:from>
    <xdr:to>
      <xdr:col>1</xdr:col>
      <xdr:colOff>285750</xdr:colOff>
      <xdr:row>22</xdr:row>
      <xdr:rowOff>25400</xdr:rowOff>
    </xdr:to>
    <xdr:sp>
      <xdr:nvSpPr>
        <xdr:cNvPr id="13" name="椭圆 12"/>
        <xdr:cNvSpPr/>
      </xdr:nvSpPr>
      <xdr:spPr>
        <a:xfrm>
          <a:off x="187325" y="639445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374650</xdr:colOff>
      <xdr:row>21</xdr:row>
      <xdr:rowOff>50800</xdr:rowOff>
    </xdr:from>
    <xdr:to>
      <xdr:col>10</xdr:col>
      <xdr:colOff>267335</xdr:colOff>
      <xdr:row>22</xdr:row>
      <xdr:rowOff>25400</xdr:rowOff>
    </xdr:to>
    <xdr:sp>
      <xdr:nvSpPr>
        <xdr:cNvPr id="14" name="文本框 13"/>
        <xdr:cNvSpPr txBox="1"/>
      </xdr:nvSpPr>
      <xdr:spPr>
        <a:xfrm>
          <a:off x="536575" y="6375400"/>
          <a:ext cx="832358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index(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需要显示的区域，④）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通过行号，显示需要的数据。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absolute">
    <xdr:from>
      <xdr:col>4</xdr:col>
      <xdr:colOff>97790</xdr:colOff>
      <xdr:row>0</xdr:row>
      <xdr:rowOff>10160</xdr:rowOff>
    </xdr:from>
    <xdr:to>
      <xdr:col>4</xdr:col>
      <xdr:colOff>405130</xdr:colOff>
      <xdr:row>0</xdr:row>
      <xdr:rowOff>321945</xdr:rowOff>
    </xdr:to>
    <xdr:pic>
      <xdr:nvPicPr>
        <xdr:cNvPr id="15" name="图片 14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92675" y="10160"/>
          <a:ext cx="307340" cy="311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68580</xdr:colOff>
      <xdr:row>0</xdr:row>
      <xdr:rowOff>83820</xdr:rowOff>
    </xdr:from>
    <xdr:to>
      <xdr:col>7</xdr:col>
      <xdr:colOff>375920</xdr:colOff>
      <xdr:row>0</xdr:row>
      <xdr:rowOff>395605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390390" y="8382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22860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497205" cy="5181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272415</xdr:colOff>
      <xdr:row>2</xdr:row>
      <xdr:rowOff>82550</xdr:rowOff>
    </xdr:from>
    <xdr:to>
      <xdr:col>9</xdr:col>
      <xdr:colOff>388620</xdr:colOff>
      <xdr:row>3</xdr:row>
      <xdr:rowOff>120650</xdr:rowOff>
    </xdr:to>
    <xdr:sp>
      <xdr:nvSpPr>
        <xdr:cNvPr id="3" name="圆角矩形 2"/>
        <xdr:cNvSpPr/>
      </xdr:nvSpPr>
      <xdr:spPr>
        <a:xfrm>
          <a:off x="4625975" y="615950"/>
          <a:ext cx="715010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公式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342900</xdr:colOff>
      <xdr:row>4</xdr:row>
      <xdr:rowOff>0</xdr:rowOff>
    </xdr:from>
    <xdr:ext cx="5761355" cy="639445"/>
    <xdr:sp>
      <xdr:nvSpPr>
        <xdr:cNvPr id="4" name="文本框 3"/>
        <xdr:cNvSpPr txBox="1"/>
      </xdr:nvSpPr>
      <xdr:spPr>
        <a:xfrm>
          <a:off x="4696460" y="1066800"/>
          <a:ext cx="57613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=IFERROR(INDIRECT(TEXT(MOD(SMALL(IF(COUNTIF(H$3:H3,$B$4:$D$10)=0,COLUMN($B$4:$D$10)*10^4+ROW($B$4:$D$10)*10^2+COLUMN($B$4:$D$10)),ROW(A$1)),10^4),"R00C00"),0),"") 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三键组合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 editAs="absolute">
    <xdr:from>
      <xdr:col>8</xdr:col>
      <xdr:colOff>227965</xdr:colOff>
      <xdr:row>7</xdr:row>
      <xdr:rowOff>44450</xdr:rowOff>
    </xdr:from>
    <xdr:to>
      <xdr:col>9</xdr:col>
      <xdr:colOff>344170</xdr:colOff>
      <xdr:row>8</xdr:row>
      <xdr:rowOff>82550</xdr:rowOff>
    </xdr:to>
    <xdr:sp>
      <xdr:nvSpPr>
        <xdr:cNvPr id="5" name="圆角矩形 4"/>
        <xdr:cNvSpPr/>
      </xdr:nvSpPr>
      <xdr:spPr>
        <a:xfrm>
          <a:off x="4581525" y="1911350"/>
          <a:ext cx="715010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思路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297815</xdr:colOff>
      <xdr:row>8</xdr:row>
      <xdr:rowOff>227965</xdr:rowOff>
    </xdr:from>
    <xdr:ext cx="5761355" cy="1370330"/>
    <xdr:sp>
      <xdr:nvSpPr>
        <xdr:cNvPr id="6" name="文本框 5"/>
        <xdr:cNvSpPr txBox="1"/>
      </xdr:nvSpPr>
      <xdr:spPr>
        <a:xfrm>
          <a:off x="4651375" y="2361565"/>
          <a:ext cx="5761355" cy="1370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1.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按照公式去重的思路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IF(COUNTIF(H$3:H3,$B$4:$D$10)=0，行列号，错误值）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首次判断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$B$4:$D$10中和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h3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中的值进行判断，结果时全部为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0,</a:t>
          </a:r>
          <a:endParaRPr lang="en-US" altLang="zh-CN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3.small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（序列，序号） 取最小值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COLUMN($B$4:$D$10)*10^4+ROW($B$4:$D$10)*10^2+COLUMN($B$4:$D$10)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这是为了取出行列编号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5.indirect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取出相应行列号的值</a:t>
          </a:r>
          <a:endParaRPr lang="en-US" altLang="zh-CN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 editAs="absolute">
    <xdr:from>
      <xdr:col>7</xdr:col>
      <xdr:colOff>121920</xdr:colOff>
      <xdr:row>0</xdr:row>
      <xdr:rowOff>19685</xdr:rowOff>
    </xdr:from>
    <xdr:to>
      <xdr:col>7</xdr:col>
      <xdr:colOff>429260</xdr:colOff>
      <xdr:row>0</xdr:row>
      <xdr:rowOff>331470</xdr:rowOff>
    </xdr:to>
    <xdr:pic>
      <xdr:nvPicPr>
        <xdr:cNvPr id="7" name="图片 6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76675" y="19685"/>
          <a:ext cx="307340" cy="3117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1</xdr:col>
      <xdr:colOff>3175</xdr:colOff>
      <xdr:row>0</xdr:row>
      <xdr:rowOff>593725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46101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551815</xdr:colOff>
      <xdr:row>0</xdr:row>
      <xdr:rowOff>104140</xdr:rowOff>
    </xdr:from>
    <xdr:to>
      <xdr:col>5</xdr:col>
      <xdr:colOff>859155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23030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66040</xdr:colOff>
      <xdr:row>0</xdr:row>
      <xdr:rowOff>75565</xdr:rowOff>
    </xdr:from>
    <xdr:to>
      <xdr:col>1</xdr:col>
      <xdr:colOff>3175</xdr:colOff>
      <xdr:row>0</xdr:row>
      <xdr:rowOff>593725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" y="75565"/>
          <a:ext cx="46101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0</xdr:colOff>
      <xdr:row>0</xdr:row>
      <xdr:rowOff>104140</xdr:rowOff>
    </xdr:from>
    <xdr:to>
      <xdr:col>7</xdr:col>
      <xdr:colOff>306705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72865" y="10414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28575</xdr:colOff>
      <xdr:row>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29835" y="1943100"/>
          <a:ext cx="1824990" cy="6477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57150</xdr:colOff>
      <xdr:row>4</xdr:row>
      <xdr:rowOff>15875</xdr:rowOff>
    </xdr:from>
    <xdr:to>
      <xdr:col>15</xdr:col>
      <xdr:colOff>276860</xdr:colOff>
      <xdr:row>8</xdr:row>
      <xdr:rowOff>111760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rcRect b="14112"/>
        <a:stretch>
          <a:fillRect/>
        </a:stretch>
      </xdr:blipFill>
      <xdr:spPr>
        <a:xfrm>
          <a:off x="6883400" y="1628775"/>
          <a:ext cx="2016125" cy="1416685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11</xdr:col>
      <xdr:colOff>104775</xdr:colOff>
      <xdr:row>14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29835" y="3594100"/>
          <a:ext cx="1302385" cy="13335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9</xdr:col>
      <xdr:colOff>489585</xdr:colOff>
      <xdr:row>19</xdr:row>
      <xdr:rowOff>10160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40125" y="2933700"/>
          <a:ext cx="2884805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8" name="图片 7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9" name="图片 8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82587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3" name="图片 2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4" name="图片 3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25875" y="9525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266700</xdr:colOff>
      <xdr:row>15</xdr:row>
      <xdr:rowOff>285750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3540125" y="2273300"/>
          <a:ext cx="3260725" cy="32575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4</xdr:col>
      <xdr:colOff>495935</xdr:colOff>
      <xdr:row>0</xdr:row>
      <xdr:rowOff>95250</xdr:rowOff>
    </xdr:from>
    <xdr:to>
      <xdr:col>4</xdr:col>
      <xdr:colOff>803275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2397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168275</xdr:colOff>
      <xdr:row>0</xdr:row>
      <xdr:rowOff>95250</xdr:rowOff>
    </xdr:from>
    <xdr:to>
      <xdr:col>5</xdr:col>
      <xdr:colOff>475615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2397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4</xdr:col>
      <xdr:colOff>785495</xdr:colOff>
      <xdr:row>0</xdr:row>
      <xdr:rowOff>95250</xdr:rowOff>
    </xdr:from>
    <xdr:to>
      <xdr:col>5</xdr:col>
      <xdr:colOff>285115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822700" y="9525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648335</xdr:colOff>
      <xdr:row>22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3875" y="5105400"/>
          <a:ext cx="396875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454025</xdr:colOff>
      <xdr:row>33</xdr:row>
      <xdr:rowOff>59055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3875" y="7747000"/>
          <a:ext cx="5447665" cy="3361055"/>
        </a:xfrm>
        <a:prstGeom prst="rect">
          <a:avLst/>
        </a:prstGeom>
        <a:noFill/>
        <a:ln w="9525">
          <a:solidFill>
            <a:schemeClr val="bg1">
              <a:lumMod val="9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662940</xdr:colOff>
      <xdr:row>3</xdr:row>
      <xdr:rowOff>5080</xdr:rowOff>
    </xdr:from>
    <xdr:to>
      <xdr:col>9</xdr:col>
      <xdr:colOff>609600</xdr:colOff>
      <xdr:row>12</xdr:row>
      <xdr:rowOff>106045</xdr:rowOff>
    </xdr:to>
    <xdr:sp>
      <xdr:nvSpPr>
        <xdr:cNvPr id="7" name="矩形 6"/>
        <xdr:cNvSpPr/>
      </xdr:nvSpPr>
      <xdr:spPr>
        <a:xfrm>
          <a:off x="4507230" y="1148080"/>
          <a:ext cx="2806700" cy="30727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674370</xdr:colOff>
      <xdr:row>5</xdr:row>
      <xdr:rowOff>8255</xdr:rowOff>
    </xdr:from>
    <xdr:to>
      <xdr:col>9</xdr:col>
      <xdr:colOff>596900</xdr:colOff>
      <xdr:row>12</xdr:row>
      <xdr:rowOff>94615</xdr:rowOff>
    </xdr:to>
    <xdr:graphicFrame>
      <xdr:nvGraphicFramePr>
        <xdr:cNvPr id="4" name="图表 3"/>
        <xdr:cNvGraphicFramePr/>
      </xdr:nvGraphicFramePr>
      <xdr:xfrm>
        <a:off x="4518660" y="1811655"/>
        <a:ext cx="2793365" cy="239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5080</xdr:rowOff>
    </xdr:from>
    <xdr:to>
      <xdr:col>5</xdr:col>
      <xdr:colOff>983615</xdr:colOff>
      <xdr:row>3</xdr:row>
      <xdr:rowOff>81280</xdr:rowOff>
    </xdr:to>
    <xdr:sp>
      <xdr:nvSpPr>
        <xdr:cNvPr id="8" name="矩形 7"/>
        <xdr:cNvSpPr/>
      </xdr:nvSpPr>
      <xdr:spPr>
        <a:xfrm>
          <a:off x="4629150" y="1148080"/>
          <a:ext cx="198755" cy="76200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683260</xdr:colOff>
      <xdr:row>3</xdr:row>
      <xdr:rowOff>93980</xdr:rowOff>
    </xdr:from>
    <xdr:ext cx="1706880" cy="293370"/>
    <xdr:sp>
      <xdr:nvSpPr>
        <xdr:cNvPr id="9" name="文本框 8"/>
        <xdr:cNvSpPr txBox="1"/>
      </xdr:nvSpPr>
      <xdr:spPr>
        <a:xfrm>
          <a:off x="4527550" y="1236980"/>
          <a:ext cx="170688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200" b="1">
              <a:latin typeface="微软雅黑" panose="020B0503020204020204" charset="-122"/>
              <a:ea typeface="微软雅黑" panose="020B0503020204020204" charset="-122"/>
            </a:rPr>
            <a:t>用户数增长，利润下降</a:t>
          </a:r>
          <a:endParaRPr lang="zh-CN" altLang="en-US" sz="12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5</xdr:col>
      <xdr:colOff>690880</xdr:colOff>
      <xdr:row>4</xdr:row>
      <xdr:rowOff>86360</xdr:rowOff>
    </xdr:from>
    <xdr:ext cx="944880" cy="259715"/>
    <xdr:sp>
      <xdr:nvSpPr>
        <xdr:cNvPr id="10" name="文本框 9"/>
        <xdr:cNvSpPr txBox="1"/>
      </xdr:nvSpPr>
      <xdr:spPr>
        <a:xfrm>
          <a:off x="4535170" y="1559560"/>
          <a:ext cx="944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accent5">
                  <a:lumMod val="60000"/>
                  <a:lumOff val="4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用户数（万）</a:t>
          </a:r>
          <a:endParaRPr lang="zh-CN" altLang="en-US" sz="1000">
            <a:solidFill>
              <a:schemeClr val="accent5">
                <a:lumMod val="60000"/>
                <a:lumOff val="4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8</xdr:col>
      <xdr:colOff>454660</xdr:colOff>
      <xdr:row>4</xdr:row>
      <xdr:rowOff>78740</xdr:rowOff>
    </xdr:from>
    <xdr:ext cx="817880" cy="259715"/>
    <xdr:sp>
      <xdr:nvSpPr>
        <xdr:cNvPr id="11" name="文本框 10"/>
        <xdr:cNvSpPr txBox="1"/>
      </xdr:nvSpPr>
      <xdr:spPr>
        <a:xfrm>
          <a:off x="6570980" y="1551940"/>
          <a:ext cx="817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利润（亿）</a:t>
          </a:r>
          <a:endParaRPr lang="zh-CN" altLang="en-US" sz="1000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121285</xdr:colOff>
      <xdr:row>0</xdr:row>
      <xdr:rowOff>95250</xdr:rowOff>
    </xdr:from>
    <xdr:to>
      <xdr:col>6</xdr:col>
      <xdr:colOff>518160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57930" y="95250"/>
          <a:ext cx="396875" cy="3117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78250" y="95250"/>
          <a:ext cx="328930" cy="3117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78250" y="95250"/>
          <a:ext cx="328930" cy="3117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206375</xdr:colOff>
      <xdr:row>0</xdr:row>
      <xdr:rowOff>95250</xdr:rowOff>
    </xdr:from>
    <xdr:to>
      <xdr:col>7</xdr:col>
      <xdr:colOff>13335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75710" y="95250"/>
          <a:ext cx="330200" cy="3117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646430</xdr:colOff>
      <xdr:row>0</xdr:row>
      <xdr:rowOff>123825</xdr:rowOff>
    </xdr:from>
    <xdr:to>
      <xdr:col>8</xdr:col>
      <xdr:colOff>337820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5545" y="123825"/>
          <a:ext cx="370840" cy="3117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3005" y="123825"/>
          <a:ext cx="33528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553085</xdr:colOff>
      <xdr:row>8</xdr:row>
      <xdr:rowOff>25400</xdr:rowOff>
    </xdr:from>
    <xdr:to>
      <xdr:col>4</xdr:col>
      <xdr:colOff>0</xdr:colOff>
      <xdr:row>13</xdr:row>
      <xdr:rowOff>251460</xdr:rowOff>
    </xdr:to>
    <xdr:pic>
      <xdr:nvPicPr>
        <xdr:cNvPr id="7" name="图片 6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523875" y="2819400"/>
          <a:ext cx="1886585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572135</xdr:colOff>
      <xdr:row>20</xdr:row>
      <xdr:rowOff>273050</xdr:rowOff>
    </xdr:from>
    <xdr:to>
      <xdr:col>3</xdr:col>
      <xdr:colOff>123825</xdr:colOff>
      <xdr:row>25</xdr:row>
      <xdr:rowOff>279400</xdr:rowOff>
    </xdr:to>
    <xdr:pic>
      <xdr:nvPicPr>
        <xdr:cNvPr id="13" name="图片 12"/>
        <xdr:cNvPicPr>
          <a:picLocks noChangeAspect="1"/>
        </xdr:cNvPicPr>
      </xdr:nvPicPr>
      <xdr:blipFill>
        <a:blip r:embed="rId7" r:link="rId6"/>
        <a:stretch>
          <a:fillRect/>
        </a:stretch>
      </xdr:blipFill>
      <xdr:spPr>
        <a:xfrm>
          <a:off x="523875" y="7029450"/>
          <a:ext cx="148717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37</xdr:row>
      <xdr:rowOff>73025</xdr:rowOff>
    </xdr:from>
    <xdr:to>
      <xdr:col>4</xdr:col>
      <xdr:colOff>19685</xdr:colOff>
      <xdr:row>40</xdr:row>
      <xdr:rowOff>311785</xdr:rowOff>
    </xdr:to>
    <xdr:pic>
      <xdr:nvPicPr>
        <xdr:cNvPr id="20" name="图片 19"/>
        <xdr:cNvPicPr>
          <a:picLocks noChangeAspect="1"/>
        </xdr:cNvPicPr>
      </xdr:nvPicPr>
      <xdr:blipFill>
        <a:blip r:embed="rId8" r:link="rId6"/>
        <a:stretch>
          <a:fillRect/>
        </a:stretch>
      </xdr:blipFill>
      <xdr:spPr>
        <a:xfrm>
          <a:off x="543560" y="12442825"/>
          <a:ext cx="1886585" cy="122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589915</xdr:colOff>
      <xdr:row>0</xdr:row>
      <xdr:rowOff>123825</xdr:rowOff>
    </xdr:from>
    <xdr:to>
      <xdr:col>9</xdr:col>
      <xdr:colOff>326390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98720" y="123825"/>
          <a:ext cx="33528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</xdr:row>
      <xdr:rowOff>69850</xdr:rowOff>
    </xdr:from>
    <xdr:to>
      <xdr:col>10</xdr:col>
      <xdr:colOff>431800</xdr:colOff>
      <xdr:row>14</xdr:row>
      <xdr:rowOff>133350</xdr:rowOff>
    </xdr:to>
    <xdr:pic>
      <xdr:nvPicPr>
        <xdr:cNvPr id="20" name="图片 19"/>
        <xdr:cNvPicPr>
          <a:picLocks noChangeAspect="1"/>
        </xdr:cNvPicPr>
      </xdr:nvPicPr>
      <xdr:blipFill>
        <a:blip r:embed="rId6" r:link="rId7"/>
        <a:stretch>
          <a:fillRect/>
        </a:stretch>
      </xdr:blipFill>
      <xdr:spPr>
        <a:xfrm>
          <a:off x="536575" y="1212850"/>
          <a:ext cx="5501640" cy="36957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414020</xdr:colOff>
      <xdr:row>83</xdr:row>
      <xdr:rowOff>50800</xdr:rowOff>
    </xdr:from>
    <xdr:to>
      <xdr:col>18</xdr:col>
      <xdr:colOff>521970</xdr:colOff>
      <xdr:row>95</xdr:row>
      <xdr:rowOff>213360</xdr:rowOff>
    </xdr:to>
    <xdr:pic>
      <xdr:nvPicPr>
        <xdr:cNvPr id="28" name="图片 27"/>
        <xdr:cNvPicPr>
          <a:picLocks noChangeAspect="1"/>
        </xdr:cNvPicPr>
      </xdr:nvPicPr>
      <xdr:blipFill>
        <a:blip r:embed="rId8" r:link="rId7"/>
        <a:stretch>
          <a:fillRect/>
        </a:stretch>
      </xdr:blipFill>
      <xdr:spPr>
        <a:xfrm>
          <a:off x="5421630" y="27609800"/>
          <a:ext cx="5497195" cy="412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79</xdr:row>
      <xdr:rowOff>44450</xdr:rowOff>
    </xdr:from>
    <xdr:to>
      <xdr:col>9</xdr:col>
      <xdr:colOff>158750</xdr:colOff>
      <xdr:row>87</xdr:row>
      <xdr:rowOff>146050</xdr:rowOff>
    </xdr:to>
    <xdr:graphicFrame>
      <xdr:nvGraphicFramePr>
        <xdr:cNvPr id="4" name="图表 3"/>
        <xdr:cNvGraphicFramePr/>
      </xdr:nvGraphicFramePr>
      <xdr:xfrm>
        <a:off x="695325" y="26282650"/>
        <a:ext cx="44710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260350</xdr:colOff>
      <xdr:row>15</xdr:row>
      <xdr:rowOff>292100</xdr:rowOff>
    </xdr:from>
    <xdr:to>
      <xdr:col>14</xdr:col>
      <xdr:colOff>521970</xdr:colOff>
      <xdr:row>22</xdr:row>
      <xdr:rowOff>262890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69155" y="5397500"/>
          <a:ext cx="385445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400050</xdr:colOff>
      <xdr:row>32</xdr:row>
      <xdr:rowOff>304800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3875" y="8407400"/>
          <a:ext cx="4284980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267335</xdr:colOff>
      <xdr:row>48</xdr:row>
      <xdr:rowOff>192405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23875" y="11709400"/>
          <a:ext cx="7745095" cy="44850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438150</xdr:colOff>
      <xdr:row>57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3875" y="16662400"/>
          <a:ext cx="4323080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44450</xdr:colOff>
      <xdr:row>65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3875" y="19634200"/>
          <a:ext cx="2264410" cy="2006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196850</xdr:colOff>
      <xdr:row>67</xdr:row>
      <xdr:rowOff>69850</xdr:rowOff>
    </xdr:from>
    <xdr:to>
      <xdr:col>14</xdr:col>
      <xdr:colOff>355600</xdr:colOff>
      <xdr:row>76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20725" y="22345650"/>
          <a:ext cx="763651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12700</xdr:colOff>
      <xdr:row>78</xdr:row>
      <xdr:rowOff>241300</xdr:rowOff>
    </xdr:from>
    <xdr:to>
      <xdr:col>11</xdr:col>
      <xdr:colOff>450850</xdr:colOff>
      <xdr:row>79</xdr:row>
      <xdr:rowOff>260350</xdr:rowOff>
    </xdr:to>
    <xdr:sp>
      <xdr:nvSpPr>
        <xdr:cNvPr id="11" name="矩形 10"/>
        <xdr:cNvSpPr/>
      </xdr:nvSpPr>
      <xdr:spPr>
        <a:xfrm>
          <a:off x="6217920" y="26149300"/>
          <a:ext cx="438150" cy="34925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12700</xdr:colOff>
      <xdr:row>78</xdr:row>
      <xdr:rowOff>254000</xdr:rowOff>
    </xdr:from>
    <xdr:to>
      <xdr:col>12</xdr:col>
      <xdr:colOff>18415</xdr:colOff>
      <xdr:row>80</xdr:row>
      <xdr:rowOff>146685</xdr:rowOff>
    </xdr:to>
    <xdr:grpSp>
      <xdr:nvGrpSpPr>
        <xdr:cNvPr id="14" name="组合 13"/>
        <xdr:cNvGrpSpPr/>
      </xdr:nvGrpSpPr>
      <xdr:grpSpPr>
        <a:xfrm>
          <a:off x="6217920" y="26162000"/>
          <a:ext cx="604520" cy="553085"/>
          <a:chOff x="10050" y="41180"/>
          <a:chExt cx="690" cy="920"/>
        </a:xfrm>
      </xdr:grpSpPr>
      <xdr:sp>
        <xdr:nvSpPr>
          <xdr:cNvPr id="12" name="下箭头 11"/>
          <xdr:cNvSpPr/>
        </xdr:nvSpPr>
        <xdr:spPr>
          <a:xfrm>
            <a:off x="10220" y="41710"/>
            <a:ext cx="370" cy="390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3" name="矩形 12"/>
          <xdr:cNvSpPr/>
        </xdr:nvSpPr>
        <xdr:spPr>
          <a:xfrm>
            <a:off x="10050" y="41180"/>
            <a:ext cx="690" cy="55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3005" y="123825"/>
          <a:ext cx="335280" cy="3117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368935</xdr:colOff>
      <xdr:row>0</xdr:row>
      <xdr:rowOff>123825</xdr:rowOff>
    </xdr:from>
    <xdr:to>
      <xdr:col>9</xdr:col>
      <xdr:colOff>90170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99990" y="123825"/>
          <a:ext cx="320040" cy="311785"/>
        </a:xfrm>
        <a:prstGeom prst="rect">
          <a:avLst/>
        </a:prstGeom>
      </xdr:spPr>
    </xdr:pic>
    <xdr:clientData/>
  </xdr:twoCellAnchor>
  <xdr:twoCellAnchor>
    <xdr:from>
      <xdr:col>8</xdr:col>
      <xdr:colOff>231775</xdr:colOff>
      <xdr:row>2</xdr:row>
      <xdr:rowOff>133350</xdr:rowOff>
    </xdr:from>
    <xdr:to>
      <xdr:col>10</xdr:col>
      <xdr:colOff>766445</xdr:colOff>
      <xdr:row>8</xdr:row>
      <xdr:rowOff>59690</xdr:rowOff>
    </xdr:to>
    <xdr:graphicFrame>
      <xdr:nvGraphicFramePr>
        <xdr:cNvPr id="4" name="图表 3"/>
        <xdr:cNvGraphicFramePr/>
      </xdr:nvGraphicFramePr>
      <xdr:xfrm>
        <a:off x="4862830" y="946150"/>
        <a:ext cx="1732280" cy="1907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3005" y="123825"/>
          <a:ext cx="33528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4</xdr:row>
      <xdr:rowOff>320675</xdr:rowOff>
    </xdr:from>
    <xdr:to>
      <xdr:col>10</xdr:col>
      <xdr:colOff>226695</xdr:colOff>
      <xdr:row>11</xdr:row>
      <xdr:rowOff>264795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93770" y="1793875"/>
          <a:ext cx="2621915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447675</xdr:colOff>
      <xdr:row>14</xdr:row>
      <xdr:rowOff>44450</xdr:rowOff>
    </xdr:from>
    <xdr:to>
      <xdr:col>9</xdr:col>
      <xdr:colOff>419100</xdr:colOff>
      <xdr:row>19</xdr:row>
      <xdr:rowOff>300990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93770" y="4819650"/>
          <a:ext cx="2215515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22</xdr:row>
      <xdr:rowOff>25400</xdr:rowOff>
    </xdr:from>
    <xdr:to>
      <xdr:col>11</xdr:col>
      <xdr:colOff>371475</xdr:colOff>
      <xdr:row>33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60420" y="7442200"/>
          <a:ext cx="349885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247650</xdr:colOff>
      <xdr:row>21</xdr:row>
      <xdr:rowOff>292100</xdr:rowOff>
    </xdr:from>
    <xdr:to>
      <xdr:col>17</xdr:col>
      <xdr:colOff>162560</xdr:colOff>
      <xdr:row>33</xdr:row>
      <xdr:rowOff>174625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34250" y="7378700"/>
          <a:ext cx="2908935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26</xdr:row>
      <xdr:rowOff>28575</xdr:rowOff>
    </xdr:from>
    <xdr:to>
      <xdr:col>12</xdr:col>
      <xdr:colOff>209550</xdr:colOff>
      <xdr:row>27</xdr:row>
      <xdr:rowOff>3175</xdr:rowOff>
    </xdr:to>
    <xdr:sp>
      <xdr:nvSpPr>
        <xdr:cNvPr id="8" name="右箭头 7"/>
        <xdr:cNvSpPr/>
      </xdr:nvSpPr>
      <xdr:spPr>
        <a:xfrm>
          <a:off x="6944995" y="8766175"/>
          <a:ext cx="351155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7</xdr:col>
      <xdr:colOff>400050</xdr:colOff>
      <xdr:row>0</xdr:row>
      <xdr:rowOff>123825</xdr:rowOff>
    </xdr:from>
    <xdr:to>
      <xdr:col>8</xdr:col>
      <xdr:colOff>136525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95545" y="123825"/>
          <a:ext cx="335280" cy="311785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</xdr:row>
      <xdr:rowOff>0</xdr:rowOff>
    </xdr:from>
    <xdr:to>
      <xdr:col>14</xdr:col>
      <xdr:colOff>178435</xdr:colOff>
      <xdr:row>11</xdr:row>
      <xdr:rowOff>101600</xdr:rowOff>
    </xdr:to>
    <xdr:graphicFrame>
      <xdr:nvGraphicFramePr>
        <xdr:cNvPr id="9" name="图表 8"/>
        <xdr:cNvGraphicFramePr/>
      </xdr:nvGraphicFramePr>
      <xdr:xfrm>
        <a:off x="4601845" y="1143000"/>
        <a:ext cx="43637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17</xdr:row>
      <xdr:rowOff>323850</xdr:rowOff>
    </xdr:from>
    <xdr:to>
      <xdr:col>6</xdr:col>
      <xdr:colOff>401320</xdr:colOff>
      <xdr:row>25</xdr:row>
      <xdr:rowOff>3810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6425" y="6089650"/>
          <a:ext cx="3867150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158750</xdr:colOff>
      <xdr:row>17</xdr:row>
      <xdr:rowOff>165100</xdr:rowOff>
    </xdr:from>
    <xdr:to>
      <xdr:col>13</xdr:col>
      <xdr:colOff>355600</xdr:colOff>
      <xdr:row>24</xdr:row>
      <xdr:rowOff>165100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54245" y="5930900"/>
          <a:ext cx="3789680" cy="231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0</xdr:colOff>
      <xdr:row>0</xdr:row>
      <xdr:rowOff>123825</xdr:rowOff>
    </xdr:from>
    <xdr:to>
      <xdr:col>8</xdr:col>
      <xdr:colOff>343535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05705" y="123825"/>
          <a:ext cx="34353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12</xdr:row>
      <xdr:rowOff>0</xdr:rowOff>
    </xdr:from>
    <xdr:to>
      <xdr:col>2</xdr:col>
      <xdr:colOff>19685</xdr:colOff>
      <xdr:row>14</xdr:row>
      <xdr:rowOff>52705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2135" y="4140200"/>
          <a:ext cx="1196975" cy="71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17</xdr:row>
      <xdr:rowOff>16510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3875" y="5130800"/>
          <a:ext cx="1225550" cy="67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8890</xdr:colOff>
      <xdr:row>2</xdr:row>
      <xdr:rowOff>304800</xdr:rowOff>
    </xdr:from>
    <xdr:to>
      <xdr:col>2</xdr:col>
      <xdr:colOff>27940</xdr:colOff>
      <xdr:row>4</xdr:row>
      <xdr:rowOff>323215</xdr:rowOff>
    </xdr:to>
    <xdr:grpSp>
      <xdr:nvGrpSpPr>
        <xdr:cNvPr id="16" name="组合 15"/>
        <xdr:cNvGrpSpPr/>
      </xdr:nvGrpSpPr>
      <xdr:grpSpPr>
        <a:xfrm>
          <a:off x="532765" y="1117600"/>
          <a:ext cx="1244600" cy="704215"/>
          <a:chOff x="915" y="1740"/>
          <a:chExt cx="2204" cy="1094"/>
        </a:xfrm>
      </xdr:grpSpPr>
      <xdr:sp>
        <xdr:nvSpPr>
          <xdr:cNvPr id="9" name="直角三角形 8"/>
          <xdr:cNvSpPr/>
        </xdr:nvSpPr>
        <xdr:spPr>
          <a:xfrm>
            <a:off x="915" y="1786"/>
            <a:ext cx="1559" cy="1048"/>
          </a:xfrm>
          <a:prstGeom prst="rt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1" name="直角三角形 10"/>
          <xdr:cNvSpPr/>
        </xdr:nvSpPr>
        <xdr:spPr>
          <a:xfrm flipH="1" flipV="1">
            <a:off x="964" y="1791"/>
            <a:ext cx="2116" cy="570"/>
          </a:xfrm>
          <a:prstGeom prst="rtTriangle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975" y="232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科目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4" name="文本框 13"/>
          <xdr:cNvSpPr txBox="1"/>
        </xdr:nvSpPr>
        <xdr:spPr>
          <a:xfrm>
            <a:off x="2085" y="226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班级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2235" y="1740"/>
            <a:ext cx="885" cy="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年级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57150</xdr:colOff>
      <xdr:row>20</xdr:row>
      <xdr:rowOff>111125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3875" y="6121400"/>
          <a:ext cx="1282700" cy="77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9</xdr:col>
      <xdr:colOff>38100</xdr:colOff>
      <xdr:row>0</xdr:row>
      <xdr:rowOff>123825</xdr:rowOff>
    </xdr:from>
    <xdr:to>
      <xdr:col>9</xdr:col>
      <xdr:colOff>419735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74590" y="123825"/>
          <a:ext cx="381635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39</xdr:row>
      <xdr:rowOff>12700</xdr:rowOff>
    </xdr:from>
    <xdr:to>
      <xdr:col>7</xdr:col>
      <xdr:colOff>381635</xdr:colOff>
      <xdr:row>46</xdr:row>
      <xdr:rowOff>208915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0700" y="13042900"/>
          <a:ext cx="3599815" cy="250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48</xdr:row>
      <xdr:rowOff>50800</xdr:rowOff>
    </xdr:from>
    <xdr:to>
      <xdr:col>7</xdr:col>
      <xdr:colOff>127635</xdr:colOff>
      <xdr:row>56</xdr:row>
      <xdr:rowOff>279400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7200" y="16052800"/>
          <a:ext cx="3409315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283845</xdr:colOff>
      <xdr:row>62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3875" y="19304000"/>
          <a:ext cx="2435860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127635</xdr:colOff>
      <xdr:row>72</xdr:row>
      <xdr:rowOff>101600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3875" y="21285200"/>
          <a:ext cx="3941445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114300</xdr:colOff>
      <xdr:row>2</xdr:row>
      <xdr:rowOff>25400</xdr:rowOff>
    </xdr:from>
    <xdr:to>
      <xdr:col>15</xdr:col>
      <xdr:colOff>520700</xdr:colOff>
      <xdr:row>8</xdr:row>
      <xdr:rowOff>324485</xdr:rowOff>
    </xdr:to>
    <xdr:graphicFrame>
      <xdr:nvGraphicFramePr>
        <xdr:cNvPr id="8" name="图表 7"/>
        <xdr:cNvGraphicFramePr/>
      </xdr:nvGraphicFramePr>
      <xdr:xfrm>
        <a:off x="5050790" y="838200"/>
        <a:ext cx="3999230" cy="228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349250</xdr:colOff>
      <xdr:row>0</xdr:row>
      <xdr:rowOff>123825</xdr:rowOff>
    </xdr:from>
    <xdr:to>
      <xdr:col>7</xdr:col>
      <xdr:colOff>189230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80305" y="123825"/>
          <a:ext cx="37147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433705</xdr:colOff>
      <xdr:row>2</xdr:row>
      <xdr:rowOff>19050</xdr:rowOff>
    </xdr:from>
    <xdr:to>
      <xdr:col>8</xdr:col>
      <xdr:colOff>579120</xdr:colOff>
      <xdr:row>11</xdr:row>
      <xdr:rowOff>53975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70275" y="831850"/>
          <a:ext cx="2870200" cy="300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238760</xdr:colOff>
      <xdr:row>0</xdr:row>
      <xdr:rowOff>123825</xdr:rowOff>
    </xdr:from>
    <xdr:to>
      <xdr:col>6</xdr:col>
      <xdr:colOff>78740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9035" y="123825"/>
          <a:ext cx="37147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273685</xdr:colOff>
      <xdr:row>19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3875" y="812800"/>
          <a:ext cx="615188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527050</xdr:colOff>
      <xdr:row>25</xdr:row>
      <xdr:rowOff>107950</xdr:rowOff>
    </xdr:from>
    <xdr:to>
      <xdr:col>9</xdr:col>
      <xdr:colOff>273685</xdr:colOff>
      <xdr:row>30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3875" y="8515350"/>
          <a:ext cx="6750685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8030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2</xdr:row>
      <xdr:rowOff>304800</xdr:rowOff>
    </xdr:from>
    <xdr:to>
      <xdr:col>11</xdr:col>
      <xdr:colOff>603250</xdr:colOff>
      <xdr:row>11</xdr:row>
      <xdr:rowOff>76200</xdr:rowOff>
    </xdr:to>
    <xdr:graphicFrame>
      <xdr:nvGraphicFramePr>
        <xdr:cNvPr id="7" name="图表 6"/>
        <xdr:cNvGraphicFramePr/>
      </xdr:nvGraphicFramePr>
      <xdr:xfrm>
        <a:off x="3750310" y="1117600"/>
        <a:ext cx="442341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8030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69850</xdr:rowOff>
    </xdr:from>
    <xdr:to>
      <xdr:col>7</xdr:col>
      <xdr:colOff>1098550</xdr:colOff>
      <xdr:row>10</xdr:row>
      <xdr:rowOff>209550</xdr:rowOff>
    </xdr:to>
    <xdr:sp>
      <xdr:nvSpPr>
        <xdr:cNvPr id="5" name="文本框 4"/>
        <xdr:cNvSpPr txBox="1"/>
      </xdr:nvSpPr>
      <xdr:spPr>
        <a:xfrm>
          <a:off x="536575" y="3194050"/>
          <a:ext cx="535940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列写入公式：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=REPT("★",G3)&amp;REPT("☆",5-G3)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0</xdr:colOff>
      <xdr:row>19</xdr:row>
      <xdr:rowOff>114300</xdr:rowOff>
    </xdr:from>
    <xdr:to>
      <xdr:col>10</xdr:col>
      <xdr:colOff>602615</xdr:colOff>
      <xdr:row>20</xdr:row>
      <xdr:rowOff>254000</xdr:rowOff>
    </xdr:to>
    <xdr:sp>
      <xdr:nvSpPr>
        <xdr:cNvPr id="6" name="文本框 5"/>
        <xdr:cNvSpPr txBox="1"/>
      </xdr:nvSpPr>
      <xdr:spPr>
        <a:xfrm>
          <a:off x="523875" y="6362700"/>
          <a:ext cx="716851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J13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=REPT("★",SUM(D13:I13))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261620</xdr:colOff>
      <xdr:row>0</xdr:row>
      <xdr:rowOff>123825</xdr:rowOff>
    </xdr:from>
    <xdr:to>
      <xdr:col>6</xdr:col>
      <xdr:colOff>633095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8030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76200</xdr:rowOff>
    </xdr:from>
    <xdr:to>
      <xdr:col>7</xdr:col>
      <xdr:colOff>6350</xdr:colOff>
      <xdr:row>11</xdr:row>
      <xdr:rowOff>137160</xdr:rowOff>
    </xdr:to>
    <xdr:sp>
      <xdr:nvSpPr>
        <xdr:cNvPr id="6" name="文本框 5"/>
        <xdr:cNvSpPr txBox="1"/>
      </xdr:nvSpPr>
      <xdr:spPr>
        <a:xfrm>
          <a:off x="530225" y="3200400"/>
          <a:ext cx="6229350" cy="721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G3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单元格输入公式下拉填充：</a:t>
          </a:r>
          <a:r>
            <a:rPr lang="zh-CN" altLang="en-US" sz="11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 ",D3-MIN($D$3:$D$8))&amp;REPT("|",F3)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，字体，设置为</a:t>
          </a:r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playbill</a:t>
          </a:r>
          <a:endParaRPr lang="en-US" altLang="zh-CN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5</xdr:col>
      <xdr:colOff>798195</xdr:colOff>
      <xdr:row>0</xdr:row>
      <xdr:rowOff>123825</xdr:rowOff>
    </xdr:from>
    <xdr:to>
      <xdr:col>6</xdr:col>
      <xdr:colOff>185420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0465" y="123825"/>
          <a:ext cx="35369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</xdr:row>
      <xdr:rowOff>6350</xdr:rowOff>
    </xdr:from>
    <xdr:to>
      <xdr:col>8</xdr:col>
      <xdr:colOff>309880</xdr:colOff>
      <xdr:row>27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9275" y="6432550"/>
          <a:ext cx="6602095" cy="278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0</xdr:row>
      <xdr:rowOff>9525</xdr:rowOff>
    </xdr:from>
    <xdr:to>
      <xdr:col>1</xdr:col>
      <xdr:colOff>261620</xdr:colOff>
      <xdr:row>1</xdr:row>
      <xdr:rowOff>6985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02590" y="9525"/>
          <a:ext cx="261620" cy="302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sohu.com/a/438751444_417040" TargetMode="External"/><Relationship Id="rId6" Type="http://schemas.openxmlformats.org/officeDocument/2006/relationships/hyperlink" Target="http://club.excelhome.net/thread-1497534-1-1.html" TargetMode="External"/><Relationship Id="rId5" Type="http://schemas.openxmlformats.org/officeDocument/2006/relationships/hyperlink" Target="https://www.excelhome.net/lesson/" TargetMode="External"/><Relationship Id="rId4" Type="http://schemas.openxmlformats.org/officeDocument/2006/relationships/hyperlink" Target="https://www.leiniao365.com/excelTemplate" TargetMode="External"/><Relationship Id="rId3" Type="http://schemas.openxmlformats.org/officeDocument/2006/relationships/hyperlink" Target="http://www.officeplus.cn/" TargetMode="External"/><Relationship Id="rId2" Type="http://schemas.openxmlformats.org/officeDocument/2006/relationships/hyperlink" Target="https://www.vertex42.com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docs.cn/l/coCczCMEzYLN" TargetMode="External"/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274"/>
  <sheetViews>
    <sheetView showGridLines="0" tabSelected="1" workbookViewId="0">
      <pane ySplit="2" topLeftCell="A3" activePane="bottomLeft" state="frozen"/>
      <selection/>
      <selection pane="bottomLeft" activeCell="A1" sqref="A1"/>
    </sheetView>
  </sheetViews>
  <sheetFormatPr defaultColWidth="8.73148148148148" defaultRowHeight="14.4"/>
  <cols>
    <col min="1" max="1" width="4.75" customWidth="1"/>
    <col min="2" max="2" width="6.5" style="179" customWidth="1"/>
    <col min="3" max="3" width="48.1111111111111" style="180" customWidth="1"/>
    <col min="4" max="4" width="11.8796296296296" style="181" customWidth="1"/>
    <col min="5" max="5" width="29.6388888888889" style="182" customWidth="1"/>
    <col min="6" max="6" width="2.87037037037037" customWidth="1"/>
    <col min="7" max="7" width="9.09259259259259" customWidth="1"/>
    <col min="8" max="8" width="7.5" customWidth="1"/>
    <col min="9" max="9" width="23.25" customWidth="1"/>
    <col min="12" max="12" width="7.46296296296296" customWidth="1"/>
    <col min="13" max="13" width="6.37962962962963" customWidth="1"/>
  </cols>
  <sheetData>
    <row r="1" ht="33" customHeight="1" spans="2:13">
      <c r="B1" s="183" t="s">
        <v>0</v>
      </c>
      <c r="C1" s="183"/>
      <c r="D1" s="183"/>
      <c r="E1" s="184"/>
      <c r="G1" s="185" t="str">
        <f>HYPERLINK("#B3","返回顶部")</f>
        <v>返回顶部</v>
      </c>
      <c r="H1" s="186" t="s">
        <v>1</v>
      </c>
      <c r="I1" s="203"/>
      <c r="K1" s="204" t="str">
        <f>HYPERLINK("#b"&amp;L1+2,"跳转到")</f>
        <v>跳转到</v>
      </c>
      <c r="L1" s="205">
        <v>36</v>
      </c>
      <c r="M1" s="206" t="s">
        <v>2</v>
      </c>
    </row>
    <row r="2" ht="24" customHeight="1" spans="2:13">
      <c r="B2" s="187" t="s">
        <v>3</v>
      </c>
      <c r="C2" s="188" t="s">
        <v>4</v>
      </c>
      <c r="D2" s="188" t="s">
        <v>5</v>
      </c>
      <c r="E2" s="188" t="s">
        <v>6</v>
      </c>
      <c r="G2" s="189">
        <v>1</v>
      </c>
      <c r="H2" s="190" t="s">
        <v>7</v>
      </c>
      <c r="I2" s="207" t="s">
        <v>8</v>
      </c>
      <c r="J2" s="208"/>
      <c r="K2" s="208"/>
      <c r="L2" s="209"/>
      <c r="M2" s="180">
        <v>4</v>
      </c>
    </row>
    <row r="3" ht="24" customHeight="1" spans="2:13">
      <c r="B3" s="191">
        <v>1</v>
      </c>
      <c r="C3" s="192" t="str">
        <f ca="1">IFERROR(HYPERLINK("#"&amp;B3&amp;"!b3",INDIRECT(B3&amp;"!b1")),"")</f>
        <v>常用WPS表格快捷键</v>
      </c>
      <c r="D3" s="193" t="s">
        <v>9</v>
      </c>
      <c r="E3" s="194" t="s">
        <v>10</v>
      </c>
      <c r="G3" s="195" t="str">
        <f ca="1">"共查到"&amp;条目数&amp;"项"</f>
        <v>共查到4项</v>
      </c>
      <c r="H3" s="196">
        <f ca="1" t="array" ref="H3">IF(I3="","",ROW(A1)+10*($G$2-1))</f>
        <v>1</v>
      </c>
      <c r="I3" s="210" t="str">
        <f ca="1">IF(AND($I$2="",$M$2=4),"",IFERROR(HYPERLINK("#"&amp;INDEX(序号,ROW(A1))-2&amp;"!b1",INDEX($C$1:$C$1200,INDEX(序号,ROW(A1)))),""))</f>
        <v>Vlookup实现一对多匹配查询</v>
      </c>
      <c r="J3" s="211"/>
      <c r="K3" s="211"/>
      <c r="L3" s="212"/>
      <c r="M3" s="213" t="s">
        <v>11</v>
      </c>
    </row>
    <row r="4" ht="24" customHeight="1" spans="2:13">
      <c r="B4" s="191">
        <v>2</v>
      </c>
      <c r="C4" s="192" t="str">
        <f ca="1">IFERROR(HYPERLINK("#"&amp;B4&amp;"!b3",INDIRECT(B4&amp;"!b1")),"")</f>
        <v>自动变化更新的下拉列表</v>
      </c>
      <c r="D4" s="193" t="s">
        <v>12</v>
      </c>
      <c r="E4" s="194" t="s">
        <v>13</v>
      </c>
      <c r="H4" s="197">
        <f ca="1" t="array" ref="H4">IF(I4="","",ROW(A2)+10*($G$2-1))</f>
        <v>2</v>
      </c>
      <c r="I4" s="214" t="str">
        <f ca="1">IF(AND($I$2="",$M$2=4),"",IFERROR(HYPERLINK("#"&amp;INDEX(序号,ROW(A2))-2&amp;"!b1",INDEX($C$1:$C$1200,INDEX(序号,ROW(A2)))),""))</f>
        <v>lookup实现多条件逆向查询的标准模型</v>
      </c>
      <c r="J4" s="215"/>
      <c r="K4" s="215"/>
      <c r="L4" s="216"/>
      <c r="M4" s="213" t="s">
        <v>14</v>
      </c>
    </row>
    <row r="5" ht="24" customHeight="1" spans="2:13">
      <c r="B5" s="191">
        <v>3</v>
      </c>
      <c r="C5" s="192" t="str">
        <f ca="1">IFERROR(HYPERLINK("#"&amp;B5&amp;"!b3",INDIRECT(B5&amp;"!b1")),"")</f>
        <v>合并单元格填充序号</v>
      </c>
      <c r="D5" s="193" t="s">
        <v>12</v>
      </c>
      <c r="E5" s="194" t="s">
        <v>15</v>
      </c>
      <c r="H5" s="197">
        <f ca="1" t="array" ref="H5">IF(I5="","",ROW(A3)+10*($G$2-1))</f>
        <v>3</v>
      </c>
      <c r="I5" s="214" t="str">
        <f ca="1">IF(AND($I$2="",$M$2=4),"",IFERROR(HYPERLINK("#"&amp;INDEX(序号,ROW(A3))-2&amp;"!b1",INDEX($C$1:$C$1200,INDEX(序号,ROW(A3)))),""))</f>
        <v>模糊查询考核等级（lookup、vlookup）</v>
      </c>
      <c r="J5" s="215"/>
      <c r="K5" s="215"/>
      <c r="L5" s="216"/>
      <c r="M5" s="213" t="s">
        <v>16</v>
      </c>
    </row>
    <row r="6" ht="24" customHeight="1" spans="2:13">
      <c r="B6" s="191">
        <v>4</v>
      </c>
      <c r="C6" s="192" t="str">
        <f ca="1">IFERROR(HYPERLINK("#"&amp;B6&amp;"!b3",INDIRECT(B6&amp;"!b1")),"")</f>
        <v>生成九九乘法表的两种方法</v>
      </c>
      <c r="D6" s="193" t="s">
        <v>12</v>
      </c>
      <c r="E6" s="194" t="s">
        <v>17</v>
      </c>
      <c r="H6" s="197">
        <f ca="1" t="array" ref="H6">IF(I6="","",ROW(A4)+10*($G$2-1))</f>
        <v>4</v>
      </c>
      <c r="I6" s="214" t="str">
        <f ca="1">IF(AND($I$2="",$M$2=4),"",IFERROR(HYPERLINK("#"&amp;INDEX(序号,ROW(A4))-2&amp;"!b1",INDEX($C$1:$C$1200,INDEX(序号,ROW(A4)))),""))</f>
        <v>lookup实现提取数字</v>
      </c>
      <c r="J6" s="215"/>
      <c r="K6" s="215"/>
      <c r="L6" s="216"/>
      <c r="M6" s="213" t="s">
        <v>18</v>
      </c>
    </row>
    <row r="7" ht="24" customHeight="1" spans="2:12">
      <c r="B7" s="191">
        <v>5</v>
      </c>
      <c r="C7" s="198" t="str">
        <f ca="1">IFERROR(HYPERLINK("#"&amp;B7&amp;"!b3",INDIRECT(B7&amp;"!b1")),"")</f>
        <v>生成简易万年历的方法</v>
      </c>
      <c r="D7" s="193" t="s">
        <v>12</v>
      </c>
      <c r="E7" s="194" t="s">
        <v>19</v>
      </c>
      <c r="H7" s="197" t="str">
        <f ca="1" t="array" ref="H7">IF(I7="","",ROW(A5)+10*($G$2-1))</f>
        <v/>
      </c>
      <c r="I7" s="214" t="str">
        <f ca="1">IF(AND($I$2="",$M$2=4),"",IFERROR(HYPERLINK("#"&amp;INDEX(序号,ROW(A5))-2&amp;"!b1",INDEX($C$1:$C$1200,INDEX(序号,ROW(A5)))),""))</f>
        <v/>
      </c>
      <c r="J7" s="215"/>
      <c r="K7" s="215"/>
      <c r="L7" s="216"/>
    </row>
    <row r="8" ht="24" customHeight="1" spans="2:12">
      <c r="B8" s="191">
        <v>6</v>
      </c>
      <c r="C8" s="192" t="str">
        <f ca="1" t="shared" ref="C8:C38" si="0">IFERROR(HYPERLINK("#"&amp;B8&amp;"!b3",INDIRECT(B8&amp;"!b1")),"")</f>
        <v>根据星期几生成不同欢迎语</v>
      </c>
      <c r="D8" s="193" t="s">
        <v>12</v>
      </c>
      <c r="E8" s="194" t="s">
        <v>20</v>
      </c>
      <c r="H8" s="197" t="str">
        <f ca="1" t="array" ref="H8">IF(I8="","",ROW(A6)+10*($G$2-1))</f>
        <v/>
      </c>
      <c r="I8" s="214" t="str">
        <f ca="1">IF(AND($I$2="",$M$2=4),"",IFERROR(HYPERLINK("#"&amp;INDEX(序号,ROW(A6))-2&amp;"!b1",INDEX($C$1:$C$1200,INDEX(序号,ROW(A6)))),""))</f>
        <v/>
      </c>
      <c r="J8" s="215"/>
      <c r="K8" s="215"/>
      <c r="L8" s="216"/>
    </row>
    <row r="9" ht="24" customHeight="1" spans="2:12">
      <c r="B9" s="191">
        <v>7</v>
      </c>
      <c r="C9" s="192" t="str">
        <f ca="1" t="shared" si="0"/>
        <v>Vlookup实现一对多匹配查询</v>
      </c>
      <c r="D9" s="193" t="s">
        <v>12</v>
      </c>
      <c r="E9" s="194" t="s">
        <v>21</v>
      </c>
      <c r="H9" s="197" t="str">
        <f ca="1" t="array" ref="H9">IF(I9="","",ROW(A7)+10*($G$2-1))</f>
        <v/>
      </c>
      <c r="I9" s="214" t="str">
        <f ca="1">IF(AND($I$2="",$M$2=4),"",IFERROR(HYPERLINK("#"&amp;INDEX(序号,ROW(A7))-2&amp;"!b1",INDEX($C$1:$C$1200,INDEX(序号,ROW(A7)))),""))</f>
        <v/>
      </c>
      <c r="J9" s="215"/>
      <c r="K9" s="215"/>
      <c r="L9" s="216"/>
    </row>
    <row r="10" ht="24" customHeight="1" spans="2:12">
      <c r="B10" s="191">
        <v>8</v>
      </c>
      <c r="C10" s="192" t="str">
        <f ca="1" t="shared" si="0"/>
        <v>模糊查询返回多个内容</v>
      </c>
      <c r="D10" s="193" t="s">
        <v>12</v>
      </c>
      <c r="E10" s="194" t="s">
        <v>22</v>
      </c>
      <c r="H10" s="197" t="str">
        <f ca="1" t="array" ref="H10">IF(I10="","",ROW(A8)+10*($G$2-1))</f>
        <v/>
      </c>
      <c r="I10" s="214" t="str">
        <f ca="1">IF(AND($I$2="",$M$2=4),"",IFERROR(HYPERLINK("#"&amp;INDEX(序号,ROW(A8))-2&amp;"!b1",INDEX($C$1:$C$1200,INDEX(序号,ROW(A8)))),""))</f>
        <v/>
      </c>
      <c r="J10" s="215"/>
      <c r="K10" s="217"/>
      <c r="L10" s="218"/>
    </row>
    <row r="11" ht="24" customHeight="1" spans="2:12">
      <c r="B11" s="191">
        <v>9</v>
      </c>
      <c r="C11" s="192" t="str">
        <f ca="1" t="shared" si="0"/>
        <v>lookup实现多条件逆向查询的标准模型</v>
      </c>
      <c r="D11" s="193" t="s">
        <v>12</v>
      </c>
      <c r="E11" s="194" t="s">
        <v>8</v>
      </c>
      <c r="H11" s="197" t="str">
        <f ca="1" t="array" ref="H11">IF(I11="","",ROW(A9)+10*($G$2-1))</f>
        <v/>
      </c>
      <c r="I11" s="214" t="str">
        <f ca="1">IF(AND($I$2="",$M$2=4),"",IFERROR(HYPERLINK("#"&amp;INDEX(序号,ROW(A9))-2&amp;"!b1",INDEX($C$1:$C$1200,INDEX(序号,ROW(A9)))),""))</f>
        <v/>
      </c>
      <c r="J11" s="215"/>
      <c r="K11" s="217"/>
      <c r="L11" s="218"/>
    </row>
    <row r="12" ht="24" customHeight="1" spans="2:12">
      <c r="B12" s="191">
        <v>10</v>
      </c>
      <c r="C12" s="192" t="str">
        <f ca="1" t="shared" si="0"/>
        <v>多列内容合并去重</v>
      </c>
      <c r="D12" s="193" t="s">
        <v>12</v>
      </c>
      <c r="E12" s="194" t="s">
        <v>23</v>
      </c>
      <c r="H12" s="199" t="str">
        <f ca="1" t="array" ref="H12">IF(I12="","",ROW(A10)+10*($G$2-1))</f>
        <v/>
      </c>
      <c r="I12" s="219" t="str">
        <f ca="1">IF(AND($I$2="",$M$2=4),"",IFERROR(HYPERLINK("#"&amp;INDEX(序号,ROW(A10))-2&amp;"!b1",INDEX($C$1:$C$1200,INDEX(序号,ROW(A10)))),""))</f>
        <v/>
      </c>
      <c r="J12" s="220"/>
      <c r="K12" s="221"/>
      <c r="L12" s="222"/>
    </row>
    <row r="13" ht="24" customHeight="1" spans="2:5">
      <c r="B13" s="191">
        <v>11</v>
      </c>
      <c r="C13" s="192" t="str">
        <f ca="1" t="shared" si="0"/>
        <v>统计每月员工生日个数</v>
      </c>
      <c r="D13" s="193" t="s">
        <v>12</v>
      </c>
      <c r="E13" s="194" t="s">
        <v>24</v>
      </c>
    </row>
    <row r="14" ht="24" customHeight="1" spans="2:5">
      <c r="B14" s="191">
        <v>12</v>
      </c>
      <c r="C14" s="192" t="str">
        <f ca="1" t="shared" si="0"/>
        <v>同时冻结行与列</v>
      </c>
      <c r="D14" s="193" t="s">
        <v>9</v>
      </c>
      <c r="E14" s="194"/>
    </row>
    <row r="15" ht="24" customHeight="1" spans="2:5">
      <c r="B15" s="191">
        <v>13</v>
      </c>
      <c r="C15" s="192" t="str">
        <f ca="1" t="shared" si="0"/>
        <v>电话分段显示</v>
      </c>
      <c r="D15" s="193" t="s">
        <v>9</v>
      </c>
      <c r="E15" s="194"/>
    </row>
    <row r="16" ht="24" customHeight="1" spans="2:5">
      <c r="B16" s="191">
        <v>14</v>
      </c>
      <c r="C16" s="192" t="str">
        <f ca="1" t="shared" si="0"/>
        <v>自动标出不及格分数</v>
      </c>
      <c r="D16" s="193" t="s">
        <v>9</v>
      </c>
      <c r="E16" s="194"/>
    </row>
    <row r="17" ht="24" customHeight="1" spans="2:5">
      <c r="B17" s="191">
        <v>15</v>
      </c>
      <c r="C17" s="192" t="str">
        <f ca="1" t="shared" si="0"/>
        <v>模糊查询考核等级（lookup、vlookup）</v>
      </c>
      <c r="D17" s="193" t="s">
        <v>12</v>
      </c>
      <c r="E17" s="194" t="s">
        <v>25</v>
      </c>
    </row>
    <row r="18" ht="24" customHeight="1" spans="2:5">
      <c r="B18" s="191">
        <v>16</v>
      </c>
      <c r="C18" s="192" t="str">
        <f ca="1" t="shared" si="0"/>
        <v>lookup实现提取数字</v>
      </c>
      <c r="D18" s="193" t="s">
        <v>12</v>
      </c>
      <c r="E18" s="194" t="s">
        <v>26</v>
      </c>
    </row>
    <row r="19" ht="24" customHeight="1" spans="2:5">
      <c r="B19" s="191">
        <v>17</v>
      </c>
      <c r="C19" s="192" t="str">
        <f ca="1" t="shared" si="0"/>
        <v>双坐标轴折线柱状组合图</v>
      </c>
      <c r="D19" s="193" t="s">
        <v>27</v>
      </c>
      <c r="E19" s="194" t="s">
        <v>28</v>
      </c>
    </row>
    <row r="20" ht="24" customHeight="1" spans="2:5">
      <c r="B20" s="191">
        <v>18</v>
      </c>
      <c r="C20" s="192" t="str">
        <f ca="1" t="shared" si="0"/>
        <v>颜色值计算，十六进制转化RGB</v>
      </c>
      <c r="D20" s="193" t="s">
        <v>9</v>
      </c>
      <c r="E20" s="194" t="s">
        <v>29</v>
      </c>
    </row>
    <row r="21" ht="24" customHeight="1" spans="2:5">
      <c r="B21" s="191">
        <v>19</v>
      </c>
      <c r="C21" s="192" t="str">
        <f ca="1" t="shared" si="0"/>
        <v>计算合并单元格的行数</v>
      </c>
      <c r="D21" s="193" t="s">
        <v>12</v>
      </c>
      <c r="E21" s="194" t="s">
        <v>30</v>
      </c>
    </row>
    <row r="22" ht="24" customHeight="1" spans="2:5">
      <c r="B22" s="191">
        <v>20</v>
      </c>
      <c r="C22" s="192" t="str">
        <f ca="1" t="shared" si="0"/>
        <v>合并单元格求和</v>
      </c>
      <c r="D22" s="193" t="s">
        <v>12</v>
      </c>
      <c r="E22" s="194" t="s">
        <v>31</v>
      </c>
    </row>
    <row r="23" ht="24" customHeight="1" spans="2:5">
      <c r="B23" s="191">
        <v>21</v>
      </c>
      <c r="C23" s="192" t="str">
        <f ca="1" t="shared" si="0"/>
        <v>index+match返回多个值</v>
      </c>
      <c r="D23" s="193" t="s">
        <v>12</v>
      </c>
      <c r="E23" s="194" t="s">
        <v>31</v>
      </c>
    </row>
    <row r="24" ht="24" customHeight="1" spans="2:5">
      <c r="B24" s="191">
        <v>22</v>
      </c>
      <c r="C24" s="192" t="str">
        <f ca="1" t="shared" si="0"/>
        <v>sumproduct多条件求和时，求和列出现文本怎么办？</v>
      </c>
      <c r="D24" s="193" t="s">
        <v>12</v>
      </c>
      <c r="E24" s="194" t="s">
        <v>24</v>
      </c>
    </row>
    <row r="25" ht="24" customHeight="1" spans="2:5">
      <c r="B25" s="191">
        <v>23</v>
      </c>
      <c r="C25" s="192" t="str">
        <f ca="1" t="shared" si="0"/>
        <v>如何绘制斜线表头</v>
      </c>
      <c r="D25" s="193" t="s">
        <v>9</v>
      </c>
      <c r="E25" s="194" t="s">
        <v>32</v>
      </c>
    </row>
    <row r="26" ht="24" customHeight="1" spans="2:5">
      <c r="B26" s="191">
        <v>24</v>
      </c>
      <c r="C26" s="192" t="str">
        <f ca="1" t="shared" si="0"/>
        <v>总分柱形图</v>
      </c>
      <c r="D26" s="193" t="s">
        <v>27</v>
      </c>
      <c r="E26" s="194"/>
    </row>
    <row r="27" ht="24" customHeight="1" spans="2:5">
      <c r="B27" s="191">
        <v>25</v>
      </c>
      <c r="C27" s="192" t="str">
        <f ca="1" t="shared" si="0"/>
        <v>常用模板网站</v>
      </c>
      <c r="D27" s="193" t="s">
        <v>9</v>
      </c>
      <c r="E27" s="194" t="s">
        <v>33</v>
      </c>
    </row>
    <row r="28" ht="24" customHeight="1" spans="2:5">
      <c r="B28" s="191">
        <v>26</v>
      </c>
      <c r="C28" s="192" t="str">
        <f ca="1" t="shared" si="0"/>
        <v>会自动变化的图表时钟</v>
      </c>
      <c r="D28" s="193" t="s">
        <v>27</v>
      </c>
      <c r="E28" s="194"/>
    </row>
    <row r="29" ht="24" customHeight="1" spans="2:5">
      <c r="B29" s="191">
        <v>27</v>
      </c>
      <c r="C29" s="192" t="str">
        <f ca="1" t="shared" si="0"/>
        <v>隔行填充颜色</v>
      </c>
      <c r="D29" s="193" t="s">
        <v>9</v>
      </c>
      <c r="E29" s="194" t="s">
        <v>34</v>
      </c>
    </row>
    <row r="30" ht="24" customHeight="1" spans="2:5">
      <c r="B30" s="191">
        <v>28</v>
      </c>
      <c r="C30" s="192" t="str">
        <f ca="1" t="shared" si="0"/>
        <v>柱形图超出部分变色</v>
      </c>
      <c r="D30" s="193" t="s">
        <v>27</v>
      </c>
      <c r="E30" s="194" t="s">
        <v>35</v>
      </c>
    </row>
    <row r="31" ht="24" customHeight="1" spans="2:5">
      <c r="B31" s="191">
        <v>29</v>
      </c>
      <c r="C31" s="192" t="str">
        <f ca="1" t="shared" si="0"/>
        <v>可拉伸的双斜线表头</v>
      </c>
      <c r="D31" s="193" t="s">
        <v>9</v>
      </c>
      <c r="E31" s="194" t="s">
        <v>36</v>
      </c>
    </row>
    <row r="32" ht="24" customHeight="1" spans="2:5">
      <c r="B32" s="191">
        <v>30</v>
      </c>
      <c r="C32" s="192" t="str">
        <f ca="1" t="shared" si="0"/>
        <v>分段折线图</v>
      </c>
      <c r="D32" s="193" t="s">
        <v>27</v>
      </c>
      <c r="E32" s="194" t="s">
        <v>37</v>
      </c>
    </row>
    <row r="33" ht="24" customHeight="1" spans="2:5">
      <c r="B33" s="191">
        <v>31</v>
      </c>
      <c r="C33" s="192" t="str">
        <f ca="1" t="shared" si="0"/>
        <v>数字转大写人民币金额</v>
      </c>
      <c r="D33" s="193" t="s">
        <v>9</v>
      </c>
      <c r="E33" s="194" t="s">
        <v>38</v>
      </c>
    </row>
    <row r="34" ht="24" customHeight="1" spans="2:5">
      <c r="B34" s="191">
        <v>32</v>
      </c>
      <c r="C34" s="192" t="str">
        <f ca="1" t="shared" si="0"/>
        <v>从身份证中提取有用信息</v>
      </c>
      <c r="D34" s="193" t="s">
        <v>12</v>
      </c>
      <c r="E34" s="194" t="s">
        <v>39</v>
      </c>
    </row>
    <row r="35" ht="24" customHeight="1" spans="2:5">
      <c r="B35" s="191">
        <v>33</v>
      </c>
      <c r="C35" s="192" t="str">
        <f ca="1" t="shared" si="0"/>
        <v>正负值螺旋显示的柱形图</v>
      </c>
      <c r="D35" s="193" t="s">
        <v>27</v>
      </c>
      <c r="E35" s="194" t="s">
        <v>40</v>
      </c>
    </row>
    <row r="36" ht="24" customHeight="1" spans="2:5">
      <c r="B36" s="191">
        <v>34</v>
      </c>
      <c r="C36" s="192" t="str">
        <f ca="1" t="shared" si="0"/>
        <v>rept函数实现评星、评级</v>
      </c>
      <c r="D36" s="193" t="s">
        <v>12</v>
      </c>
      <c r="E36" s="194" t="s">
        <v>41</v>
      </c>
    </row>
    <row r="37" ht="24" customHeight="1" spans="2:5">
      <c r="B37" s="191">
        <v>35</v>
      </c>
      <c r="C37" s="192" t="str">
        <f ca="1" t="shared" si="0"/>
        <v>rept函数实现类甘特图</v>
      </c>
      <c r="D37" s="193" t="s">
        <v>12</v>
      </c>
      <c r="E37" s="194" t="s">
        <v>41</v>
      </c>
    </row>
    <row r="38" ht="24" customHeight="1" spans="2:5">
      <c r="B38" s="191">
        <v>36</v>
      </c>
      <c r="C38" s="192" t="str">
        <f ca="1" t="shared" si="0"/>
        <v>条件格式设置到期提醒</v>
      </c>
      <c r="D38" s="193" t="s">
        <v>9</v>
      </c>
      <c r="E38" s="194" t="s">
        <v>42</v>
      </c>
    </row>
    <row r="39" ht="24" customHeight="1" spans="3:5">
      <c r="C39" s="200"/>
      <c r="D39" s="201"/>
      <c r="E39" s="202"/>
    </row>
    <row r="40" ht="24" customHeight="1" spans="3:5">
      <c r="C40" s="200"/>
      <c r="D40" s="201"/>
      <c r="E40" s="202"/>
    </row>
    <row r="41" ht="24" customHeight="1" spans="3:5">
      <c r="C41" s="200"/>
      <c r="D41" s="201"/>
      <c r="E41" s="202"/>
    </row>
    <row r="42" ht="24" customHeight="1" spans="3:5">
      <c r="C42" s="200"/>
      <c r="D42" s="201"/>
      <c r="E42" s="202"/>
    </row>
    <row r="43" ht="24" customHeight="1" spans="3:5">
      <c r="C43" s="200"/>
      <c r="D43" s="201"/>
      <c r="E43" s="202"/>
    </row>
    <row r="44" ht="24" customHeight="1" spans="3:5">
      <c r="C44" s="200"/>
      <c r="D44" s="201"/>
      <c r="E44" s="202"/>
    </row>
    <row r="45" ht="24" customHeight="1" spans="3:5">
      <c r="C45" s="200"/>
      <c r="D45" s="201"/>
      <c r="E45" s="202"/>
    </row>
    <row r="46" ht="24" customHeight="1" spans="3:5">
      <c r="C46" s="200"/>
      <c r="D46" s="201"/>
      <c r="E46" s="202"/>
    </row>
    <row r="47" ht="24" customHeight="1" spans="3:5">
      <c r="C47" s="200"/>
      <c r="D47" s="201"/>
      <c r="E47" s="202"/>
    </row>
    <row r="48" ht="24" customHeight="1" spans="3:5">
      <c r="C48" s="200"/>
      <c r="D48" s="201"/>
      <c r="E48" s="202"/>
    </row>
    <row r="49" ht="24" customHeight="1" spans="3:5">
      <c r="C49" s="200"/>
      <c r="D49" s="201"/>
      <c r="E49" s="202"/>
    </row>
    <row r="50" ht="24" customHeight="1" spans="3:5">
      <c r="C50" s="200"/>
      <c r="D50" s="201"/>
      <c r="E50" s="202"/>
    </row>
    <row r="51" ht="24" customHeight="1" spans="3:5">
      <c r="C51" s="200"/>
      <c r="D51" s="201"/>
      <c r="E51" s="202"/>
    </row>
    <row r="52" ht="24" customHeight="1" spans="3:5">
      <c r="C52" s="200"/>
      <c r="D52" s="201"/>
      <c r="E52" s="202"/>
    </row>
    <row r="53" ht="24" customHeight="1" spans="3:5">
      <c r="C53" s="200"/>
      <c r="D53" s="201"/>
      <c r="E53" s="202"/>
    </row>
    <row r="54" ht="24" customHeight="1" spans="3:5">
      <c r="C54" s="200"/>
      <c r="D54" s="201"/>
      <c r="E54" s="202"/>
    </row>
    <row r="55" ht="24" customHeight="1" spans="3:5">
      <c r="C55" s="200"/>
      <c r="D55" s="201"/>
      <c r="E55" s="202"/>
    </row>
    <row r="56" ht="24" customHeight="1" spans="3:5">
      <c r="C56" s="200"/>
      <c r="D56" s="201"/>
      <c r="E56" s="202"/>
    </row>
    <row r="57" ht="24" customHeight="1" spans="3:5">
      <c r="C57" s="200"/>
      <c r="D57" s="201"/>
      <c r="E57" s="202"/>
    </row>
    <row r="58" ht="24" customHeight="1" spans="3:5">
      <c r="C58" s="200"/>
      <c r="D58" s="201"/>
      <c r="E58" s="202"/>
    </row>
    <row r="59" ht="24" customHeight="1" spans="3:5">
      <c r="C59" s="200"/>
      <c r="D59" s="201"/>
      <c r="E59" s="202"/>
    </row>
    <row r="60" ht="24" customHeight="1" spans="3:5">
      <c r="C60" s="200"/>
      <c r="D60" s="201"/>
      <c r="E60" s="202"/>
    </row>
    <row r="61" ht="24" customHeight="1" spans="3:5">
      <c r="C61" s="200"/>
      <c r="D61" s="201"/>
      <c r="E61" s="202"/>
    </row>
    <row r="62" ht="24" customHeight="1" spans="3:5">
      <c r="C62" s="200"/>
      <c r="D62" s="201"/>
      <c r="E62" s="202"/>
    </row>
    <row r="63" ht="24" customHeight="1" spans="3:5">
      <c r="C63" s="200"/>
      <c r="D63" s="201"/>
      <c r="E63" s="202"/>
    </row>
    <row r="64" ht="24" customHeight="1" spans="3:5">
      <c r="C64" s="200"/>
      <c r="D64" s="201"/>
      <c r="E64" s="202"/>
    </row>
    <row r="65" ht="24" customHeight="1" spans="3:5">
      <c r="C65" s="200"/>
      <c r="D65" s="201"/>
      <c r="E65" s="202"/>
    </row>
    <row r="66" ht="24" customHeight="1" spans="3:5">
      <c r="C66" s="200"/>
      <c r="D66" s="201"/>
      <c r="E66" s="202"/>
    </row>
    <row r="67" ht="24" customHeight="1" spans="3:5">
      <c r="C67" s="200"/>
      <c r="D67" s="201"/>
      <c r="E67" s="202"/>
    </row>
    <row r="68" ht="24" customHeight="1" spans="3:5">
      <c r="C68" s="200"/>
      <c r="D68" s="201"/>
      <c r="E68" s="202"/>
    </row>
    <row r="69" ht="24" customHeight="1" spans="3:5">
      <c r="C69" s="200"/>
      <c r="D69" s="201"/>
      <c r="E69" s="202"/>
    </row>
    <row r="70" ht="24" customHeight="1" spans="3:5">
      <c r="C70" s="200"/>
      <c r="D70" s="201"/>
      <c r="E70" s="202"/>
    </row>
    <row r="71" ht="24" customHeight="1" spans="3:5">
      <c r="C71" s="200"/>
      <c r="D71" s="201"/>
      <c r="E71" s="202"/>
    </row>
    <row r="72" ht="24" customHeight="1" spans="3:5">
      <c r="C72" s="200"/>
      <c r="D72" s="201"/>
      <c r="E72" s="202"/>
    </row>
    <row r="73" ht="24" customHeight="1" spans="3:5">
      <c r="C73" s="200"/>
      <c r="D73" s="201"/>
      <c r="E73" s="202"/>
    </row>
    <row r="74" ht="24" customHeight="1" spans="3:5">
      <c r="C74" s="200"/>
      <c r="D74" s="201"/>
      <c r="E74" s="202"/>
    </row>
    <row r="75" ht="24" customHeight="1" spans="3:5">
      <c r="C75" s="200"/>
      <c r="D75" s="201"/>
      <c r="E75" s="202"/>
    </row>
    <row r="76" ht="24" customHeight="1" spans="3:5">
      <c r="C76" s="200"/>
      <c r="D76" s="201"/>
      <c r="E76" s="202"/>
    </row>
    <row r="77" ht="24" customHeight="1" spans="3:5">
      <c r="C77" s="200"/>
      <c r="D77" s="201"/>
      <c r="E77" s="202"/>
    </row>
    <row r="78" ht="24" customHeight="1" spans="3:5">
      <c r="C78" s="200"/>
      <c r="D78" s="201"/>
      <c r="E78" s="202"/>
    </row>
    <row r="79" ht="24" customHeight="1" spans="3:5">
      <c r="C79" s="200"/>
      <c r="D79" s="201"/>
      <c r="E79" s="202"/>
    </row>
    <row r="80" ht="24" customHeight="1" spans="3:5">
      <c r="C80" s="200"/>
      <c r="D80" s="201"/>
      <c r="E80" s="202"/>
    </row>
    <row r="81" ht="24" customHeight="1" spans="3:5">
      <c r="C81" s="200"/>
      <c r="D81" s="201"/>
      <c r="E81" s="202"/>
    </row>
    <row r="82" ht="24" customHeight="1" spans="3:5">
      <c r="C82" s="200"/>
      <c r="D82" s="201"/>
      <c r="E82" s="202"/>
    </row>
    <row r="83" ht="24" customHeight="1" spans="3:5">
      <c r="C83" s="200"/>
      <c r="D83" s="201"/>
      <c r="E83" s="202"/>
    </row>
    <row r="84" ht="24" customHeight="1" spans="3:5">
      <c r="C84" s="200"/>
      <c r="D84" s="201"/>
      <c r="E84" s="202"/>
    </row>
    <row r="85" ht="24" customHeight="1" spans="3:5">
      <c r="C85" s="200"/>
      <c r="D85" s="201"/>
      <c r="E85" s="202"/>
    </row>
    <row r="86" ht="24" customHeight="1" spans="3:5">
      <c r="C86" s="200"/>
      <c r="D86" s="201"/>
      <c r="E86" s="202"/>
    </row>
    <row r="87" ht="24" customHeight="1" spans="3:5">
      <c r="C87" s="200"/>
      <c r="D87" s="201"/>
      <c r="E87" s="202"/>
    </row>
    <row r="88" ht="24" customHeight="1" spans="3:5">
      <c r="C88" s="200"/>
      <c r="D88" s="201"/>
      <c r="E88" s="202"/>
    </row>
    <row r="89" ht="24" customHeight="1" spans="3:5">
      <c r="C89" s="200"/>
      <c r="D89" s="201"/>
      <c r="E89" s="202"/>
    </row>
    <row r="90" ht="24" customHeight="1" spans="3:5">
      <c r="C90" s="200"/>
      <c r="D90" s="201"/>
      <c r="E90" s="202"/>
    </row>
    <row r="91" ht="24" customHeight="1" spans="3:5">
      <c r="C91" s="200"/>
      <c r="D91" s="201"/>
      <c r="E91" s="202"/>
    </row>
    <row r="92" ht="24" customHeight="1" spans="3:5">
      <c r="C92" s="200"/>
      <c r="D92" s="201"/>
      <c r="E92" s="202"/>
    </row>
    <row r="93" ht="24" customHeight="1" spans="3:5">
      <c r="C93" s="200"/>
      <c r="D93" s="201"/>
      <c r="E93" s="202"/>
    </row>
    <row r="94" ht="24" customHeight="1" spans="3:5">
      <c r="C94" s="200"/>
      <c r="D94" s="201"/>
      <c r="E94" s="202"/>
    </row>
    <row r="95" ht="24" customHeight="1" spans="3:5">
      <c r="C95" s="200"/>
      <c r="D95" s="201"/>
      <c r="E95" s="202"/>
    </row>
    <row r="96" ht="24" customHeight="1" spans="3:5">
      <c r="C96" s="200"/>
      <c r="D96" s="201"/>
      <c r="E96" s="202"/>
    </row>
    <row r="97" ht="24" customHeight="1" spans="3:5">
      <c r="C97" s="200"/>
      <c r="D97" s="201"/>
      <c r="E97" s="202"/>
    </row>
    <row r="98" ht="24" customHeight="1" spans="3:5">
      <c r="C98" s="200"/>
      <c r="D98" s="201"/>
      <c r="E98" s="202"/>
    </row>
    <row r="99" ht="24" customHeight="1" spans="3:5">
      <c r="C99" s="200"/>
      <c r="D99" s="201"/>
      <c r="E99" s="202"/>
    </row>
    <row r="100" ht="24" customHeight="1" spans="3:5">
      <c r="C100" s="200"/>
      <c r="D100" s="201"/>
      <c r="E100" s="202"/>
    </row>
    <row r="101" ht="24" customHeight="1" spans="3:5">
      <c r="C101" s="200"/>
      <c r="D101" s="201"/>
      <c r="E101" s="202"/>
    </row>
    <row r="102" ht="24" customHeight="1" spans="3:5">
      <c r="C102" s="200"/>
      <c r="D102" s="201"/>
      <c r="E102" s="202"/>
    </row>
    <row r="103" ht="24" customHeight="1" spans="3:5">
      <c r="C103" s="200"/>
      <c r="D103" s="201"/>
      <c r="E103" s="202"/>
    </row>
    <row r="104" ht="24" customHeight="1" spans="3:5">
      <c r="C104" s="200"/>
      <c r="D104" s="201"/>
      <c r="E104" s="202"/>
    </row>
    <row r="105" ht="24" customHeight="1" spans="3:5">
      <c r="C105" s="200"/>
      <c r="D105" s="201"/>
      <c r="E105" s="202"/>
    </row>
    <row r="106" ht="24" customHeight="1" spans="3:5">
      <c r="C106" s="200"/>
      <c r="D106" s="201"/>
      <c r="E106" s="202"/>
    </row>
    <row r="107" ht="24" customHeight="1" spans="3:5">
      <c r="C107" s="200"/>
      <c r="D107" s="201"/>
      <c r="E107" s="202"/>
    </row>
    <row r="108" ht="24" customHeight="1" spans="3:5">
      <c r="C108" s="200"/>
      <c r="D108" s="201"/>
      <c r="E108" s="202"/>
    </row>
    <row r="109" ht="24" customHeight="1" spans="3:5">
      <c r="C109" s="200"/>
      <c r="D109" s="201"/>
      <c r="E109" s="202"/>
    </row>
    <row r="110" ht="24" customHeight="1" spans="3:5">
      <c r="C110" s="200"/>
      <c r="D110" s="201"/>
      <c r="E110" s="202"/>
    </row>
    <row r="111" ht="24" customHeight="1" spans="3:5">
      <c r="C111" s="200"/>
      <c r="D111" s="201"/>
      <c r="E111" s="202"/>
    </row>
    <row r="112" ht="24" customHeight="1" spans="3:5">
      <c r="C112" s="200"/>
      <c r="D112" s="201"/>
      <c r="E112" s="202"/>
    </row>
    <row r="113" ht="24" customHeight="1" spans="3:5">
      <c r="C113" s="200"/>
      <c r="D113" s="201"/>
      <c r="E113" s="202"/>
    </row>
    <row r="114" ht="24" customHeight="1" spans="3:5">
      <c r="C114" s="200"/>
      <c r="D114" s="201"/>
      <c r="E114" s="202"/>
    </row>
    <row r="115" ht="24" customHeight="1" spans="3:5">
      <c r="C115" s="200"/>
      <c r="D115" s="201"/>
      <c r="E115" s="202"/>
    </row>
    <row r="116" ht="24" customHeight="1" spans="3:5">
      <c r="C116" s="200"/>
      <c r="D116" s="201"/>
      <c r="E116" s="202"/>
    </row>
    <row r="117" ht="24" customHeight="1" spans="3:5">
      <c r="C117" s="200"/>
      <c r="D117" s="201"/>
      <c r="E117" s="202"/>
    </row>
    <row r="118" ht="24" customHeight="1" spans="3:5">
      <c r="C118" s="200"/>
      <c r="D118" s="201"/>
      <c r="E118" s="202"/>
    </row>
    <row r="119" ht="24" customHeight="1" spans="3:5">
      <c r="C119" s="200"/>
      <c r="D119" s="201"/>
      <c r="E119" s="202"/>
    </row>
    <row r="120" ht="24" customHeight="1" spans="3:5">
      <c r="C120" s="200"/>
      <c r="D120" s="201"/>
      <c r="E120" s="202"/>
    </row>
    <row r="121" ht="24" customHeight="1" spans="3:5">
      <c r="C121" s="200"/>
      <c r="D121" s="201"/>
      <c r="E121" s="202"/>
    </row>
    <row r="122" ht="24" customHeight="1" spans="3:5">
      <c r="C122" s="200"/>
      <c r="D122" s="201"/>
      <c r="E122" s="202"/>
    </row>
    <row r="123" ht="24" customHeight="1" spans="3:5">
      <c r="C123" s="200"/>
      <c r="D123" s="201"/>
      <c r="E123" s="202"/>
    </row>
    <row r="124" ht="24" customHeight="1" spans="3:5">
      <c r="C124" s="200"/>
      <c r="D124" s="201"/>
      <c r="E124" s="202"/>
    </row>
    <row r="125" ht="24" customHeight="1" spans="3:5">
      <c r="C125" s="200"/>
      <c r="D125" s="201"/>
      <c r="E125" s="202"/>
    </row>
    <row r="126" ht="24" customHeight="1" spans="3:5">
      <c r="C126" s="200"/>
      <c r="D126" s="201"/>
      <c r="E126" s="202"/>
    </row>
    <row r="127" ht="24" customHeight="1" spans="3:5">
      <c r="C127" s="200"/>
      <c r="D127" s="201"/>
      <c r="E127" s="202"/>
    </row>
    <row r="128" ht="24" customHeight="1" spans="3:5">
      <c r="C128" s="200"/>
      <c r="D128" s="201"/>
      <c r="E128" s="202"/>
    </row>
    <row r="129" ht="24" customHeight="1" spans="3:5">
      <c r="C129" s="200"/>
      <c r="D129" s="201"/>
      <c r="E129" s="202"/>
    </row>
    <row r="130" ht="24" customHeight="1" spans="3:5">
      <c r="C130" s="200"/>
      <c r="D130" s="201"/>
      <c r="E130" s="202"/>
    </row>
    <row r="131" ht="24" customHeight="1" spans="3:5">
      <c r="C131" s="200"/>
      <c r="D131" s="201"/>
      <c r="E131" s="202"/>
    </row>
    <row r="132" ht="24" customHeight="1" spans="3:5">
      <c r="C132" s="200"/>
      <c r="D132" s="201"/>
      <c r="E132" s="202"/>
    </row>
    <row r="133" ht="24" customHeight="1" spans="3:5">
      <c r="C133" s="200"/>
      <c r="D133" s="201"/>
      <c r="E133" s="202"/>
    </row>
    <row r="134" ht="24" customHeight="1" spans="3:5">
      <c r="C134" s="200"/>
      <c r="D134" s="201"/>
      <c r="E134" s="202"/>
    </row>
    <row r="135" ht="24" customHeight="1" spans="3:5">
      <c r="C135" s="200"/>
      <c r="D135" s="201"/>
      <c r="E135" s="202"/>
    </row>
    <row r="136" ht="24" customHeight="1" spans="3:5">
      <c r="C136" s="200"/>
      <c r="D136" s="201"/>
      <c r="E136" s="202"/>
    </row>
    <row r="137" ht="24" customHeight="1" spans="3:5">
      <c r="C137" s="200"/>
      <c r="D137" s="201"/>
      <c r="E137" s="202"/>
    </row>
    <row r="138" ht="24" customHeight="1" spans="3:5">
      <c r="C138" s="200"/>
      <c r="D138" s="201"/>
      <c r="E138" s="202"/>
    </row>
    <row r="139" ht="24" customHeight="1" spans="3:5">
      <c r="C139" s="200"/>
      <c r="D139" s="201"/>
      <c r="E139" s="202"/>
    </row>
    <row r="140" ht="24" customHeight="1" spans="3:5">
      <c r="C140" s="200"/>
      <c r="D140" s="201"/>
      <c r="E140" s="202"/>
    </row>
    <row r="141" ht="24" customHeight="1" spans="3:5">
      <c r="C141" s="200"/>
      <c r="D141" s="201"/>
      <c r="E141" s="202"/>
    </row>
    <row r="142" ht="24" customHeight="1" spans="3:5">
      <c r="C142" s="200"/>
      <c r="D142" s="201"/>
      <c r="E142" s="202"/>
    </row>
    <row r="143" ht="24" customHeight="1" spans="3:5">
      <c r="C143" s="200"/>
      <c r="D143" s="201"/>
      <c r="E143" s="202"/>
    </row>
    <row r="144" ht="24" customHeight="1" spans="3:5">
      <c r="C144" s="200"/>
      <c r="D144" s="201"/>
      <c r="E144" s="202"/>
    </row>
    <row r="145" ht="24" customHeight="1" spans="3:5">
      <c r="C145" s="200"/>
      <c r="D145" s="201"/>
      <c r="E145" s="202"/>
    </row>
    <row r="146" ht="24" customHeight="1" spans="3:5">
      <c r="C146" s="200"/>
      <c r="D146" s="201"/>
      <c r="E146" s="202"/>
    </row>
    <row r="147" ht="24" customHeight="1" spans="3:5">
      <c r="C147" s="200"/>
      <c r="D147" s="201"/>
      <c r="E147" s="202"/>
    </row>
    <row r="148" ht="24" customHeight="1" spans="3:5">
      <c r="C148" s="200"/>
      <c r="D148" s="201"/>
      <c r="E148" s="202"/>
    </row>
    <row r="149" ht="24" customHeight="1" spans="3:5">
      <c r="C149" s="200"/>
      <c r="D149" s="201"/>
      <c r="E149" s="202"/>
    </row>
    <row r="150" ht="24" customHeight="1" spans="3:5">
      <c r="C150" s="200"/>
      <c r="D150" s="201"/>
      <c r="E150" s="202"/>
    </row>
    <row r="151" ht="24" customHeight="1" spans="3:5">
      <c r="C151" s="200"/>
      <c r="D151" s="201"/>
      <c r="E151" s="202"/>
    </row>
    <row r="152" ht="24" customHeight="1" spans="3:5">
      <c r="C152" s="200"/>
      <c r="D152" s="201"/>
      <c r="E152" s="202"/>
    </row>
    <row r="153" ht="24" customHeight="1" spans="3:5">
      <c r="C153" s="200"/>
      <c r="D153" s="201"/>
      <c r="E153" s="202"/>
    </row>
    <row r="154" ht="24" customHeight="1" spans="3:5">
      <c r="C154" s="200"/>
      <c r="D154" s="201"/>
      <c r="E154" s="202"/>
    </row>
    <row r="155" ht="24" customHeight="1" spans="3:5">
      <c r="C155" s="200"/>
      <c r="D155" s="201"/>
      <c r="E155" s="202"/>
    </row>
    <row r="156" ht="24" customHeight="1" spans="3:5">
      <c r="C156" s="200"/>
      <c r="D156" s="201"/>
      <c r="E156" s="202"/>
    </row>
    <row r="157" ht="24" customHeight="1" spans="3:5">
      <c r="C157" s="200"/>
      <c r="D157" s="201"/>
      <c r="E157" s="202"/>
    </row>
    <row r="158" ht="24" customHeight="1" spans="3:5">
      <c r="C158" s="200"/>
      <c r="D158" s="201"/>
      <c r="E158" s="202"/>
    </row>
    <row r="159" ht="24" customHeight="1" spans="3:5">
      <c r="C159" s="200"/>
      <c r="D159" s="201"/>
      <c r="E159" s="202"/>
    </row>
    <row r="160" ht="24" customHeight="1" spans="3:5">
      <c r="C160" s="200"/>
      <c r="D160" s="201"/>
      <c r="E160" s="202"/>
    </row>
    <row r="161" ht="24" customHeight="1" spans="3:5">
      <c r="C161" s="200"/>
      <c r="D161" s="201"/>
      <c r="E161" s="202"/>
    </row>
    <row r="162" ht="24" customHeight="1" spans="3:5">
      <c r="C162" s="200"/>
      <c r="D162" s="201"/>
      <c r="E162" s="202"/>
    </row>
    <row r="163" ht="24" customHeight="1" spans="3:5">
      <c r="C163" s="200"/>
      <c r="D163" s="201"/>
      <c r="E163" s="202"/>
    </row>
    <row r="164" ht="24" customHeight="1" spans="3:5">
      <c r="C164" s="200"/>
      <c r="D164" s="201"/>
      <c r="E164" s="202"/>
    </row>
    <row r="165" ht="24" customHeight="1" spans="3:5">
      <c r="C165" s="200"/>
      <c r="D165" s="201"/>
      <c r="E165" s="202"/>
    </row>
    <row r="166" ht="24" customHeight="1" spans="3:5">
      <c r="C166" s="200"/>
      <c r="D166" s="201"/>
      <c r="E166" s="202"/>
    </row>
    <row r="167" ht="24" customHeight="1" spans="3:5">
      <c r="C167" s="200"/>
      <c r="D167" s="201"/>
      <c r="E167" s="202"/>
    </row>
    <row r="168" ht="24" customHeight="1" spans="3:5">
      <c r="C168" s="200"/>
      <c r="D168" s="201"/>
      <c r="E168" s="202"/>
    </row>
    <row r="169" ht="24" customHeight="1" spans="3:5">
      <c r="C169" s="200"/>
      <c r="D169" s="201"/>
      <c r="E169" s="202"/>
    </row>
    <row r="170" ht="24" customHeight="1" spans="3:5">
      <c r="C170" s="200"/>
      <c r="D170" s="201"/>
      <c r="E170" s="202"/>
    </row>
    <row r="171" ht="24" customHeight="1" spans="3:5">
      <c r="C171" s="200"/>
      <c r="D171" s="201"/>
      <c r="E171" s="202"/>
    </row>
    <row r="172" ht="24" customHeight="1" spans="3:5">
      <c r="C172" s="200"/>
      <c r="D172" s="201"/>
      <c r="E172" s="202"/>
    </row>
    <row r="173" ht="24" customHeight="1" spans="3:5">
      <c r="C173" s="200"/>
      <c r="D173" s="201"/>
      <c r="E173" s="202"/>
    </row>
    <row r="174" ht="24" customHeight="1" spans="3:5">
      <c r="C174" s="200"/>
      <c r="D174" s="201"/>
      <c r="E174" s="202"/>
    </row>
    <row r="175" ht="24" customHeight="1" spans="3:5">
      <c r="C175" s="200"/>
      <c r="D175" s="201"/>
      <c r="E175" s="202"/>
    </row>
    <row r="176" ht="24" customHeight="1" spans="3:5">
      <c r="C176" s="200"/>
      <c r="D176" s="201"/>
      <c r="E176" s="202"/>
    </row>
    <row r="177" ht="24" customHeight="1" spans="3:5">
      <c r="C177" s="200"/>
      <c r="D177" s="201"/>
      <c r="E177" s="202"/>
    </row>
    <row r="178" ht="24" customHeight="1" spans="3:5">
      <c r="C178" s="200"/>
      <c r="D178" s="201"/>
      <c r="E178" s="202"/>
    </row>
    <row r="179" ht="24" customHeight="1" spans="3:5">
      <c r="C179" s="200"/>
      <c r="D179" s="201"/>
      <c r="E179" s="202"/>
    </row>
    <row r="180" ht="24" customHeight="1" spans="3:5">
      <c r="C180" s="200"/>
      <c r="D180" s="201"/>
      <c r="E180" s="202"/>
    </row>
    <row r="181" ht="24" customHeight="1" spans="3:5">
      <c r="C181" s="200"/>
      <c r="D181" s="201"/>
      <c r="E181" s="202"/>
    </row>
    <row r="182" ht="24" customHeight="1" spans="3:5">
      <c r="C182" s="200"/>
      <c r="D182" s="201"/>
      <c r="E182" s="202"/>
    </row>
    <row r="183" ht="24" customHeight="1" spans="3:5">
      <c r="C183" s="200"/>
      <c r="D183" s="201"/>
      <c r="E183" s="202"/>
    </row>
    <row r="184" ht="24" customHeight="1" spans="3:5">
      <c r="C184" s="200"/>
      <c r="D184" s="201"/>
      <c r="E184" s="202"/>
    </row>
    <row r="185" ht="24" customHeight="1" spans="3:5">
      <c r="C185" s="200"/>
      <c r="D185" s="201"/>
      <c r="E185" s="202"/>
    </row>
    <row r="186" ht="24" customHeight="1" spans="3:5">
      <c r="C186" s="200"/>
      <c r="D186" s="201"/>
      <c r="E186" s="202"/>
    </row>
    <row r="187" ht="24" customHeight="1" spans="3:5">
      <c r="C187" s="200"/>
      <c r="D187" s="201"/>
      <c r="E187" s="202"/>
    </row>
    <row r="188" ht="24" customHeight="1" spans="3:5">
      <c r="C188" s="200"/>
      <c r="D188" s="201"/>
      <c r="E188" s="202"/>
    </row>
    <row r="189" ht="24" customHeight="1" spans="3:5">
      <c r="C189" s="200"/>
      <c r="D189" s="201"/>
      <c r="E189" s="202"/>
    </row>
    <row r="190" ht="24" customHeight="1" spans="3:5">
      <c r="C190" s="200"/>
      <c r="D190" s="201"/>
      <c r="E190" s="202"/>
    </row>
    <row r="191" ht="24" customHeight="1" spans="3:5">
      <c r="C191" s="200"/>
      <c r="D191" s="201"/>
      <c r="E191" s="202"/>
    </row>
    <row r="192" ht="24" customHeight="1" spans="3:5">
      <c r="C192" s="200"/>
      <c r="D192" s="201"/>
      <c r="E192" s="202"/>
    </row>
    <row r="193" ht="24" customHeight="1" spans="3:5">
      <c r="C193" s="200"/>
      <c r="D193" s="201"/>
      <c r="E193" s="202"/>
    </row>
    <row r="194" ht="24" customHeight="1" spans="3:5">
      <c r="C194" s="200"/>
      <c r="D194" s="201"/>
      <c r="E194" s="202"/>
    </row>
    <row r="195" ht="24" customHeight="1" spans="3:5">
      <c r="C195" s="200"/>
      <c r="D195" s="201"/>
      <c r="E195" s="202"/>
    </row>
    <row r="196" ht="24" customHeight="1" spans="3:5">
      <c r="C196" s="200"/>
      <c r="D196" s="201"/>
      <c r="E196" s="202"/>
    </row>
    <row r="197" ht="24" customHeight="1" spans="3:5">
      <c r="C197" s="200"/>
      <c r="D197" s="201"/>
      <c r="E197" s="202"/>
    </row>
    <row r="198" ht="24" customHeight="1" spans="3:5">
      <c r="C198" s="200"/>
      <c r="D198" s="201"/>
      <c r="E198" s="202"/>
    </row>
    <row r="199" ht="24" customHeight="1" spans="3:5">
      <c r="C199" s="200"/>
      <c r="D199" s="201"/>
      <c r="E199" s="202"/>
    </row>
    <row r="200" ht="24" customHeight="1" spans="3:5">
      <c r="C200" s="200"/>
      <c r="D200" s="201"/>
      <c r="E200" s="202"/>
    </row>
    <row r="201" ht="24" customHeight="1" spans="3:5">
      <c r="C201" s="200"/>
      <c r="D201" s="201"/>
      <c r="E201" s="202"/>
    </row>
    <row r="202" ht="24" customHeight="1" spans="3:5">
      <c r="C202" s="200"/>
      <c r="D202" s="201"/>
      <c r="E202" s="202"/>
    </row>
    <row r="203" ht="24" customHeight="1" spans="3:5">
      <c r="C203" s="200"/>
      <c r="D203" s="201"/>
      <c r="E203" s="202"/>
    </row>
    <row r="204" ht="24" customHeight="1" spans="3:5">
      <c r="C204" s="200"/>
      <c r="D204" s="201"/>
      <c r="E204" s="202"/>
    </row>
    <row r="205" ht="24" customHeight="1" spans="3:5">
      <c r="C205" s="200"/>
      <c r="D205" s="201"/>
      <c r="E205" s="202"/>
    </row>
    <row r="206" ht="24" customHeight="1" spans="3:5">
      <c r="C206" s="200"/>
      <c r="D206" s="201"/>
      <c r="E206" s="202"/>
    </row>
    <row r="207" ht="24" customHeight="1" spans="3:5">
      <c r="C207" s="200"/>
      <c r="D207" s="201"/>
      <c r="E207" s="202"/>
    </row>
    <row r="208" ht="24" customHeight="1" spans="3:5">
      <c r="C208" s="200"/>
      <c r="D208" s="201"/>
      <c r="E208" s="202"/>
    </row>
    <row r="209" ht="24" customHeight="1" spans="3:5">
      <c r="C209" s="200"/>
      <c r="D209" s="201"/>
      <c r="E209" s="202"/>
    </row>
    <row r="210" ht="24" customHeight="1" spans="3:5">
      <c r="C210" s="200"/>
      <c r="D210" s="201"/>
      <c r="E210" s="202"/>
    </row>
    <row r="211" ht="24" customHeight="1" spans="3:5">
      <c r="C211" s="200"/>
      <c r="D211" s="201"/>
      <c r="E211" s="202"/>
    </row>
    <row r="212" ht="24" customHeight="1" spans="3:5">
      <c r="C212" s="200"/>
      <c r="D212" s="201"/>
      <c r="E212" s="202"/>
    </row>
    <row r="213" ht="24" customHeight="1" spans="3:5">
      <c r="C213" s="200"/>
      <c r="D213" s="201"/>
      <c r="E213" s="202"/>
    </row>
    <row r="214" ht="24" customHeight="1" spans="3:5">
      <c r="C214" s="200"/>
      <c r="D214" s="201"/>
      <c r="E214" s="202"/>
    </row>
    <row r="215" ht="24" customHeight="1" spans="3:5">
      <c r="C215" s="200"/>
      <c r="D215" s="201"/>
      <c r="E215" s="202"/>
    </row>
    <row r="216" ht="24" customHeight="1" spans="3:5">
      <c r="C216" s="200"/>
      <c r="D216" s="201"/>
      <c r="E216" s="202"/>
    </row>
    <row r="217" ht="24" customHeight="1" spans="3:5">
      <c r="C217" s="200"/>
      <c r="D217" s="201"/>
      <c r="E217" s="202"/>
    </row>
    <row r="218" ht="24" customHeight="1" spans="3:5">
      <c r="C218" s="200"/>
      <c r="D218" s="201"/>
      <c r="E218" s="202"/>
    </row>
    <row r="219" ht="24" customHeight="1" spans="3:5">
      <c r="C219" s="200"/>
      <c r="D219" s="201"/>
      <c r="E219" s="202"/>
    </row>
    <row r="220" ht="24" customHeight="1" spans="3:5">
      <c r="C220" s="200"/>
      <c r="D220" s="201"/>
      <c r="E220" s="202"/>
    </row>
    <row r="221" ht="24" customHeight="1" spans="3:5">
      <c r="C221" s="200"/>
      <c r="D221" s="201"/>
      <c r="E221" s="202"/>
    </row>
    <row r="222" ht="24" customHeight="1" spans="3:5">
      <c r="C222" s="200"/>
      <c r="D222" s="201"/>
      <c r="E222" s="202"/>
    </row>
    <row r="223" ht="24" customHeight="1" spans="3:5">
      <c r="C223" s="200"/>
      <c r="D223" s="201"/>
      <c r="E223" s="202"/>
    </row>
    <row r="224" ht="24" customHeight="1" spans="3:5">
      <c r="C224" s="200"/>
      <c r="D224" s="201"/>
      <c r="E224" s="202"/>
    </row>
    <row r="225" ht="24" customHeight="1" spans="3:5">
      <c r="C225" s="200"/>
      <c r="D225" s="201"/>
      <c r="E225" s="202"/>
    </row>
    <row r="226" ht="24" customHeight="1" spans="3:5">
      <c r="C226" s="200"/>
      <c r="D226" s="201"/>
      <c r="E226" s="202"/>
    </row>
    <row r="227" ht="24" customHeight="1" spans="3:5">
      <c r="C227" s="200"/>
      <c r="D227" s="201"/>
      <c r="E227" s="202"/>
    </row>
    <row r="228" ht="24" customHeight="1" spans="3:5">
      <c r="C228" s="200"/>
      <c r="D228" s="201"/>
      <c r="E228" s="202"/>
    </row>
    <row r="229" ht="24" customHeight="1" spans="3:5">
      <c r="C229" s="200"/>
      <c r="D229" s="201"/>
      <c r="E229" s="202"/>
    </row>
    <row r="230" ht="24" customHeight="1" spans="3:5">
      <c r="C230" s="200"/>
      <c r="D230" s="201"/>
      <c r="E230" s="202"/>
    </row>
    <row r="231" ht="24" customHeight="1" spans="3:5">
      <c r="C231" s="200"/>
      <c r="D231" s="201"/>
      <c r="E231" s="202"/>
    </row>
    <row r="232" ht="24" customHeight="1" spans="3:5">
      <c r="C232" s="200"/>
      <c r="D232" s="201"/>
      <c r="E232" s="202"/>
    </row>
    <row r="233" ht="24" customHeight="1" spans="3:5">
      <c r="C233" s="200"/>
      <c r="D233" s="201"/>
      <c r="E233" s="202"/>
    </row>
    <row r="234" ht="24" customHeight="1" spans="3:5">
      <c r="C234" s="200"/>
      <c r="D234" s="201"/>
      <c r="E234" s="202"/>
    </row>
    <row r="235" ht="24" customHeight="1" spans="3:5">
      <c r="C235" s="200"/>
      <c r="D235" s="201"/>
      <c r="E235" s="202"/>
    </row>
    <row r="236" ht="24" customHeight="1" spans="3:5">
      <c r="C236" s="200"/>
      <c r="D236" s="201"/>
      <c r="E236" s="202"/>
    </row>
    <row r="237" ht="24" customHeight="1" spans="3:5">
      <c r="C237" s="200"/>
      <c r="D237" s="201"/>
      <c r="E237" s="202"/>
    </row>
    <row r="238" ht="24" customHeight="1" spans="3:5">
      <c r="C238" s="200"/>
      <c r="D238" s="201"/>
      <c r="E238" s="202"/>
    </row>
    <row r="239" ht="24" customHeight="1" spans="3:5">
      <c r="C239" s="200"/>
      <c r="D239" s="201"/>
      <c r="E239" s="202"/>
    </row>
    <row r="240" ht="24" customHeight="1" spans="3:5">
      <c r="C240" s="200"/>
      <c r="D240" s="201"/>
      <c r="E240" s="202"/>
    </row>
    <row r="241" ht="24" customHeight="1" spans="3:5">
      <c r="C241" s="200"/>
      <c r="D241" s="201"/>
      <c r="E241" s="202"/>
    </row>
    <row r="242" ht="24" customHeight="1" spans="3:5">
      <c r="C242" s="200"/>
      <c r="D242" s="201"/>
      <c r="E242" s="202"/>
    </row>
    <row r="243" ht="24" customHeight="1" spans="3:5">
      <c r="C243" s="200"/>
      <c r="D243" s="201"/>
      <c r="E243" s="202"/>
    </row>
    <row r="244" ht="24" customHeight="1" spans="3:5">
      <c r="C244" s="200"/>
      <c r="D244" s="201"/>
      <c r="E244" s="202"/>
    </row>
    <row r="245" ht="24" customHeight="1" spans="3:5">
      <c r="C245" s="200"/>
      <c r="D245" s="201"/>
      <c r="E245" s="202"/>
    </row>
    <row r="246" ht="24" customHeight="1" spans="3:5">
      <c r="C246" s="200"/>
      <c r="D246" s="201"/>
      <c r="E246" s="202"/>
    </row>
    <row r="247" ht="24" customHeight="1" spans="3:5">
      <c r="C247" s="200"/>
      <c r="D247" s="201"/>
      <c r="E247" s="202"/>
    </row>
    <row r="248" ht="24" customHeight="1" spans="3:5">
      <c r="C248" s="200"/>
      <c r="D248" s="201"/>
      <c r="E248" s="202"/>
    </row>
    <row r="249" ht="24" customHeight="1" spans="3:5">
      <c r="C249" s="200"/>
      <c r="D249" s="201"/>
      <c r="E249" s="202"/>
    </row>
    <row r="250" ht="24" customHeight="1" spans="3:5">
      <c r="C250" s="200"/>
      <c r="D250" s="201"/>
      <c r="E250" s="202"/>
    </row>
    <row r="251" ht="24" customHeight="1" spans="3:5">
      <c r="C251" s="200"/>
      <c r="D251" s="201"/>
      <c r="E251" s="202"/>
    </row>
    <row r="252" ht="24" customHeight="1" spans="3:5">
      <c r="C252" s="200"/>
      <c r="D252" s="201"/>
      <c r="E252" s="202"/>
    </row>
    <row r="253" ht="24" customHeight="1" spans="3:5">
      <c r="C253" s="200"/>
      <c r="D253" s="201"/>
      <c r="E253" s="202"/>
    </row>
    <row r="254" ht="24" customHeight="1" spans="3:5">
      <c r="C254" s="200"/>
      <c r="D254" s="201"/>
      <c r="E254" s="202"/>
    </row>
    <row r="255" ht="24" customHeight="1" spans="3:5">
      <c r="C255" s="200"/>
      <c r="D255" s="201"/>
      <c r="E255" s="202"/>
    </row>
    <row r="256" ht="24" customHeight="1" spans="3:5">
      <c r="C256" s="200"/>
      <c r="D256" s="201"/>
      <c r="E256" s="202"/>
    </row>
    <row r="257" ht="24" customHeight="1" spans="3:5">
      <c r="C257" s="200"/>
      <c r="D257" s="201"/>
      <c r="E257" s="202"/>
    </row>
    <row r="258" ht="24" customHeight="1" spans="3:5">
      <c r="C258" s="200"/>
      <c r="D258" s="201"/>
      <c r="E258" s="202"/>
    </row>
    <row r="259" ht="24" customHeight="1" spans="3:5">
      <c r="C259" s="200"/>
      <c r="D259" s="201"/>
      <c r="E259" s="202"/>
    </row>
    <row r="260" ht="24" customHeight="1" spans="3:5">
      <c r="C260" s="200"/>
      <c r="D260" s="201"/>
      <c r="E260" s="202"/>
    </row>
    <row r="261" ht="24" customHeight="1" spans="3:5">
      <c r="C261" s="200"/>
      <c r="D261" s="201"/>
      <c r="E261" s="202"/>
    </row>
    <row r="262" ht="24" customHeight="1" spans="3:5">
      <c r="C262" s="200"/>
      <c r="D262" s="201"/>
      <c r="E262" s="202"/>
    </row>
    <row r="263" ht="24" customHeight="1" spans="3:5">
      <c r="C263" s="200"/>
      <c r="D263" s="201"/>
      <c r="E263" s="202"/>
    </row>
    <row r="264" ht="24" customHeight="1" spans="3:5">
      <c r="C264" s="200"/>
      <c r="D264" s="201"/>
      <c r="E264" s="202"/>
    </row>
    <row r="265" ht="24" customHeight="1" spans="3:5">
      <c r="C265" s="200"/>
      <c r="D265" s="201"/>
      <c r="E265" s="202"/>
    </row>
    <row r="266" ht="24" customHeight="1" spans="3:5">
      <c r="C266" s="200"/>
      <c r="D266" s="223"/>
      <c r="E266" s="224"/>
    </row>
    <row r="267" ht="24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</sheetData>
  <sheetProtection password="CA9C" sheet="1" formatCells="0" insertRows="0" insertHyperlinks="0" autoFilter="0" objects="1"/>
  <mergeCells count="1">
    <mergeCell ref="B1:E1"/>
  </mergeCells>
  <conditionalFormatting sqref="B3:E267">
    <cfRule type="expression" dxfId="0" priority="1">
      <formula>MOD(ROW(),2)=0</formula>
    </cfRule>
  </conditionalFormatting>
  <dataValidations count="2">
    <dataValidation type="list" allowBlank="1" showInputMessage="1" showErrorMessage="1" sqref="D$1:D$1048576">
      <formula1>"函数公式,常用技巧,图表"</formula1>
    </dataValidation>
    <dataValidation type="list" allowBlank="1" showInputMessage="1" showErrorMessage="1" sqref="L1">
      <formula1>OFFSET(参数!C2,1,0,COUNTA($B:$B)-2,1)</formula1>
    </dataValidation>
  </dataValidations>
  <pageMargins left="0.75" right="0.75" top="1" bottom="1" header="0.5" footer="0.5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name="Spinner 1" r:id="rId3">
              <controlPr defaultSize="0">
                <anchor moveWithCells="1">
                  <from>
                    <xdr:col>5</xdr:col>
                    <xdr:colOff>619125</xdr:colOff>
                    <xdr:row>1</xdr:row>
                    <xdr:rowOff>9525</xdr:rowOff>
                  </from>
                  <to>
                    <xdr:col>6</xdr:col>
                    <xdr:colOff>190500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name="Drop Down 2" r:id="rId4">
              <controlPr defaultSize="0">
                <anchor moveWithCells="1">
                  <from>
                    <xdr:col>12</xdr:col>
                    <xdr:colOff>95250</xdr:colOff>
                    <xdr:row>1</xdr:row>
                    <xdr:rowOff>9525</xdr:rowOff>
                  </from>
                  <to>
                    <xdr:col>13</xdr:col>
                    <xdr:colOff>447675</xdr:colOff>
                    <xdr:row>1</xdr:row>
                    <xdr:rowOff>290195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"/>
  <sheetViews>
    <sheetView showGridLines="0" workbookViewId="0">
      <pane ySplit="2" topLeftCell="A3" activePane="bottomLeft" state="frozen"/>
      <selection/>
      <selection pane="bottomLeft" activeCell="H11" sqref="H11"/>
    </sheetView>
  </sheetViews>
  <sheetFormatPr defaultColWidth="8.73148148148148" defaultRowHeight="26" customHeight="1" outlineLevelCol="5"/>
  <cols>
    <col min="1" max="1" width="11.1388888888889" customWidth="1"/>
    <col min="2" max="2" width="11.8796296296296" customWidth="1"/>
    <col min="3" max="6" width="9.87962962962963" customWidth="1"/>
  </cols>
  <sheetData>
    <row r="1" s="4" customFormat="1" ht="49" customHeight="1" spans="2:3">
      <c r="B1" s="7" t="s">
        <v>43</v>
      </c>
      <c r="C1" s="7"/>
    </row>
    <row r="2" ht="18" customHeight="1" spans="1:6">
      <c r="A2" s="159" t="str">
        <f>HYPERLINK("#B"&amp;MATCH(A3,$B$4:$B$997,0)+3,A3)</f>
        <v>工作簿</v>
      </c>
      <c r="B2" s="159" t="str">
        <f>HYPERLINK("#B"&amp;MATCH(B3,$B$4:$B$997,0)+3,B3)</f>
        <v>单元格操作</v>
      </c>
      <c r="C2" s="159" t="str">
        <f>HYPERLINK("#B"&amp;MATCH(C3,$B$4:$B$997,0)+3,C3)</f>
        <v>单元格输入</v>
      </c>
      <c r="D2" s="159" t="str">
        <f>HYPERLINK("#B"&amp;MATCH(D3,$B$4:$B$997,0)+3,D3)</f>
        <v>选定单元格</v>
      </c>
      <c r="E2" s="159" t="str">
        <f>HYPERLINK("#B"&amp;MATCH(E3,$B$4:$B$997,0)+3,E3)</f>
        <v>工作表内移动</v>
      </c>
      <c r="F2" s="159" t="s">
        <v>44</v>
      </c>
    </row>
    <row r="3" ht="16" hidden="1" customHeight="1" spans="1:5">
      <c r="A3" t="s">
        <v>45</v>
      </c>
      <c r="B3" t="s">
        <v>46</v>
      </c>
      <c r="C3" t="s">
        <v>47</v>
      </c>
      <c r="D3" s="160" t="s">
        <v>48</v>
      </c>
      <c r="E3" s="160" t="s">
        <v>49</v>
      </c>
    </row>
    <row r="4" customHeight="1" spans="2:3">
      <c r="B4" s="160" t="s">
        <v>45</v>
      </c>
      <c r="C4" s="160"/>
    </row>
    <row r="5" customHeight="1" spans="2:5">
      <c r="B5" s="161" t="s">
        <v>50</v>
      </c>
      <c r="C5" s="162"/>
      <c r="D5" s="162" t="s">
        <v>51</v>
      </c>
      <c r="E5" s="163"/>
    </row>
    <row r="6" customHeight="1" spans="2:5">
      <c r="B6" s="164" t="s">
        <v>52</v>
      </c>
      <c r="C6" s="165" t="s">
        <v>53</v>
      </c>
      <c r="D6" s="166" t="s">
        <v>54</v>
      </c>
      <c r="E6" s="167"/>
    </row>
    <row r="7" customHeight="1" spans="2:5">
      <c r="B7" s="164" t="s">
        <v>55</v>
      </c>
      <c r="C7" s="165" t="s">
        <v>53</v>
      </c>
      <c r="D7" s="166" t="s">
        <v>56</v>
      </c>
      <c r="E7" s="167"/>
    </row>
    <row r="8" customHeight="1" spans="2:5">
      <c r="B8" s="164" t="s">
        <v>57</v>
      </c>
      <c r="C8" s="165" t="s">
        <v>53</v>
      </c>
      <c r="D8" s="166" t="s">
        <v>58</v>
      </c>
      <c r="E8" s="167"/>
    </row>
    <row r="9" customHeight="1" spans="2:5">
      <c r="B9" s="164" t="s">
        <v>59</v>
      </c>
      <c r="C9" s="165" t="s">
        <v>53</v>
      </c>
      <c r="D9" s="166" t="s">
        <v>60</v>
      </c>
      <c r="E9" s="167"/>
    </row>
    <row r="10" customHeight="1" spans="2:5">
      <c r="B10" s="168" t="s">
        <v>61</v>
      </c>
      <c r="C10" s="169" t="s">
        <v>53</v>
      </c>
      <c r="D10" s="170" t="s">
        <v>62</v>
      </c>
      <c r="E10" s="171"/>
    </row>
    <row r="11" customHeight="1" spans="2:5">
      <c r="B11" s="172"/>
      <c r="C11" s="172"/>
      <c r="D11" s="172"/>
      <c r="E11" s="172"/>
    </row>
    <row r="12" customHeight="1" spans="2:3">
      <c r="B12" s="160" t="s">
        <v>46</v>
      </c>
      <c r="C12" s="160"/>
    </row>
    <row r="13" customHeight="1" spans="2:5">
      <c r="B13" s="161" t="s">
        <v>50</v>
      </c>
      <c r="C13" s="162"/>
      <c r="D13" s="162" t="s">
        <v>51</v>
      </c>
      <c r="E13" s="163"/>
    </row>
    <row r="14" customHeight="1" spans="2:5">
      <c r="B14" s="164" t="s">
        <v>63</v>
      </c>
      <c r="C14" s="165" t="s">
        <v>53</v>
      </c>
      <c r="D14" s="166" t="s">
        <v>64</v>
      </c>
      <c r="E14" s="167"/>
    </row>
    <row r="15" customHeight="1" spans="2:5">
      <c r="B15" s="164" t="s">
        <v>65</v>
      </c>
      <c r="C15" s="165" t="s">
        <v>53</v>
      </c>
      <c r="D15" s="166" t="s">
        <v>66</v>
      </c>
      <c r="E15" s="167"/>
    </row>
    <row r="16" customHeight="1" spans="2:5">
      <c r="B16" s="164" t="s">
        <v>67</v>
      </c>
      <c r="C16" s="165" t="s">
        <v>53</v>
      </c>
      <c r="D16" s="166" t="s">
        <v>68</v>
      </c>
      <c r="E16" s="167"/>
    </row>
    <row r="17" customHeight="1" spans="2:5">
      <c r="B17" s="164" t="s">
        <v>69</v>
      </c>
      <c r="C17" s="165" t="s">
        <v>53</v>
      </c>
      <c r="D17" s="166" t="s">
        <v>70</v>
      </c>
      <c r="E17" s="167"/>
    </row>
    <row r="18" customHeight="1" spans="2:5">
      <c r="B18" s="168" t="s">
        <v>71</v>
      </c>
      <c r="C18" s="169" t="s">
        <v>53</v>
      </c>
      <c r="D18" s="170" t="s">
        <v>72</v>
      </c>
      <c r="E18" s="171"/>
    </row>
    <row r="20" customHeight="1" spans="2:3">
      <c r="B20" s="160" t="s">
        <v>47</v>
      </c>
      <c r="C20" s="160"/>
    </row>
    <row r="21" customHeight="1" spans="2:5">
      <c r="B21" s="161" t="s">
        <v>50</v>
      </c>
      <c r="C21" s="162"/>
      <c r="D21" s="162" t="s">
        <v>51</v>
      </c>
      <c r="E21" s="163"/>
    </row>
    <row r="22" customHeight="1" spans="2:5">
      <c r="B22" s="164" t="s">
        <v>73</v>
      </c>
      <c r="C22" s="165" t="s">
        <v>53</v>
      </c>
      <c r="D22" s="166" t="s">
        <v>74</v>
      </c>
      <c r="E22" s="167"/>
    </row>
    <row r="23" customHeight="1" spans="2:5">
      <c r="B23" s="164" t="s">
        <v>75</v>
      </c>
      <c r="C23" s="165" t="s">
        <v>53</v>
      </c>
      <c r="D23" s="166" t="s">
        <v>76</v>
      </c>
      <c r="E23" s="167"/>
    </row>
    <row r="24" customHeight="1" spans="2:5">
      <c r="B24" s="164" t="s">
        <v>77</v>
      </c>
      <c r="C24" s="165" t="s">
        <v>53</v>
      </c>
      <c r="D24" s="166" t="s">
        <v>78</v>
      </c>
      <c r="E24" s="167"/>
    </row>
    <row r="25" customHeight="1" spans="2:5">
      <c r="B25" s="164" t="s">
        <v>79</v>
      </c>
      <c r="C25" s="165" t="s">
        <v>53</v>
      </c>
      <c r="D25" s="173" t="s">
        <v>80</v>
      </c>
      <c r="E25" s="174"/>
    </row>
    <row r="26" customHeight="1" spans="2:5">
      <c r="B26" s="164" t="s">
        <v>81</v>
      </c>
      <c r="C26" s="165" t="s">
        <v>53</v>
      </c>
      <c r="D26" s="166" t="s">
        <v>82</v>
      </c>
      <c r="E26" s="167"/>
    </row>
    <row r="27" customHeight="1" spans="2:5">
      <c r="B27" s="164" t="s">
        <v>83</v>
      </c>
      <c r="C27" s="165" t="s">
        <v>53</v>
      </c>
      <c r="D27" s="166" t="s">
        <v>84</v>
      </c>
      <c r="E27" s="167"/>
    </row>
    <row r="28" customHeight="1" spans="2:5">
      <c r="B28" s="164" t="s">
        <v>85</v>
      </c>
      <c r="C28" s="165" t="s">
        <v>53</v>
      </c>
      <c r="D28" s="166" t="s">
        <v>86</v>
      </c>
      <c r="E28" s="167"/>
    </row>
    <row r="29" customHeight="1" spans="2:5">
      <c r="B29" s="164" t="s">
        <v>87</v>
      </c>
      <c r="C29" s="165" t="s">
        <v>53</v>
      </c>
      <c r="D29" s="166" t="s">
        <v>88</v>
      </c>
      <c r="E29" s="167"/>
    </row>
    <row r="30" customHeight="1" spans="2:5">
      <c r="B30" s="164" t="s">
        <v>89</v>
      </c>
      <c r="C30" s="165" t="s">
        <v>53</v>
      </c>
      <c r="D30" s="166" t="s">
        <v>90</v>
      </c>
      <c r="E30" s="167"/>
    </row>
    <row r="31" customHeight="1" spans="2:5">
      <c r="B31" s="164" t="s">
        <v>91</v>
      </c>
      <c r="C31" s="165" t="s">
        <v>53</v>
      </c>
      <c r="D31" s="166" t="s">
        <v>92</v>
      </c>
      <c r="E31" s="167"/>
    </row>
    <row r="32" customHeight="1" spans="2:5">
      <c r="B32" s="164" t="s">
        <v>93</v>
      </c>
      <c r="C32" s="165" t="s">
        <v>53</v>
      </c>
      <c r="D32" s="166" t="s">
        <v>94</v>
      </c>
      <c r="E32" s="167"/>
    </row>
    <row r="33" customHeight="1" spans="2:5">
      <c r="B33" s="168" t="s">
        <v>95</v>
      </c>
      <c r="C33" s="169" t="s">
        <v>53</v>
      </c>
      <c r="D33" s="170" t="s">
        <v>96</v>
      </c>
      <c r="E33" s="171"/>
    </row>
    <row r="35" customHeight="1" spans="2:3">
      <c r="B35" s="160" t="s">
        <v>48</v>
      </c>
      <c r="C35" s="160"/>
    </row>
    <row r="36" customHeight="1" spans="2:5">
      <c r="B36" s="161" t="s">
        <v>50</v>
      </c>
      <c r="C36" s="162"/>
      <c r="D36" s="162" t="s">
        <v>51</v>
      </c>
      <c r="E36" s="163"/>
    </row>
    <row r="37" customHeight="1" spans="2:5">
      <c r="B37" s="164" t="s">
        <v>97</v>
      </c>
      <c r="C37" s="165" t="s">
        <v>53</v>
      </c>
      <c r="D37" s="166" t="s">
        <v>98</v>
      </c>
      <c r="E37" s="167"/>
    </row>
    <row r="38" customHeight="1" spans="2:5">
      <c r="B38" s="164" t="s">
        <v>99</v>
      </c>
      <c r="C38" s="165" t="s">
        <v>53</v>
      </c>
      <c r="D38" s="166" t="s">
        <v>100</v>
      </c>
      <c r="E38" s="167"/>
    </row>
    <row r="39" customHeight="1" spans="2:5">
      <c r="B39" s="164" t="s">
        <v>101</v>
      </c>
      <c r="C39" s="165" t="s">
        <v>53</v>
      </c>
      <c r="D39" s="166" t="s">
        <v>102</v>
      </c>
      <c r="E39" s="167"/>
    </row>
    <row r="40" customHeight="1" spans="2:5">
      <c r="B40" s="175" t="s">
        <v>103</v>
      </c>
      <c r="C40" s="165" t="s">
        <v>53</v>
      </c>
      <c r="D40" s="173" t="s">
        <v>104</v>
      </c>
      <c r="E40" s="174"/>
    </row>
    <row r="41" customHeight="1" spans="2:5">
      <c r="B41" s="176" t="s">
        <v>105</v>
      </c>
      <c r="C41" s="169" t="s">
        <v>53</v>
      </c>
      <c r="D41" s="177" t="s">
        <v>106</v>
      </c>
      <c r="E41" s="178"/>
    </row>
    <row r="43" customHeight="1" spans="2:3">
      <c r="B43" s="160" t="s">
        <v>49</v>
      </c>
      <c r="C43" s="160"/>
    </row>
    <row r="44" customHeight="1" spans="2:5">
      <c r="B44" s="161" t="s">
        <v>50</v>
      </c>
      <c r="C44" s="162"/>
      <c r="D44" s="162" t="s">
        <v>51</v>
      </c>
      <c r="E44" s="163"/>
    </row>
    <row r="45" customHeight="1" spans="2:5">
      <c r="B45" s="164" t="s">
        <v>107</v>
      </c>
      <c r="C45" s="165" t="s">
        <v>53</v>
      </c>
      <c r="D45" s="166" t="s">
        <v>108</v>
      </c>
      <c r="E45" s="167"/>
    </row>
    <row r="46" customHeight="1" spans="2:5">
      <c r="B46" s="164" t="s">
        <v>109</v>
      </c>
      <c r="C46" s="165" t="s">
        <v>53</v>
      </c>
      <c r="D46" s="173" t="s">
        <v>110</v>
      </c>
      <c r="E46" s="174"/>
    </row>
    <row r="47" customHeight="1" spans="2:5">
      <c r="B47" s="164" t="s">
        <v>111</v>
      </c>
      <c r="C47" s="165" t="s">
        <v>53</v>
      </c>
      <c r="D47" s="173" t="s">
        <v>112</v>
      </c>
      <c r="E47" s="174"/>
    </row>
    <row r="48" customHeight="1" spans="2:5">
      <c r="B48" s="175" t="s">
        <v>113</v>
      </c>
      <c r="C48" s="165" t="s">
        <v>53</v>
      </c>
      <c r="D48" s="173" t="s">
        <v>114</v>
      </c>
      <c r="E48" s="174"/>
    </row>
    <row r="49" customHeight="1" spans="2:5">
      <c r="B49" s="175" t="s">
        <v>115</v>
      </c>
      <c r="C49" s="165" t="s">
        <v>53</v>
      </c>
      <c r="D49" s="173" t="s">
        <v>116</v>
      </c>
      <c r="E49" s="174"/>
    </row>
    <row r="50" customHeight="1" spans="2:5">
      <c r="B50" s="176" t="s">
        <v>117</v>
      </c>
      <c r="C50" s="169" t="s">
        <v>53</v>
      </c>
      <c r="D50" s="177" t="s">
        <v>118</v>
      </c>
      <c r="E50" s="178"/>
    </row>
  </sheetData>
  <sheetProtection formatCells="0" insertHyperlinks="0" autoFilter="0"/>
  <mergeCells count="31">
    <mergeCell ref="D5:E5"/>
    <mergeCell ref="D6:E6"/>
    <mergeCell ref="D7:E7"/>
    <mergeCell ref="D8:E8"/>
    <mergeCell ref="D9:E9"/>
    <mergeCell ref="D10:E10"/>
    <mergeCell ref="D13:E13"/>
    <mergeCell ref="D14:E14"/>
    <mergeCell ref="D15:E15"/>
    <mergeCell ref="D16:E16"/>
    <mergeCell ref="D17:E17"/>
    <mergeCell ref="D18:E18"/>
    <mergeCell ref="D21:E21"/>
    <mergeCell ref="D22:E22"/>
    <mergeCell ref="D23:E23"/>
    <mergeCell ref="D24:E24"/>
    <mergeCell ref="D25:E25"/>
    <mergeCell ref="D26:E26"/>
    <mergeCell ref="D36:E36"/>
    <mergeCell ref="D37:E37"/>
    <mergeCell ref="D38:E38"/>
    <mergeCell ref="D39:E39"/>
    <mergeCell ref="D40:E40"/>
    <mergeCell ref="D41:E41"/>
    <mergeCell ref="D44:E44"/>
    <mergeCell ref="D45:E45"/>
    <mergeCell ref="D46:E46"/>
    <mergeCell ref="D47:E47"/>
    <mergeCell ref="D48:E48"/>
    <mergeCell ref="D49:E49"/>
    <mergeCell ref="D50:E50"/>
  </mergeCells>
  <hyperlinks>
    <hyperlink ref="F2" location="'1'!A3" display="返回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8"/>
  <sheetViews>
    <sheetView showGridLines="0" workbookViewId="0">
      <pane ySplit="1" topLeftCell="A2" activePane="bottomLeft" state="frozen"/>
      <selection/>
      <selection pane="bottomLeft" activeCell="J18" sqref="J18"/>
    </sheetView>
  </sheetViews>
  <sheetFormatPr defaultColWidth="8.73148148148148" defaultRowHeight="21" customHeight="1" outlineLevelCol="5"/>
  <cols>
    <col min="1" max="1" width="2.36111111111111" style="2" customWidth="1"/>
    <col min="2" max="4" width="8.73148148148148" style="2"/>
    <col min="5" max="5" width="10.1851851851852" style="2" customWidth="1"/>
    <col min="6" max="6" width="10.2685185185185" style="2" customWidth="1"/>
    <col min="7" max="16384" width="8.73148148148148" style="2"/>
  </cols>
  <sheetData>
    <row r="1" s="130" customFormat="1" ht="33" customHeight="1" spans="2:2">
      <c r="B1" s="131" t="s">
        <v>119</v>
      </c>
    </row>
    <row r="2" ht="9" customHeight="1"/>
    <row r="4" customHeight="1" spans="2:5">
      <c r="B4" s="132" t="s">
        <v>120</v>
      </c>
      <c r="E4" s="132" t="s">
        <v>121</v>
      </c>
    </row>
    <row r="5" customHeight="1" spans="2:5">
      <c r="B5" s="19" t="s">
        <v>122</v>
      </c>
      <c r="E5" s="19" t="s">
        <v>122</v>
      </c>
    </row>
    <row r="6" customHeight="1" spans="2:5">
      <c r="B6" s="19" t="s">
        <v>123</v>
      </c>
      <c r="E6" s="19" t="s">
        <v>123</v>
      </c>
    </row>
    <row r="7" customHeight="1" spans="2:5">
      <c r="B7" s="19" t="s">
        <v>124</v>
      </c>
      <c r="E7" s="19"/>
    </row>
    <row r="8" customHeight="1" spans="2:5">
      <c r="B8" s="19" t="s">
        <v>125</v>
      </c>
      <c r="E8" s="19"/>
    </row>
    <row r="9" customHeight="1" spans="2:5">
      <c r="B9" s="19" t="s">
        <v>126</v>
      </c>
      <c r="E9" s="19"/>
    </row>
    <row r="10" customHeight="1" spans="2:5">
      <c r="B10" s="19"/>
      <c r="E10" s="19"/>
    </row>
    <row r="11" customHeight="1" spans="2:5">
      <c r="B11" s="19"/>
      <c r="E11" s="19"/>
    </row>
    <row r="14" customHeight="1" spans="5:6">
      <c r="E14" s="152" t="s">
        <v>127</v>
      </c>
      <c r="F14" s="152" t="s">
        <v>128</v>
      </c>
    </row>
    <row r="15" customHeight="1" spans="5:6">
      <c r="E15" s="19" t="s">
        <v>129</v>
      </c>
      <c r="F15" s="19" t="s">
        <v>122</v>
      </c>
    </row>
    <row r="16" customHeight="1" spans="5:6">
      <c r="E16" s="19" t="s">
        <v>130</v>
      </c>
      <c r="F16" s="19" t="s">
        <v>125</v>
      </c>
    </row>
    <row r="17" customHeight="1" spans="5:6">
      <c r="E17" s="19"/>
      <c r="F17" s="19"/>
    </row>
    <row r="18" customHeight="1" spans="5:6">
      <c r="E18" s="19"/>
      <c r="F18" s="19"/>
    </row>
  </sheetData>
  <sheetProtection formatCells="0" insertHyperlinks="0" autoFilter="0"/>
  <dataValidations count="3">
    <dataValidation type="list" allowBlank="1" showInputMessage="1" showErrorMessage="1" sqref="E5:E11">
      <formula1>OFFSET($B$4,1,0,COUNTA($B:$B)-2,1)</formula1>
    </dataValidation>
    <dataValidation type="list" allowBlank="1" showInputMessage="1" showErrorMessage="1" sqref="E15:E18">
      <formula1>#REF!</formula1>
    </dataValidation>
    <dataValidation type="list" allowBlank="1" showInputMessage="1" showErrorMessage="1" sqref="F15:F18">
      <formula1>OFFSET(#REF!,1,MATCH(E15,#REF!,0)-1,COUNTA(OFFSET($B$14:$B$45,0,MATCH(E15,#REF!,0)-1),1))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1" customHeight="1" outlineLevelCol="4"/>
  <cols>
    <col min="1" max="1" width="2.36111111111111" style="2" customWidth="1"/>
    <col min="2" max="4" width="8.73148148148148" style="2"/>
    <col min="5" max="5" width="10.1851851851852" style="2" customWidth="1"/>
    <col min="6" max="6" width="10.2685185185185" style="2" customWidth="1"/>
    <col min="7" max="16384" width="8.73148148148148" style="2"/>
  </cols>
  <sheetData>
    <row r="1" s="130" customFormat="1" ht="33" customHeight="1" spans="2:2">
      <c r="B1" s="131" t="s">
        <v>131</v>
      </c>
    </row>
    <row r="2" ht="9" customHeight="1"/>
    <row r="3" customHeight="1" spans="2:2">
      <c r="B3" s="132" t="s">
        <v>132</v>
      </c>
    </row>
    <row r="4" customHeight="1" spans="2:5">
      <c r="B4" s="155" t="s">
        <v>3</v>
      </c>
      <c r="C4" s="155" t="s">
        <v>133</v>
      </c>
      <c r="D4" s="155" t="s">
        <v>134</v>
      </c>
      <c r="E4" s="155" t="s">
        <v>135</v>
      </c>
    </row>
    <row r="5" customHeight="1" spans="2:5">
      <c r="B5" s="19">
        <f>COUNT(B$4:B4)+1</f>
        <v>1</v>
      </c>
      <c r="C5" s="19" t="s">
        <v>136</v>
      </c>
      <c r="D5" s="19" t="s">
        <v>137</v>
      </c>
      <c r="E5" s="19">
        <f ca="1" t="shared" ref="E5:E11" si="0">RANDBETWEEN(20,70)</f>
        <v>34</v>
      </c>
    </row>
    <row r="6" customHeight="1" spans="2:5">
      <c r="B6" s="19"/>
      <c r="C6" s="19"/>
      <c r="D6" s="19" t="s">
        <v>138</v>
      </c>
      <c r="E6" s="19">
        <f ca="1" t="shared" si="0"/>
        <v>42</v>
      </c>
    </row>
    <row r="7" customHeight="1" spans="2:5">
      <c r="B7" s="19">
        <f>COUNT(B$4:B6)+1</f>
        <v>2</v>
      </c>
      <c r="C7" s="19" t="s">
        <v>139</v>
      </c>
      <c r="D7" s="19" t="s">
        <v>140</v>
      </c>
      <c r="E7" s="19">
        <f ca="1" t="shared" si="0"/>
        <v>22</v>
      </c>
    </row>
    <row r="8" customHeight="1" spans="2:5">
      <c r="B8" s="156">
        <f>COUNT(B$4:B7)+1</f>
        <v>3</v>
      </c>
      <c r="C8" s="19" t="s">
        <v>141</v>
      </c>
      <c r="D8" s="19" t="s">
        <v>142</v>
      </c>
      <c r="E8" s="19">
        <f ca="1" t="shared" si="0"/>
        <v>34</v>
      </c>
    </row>
    <row r="9" customHeight="1" spans="2:5">
      <c r="B9" s="157"/>
      <c r="C9" s="19"/>
      <c r="D9" s="19" t="s">
        <v>143</v>
      </c>
      <c r="E9" s="19">
        <f ca="1" t="shared" si="0"/>
        <v>38</v>
      </c>
    </row>
    <row r="10" customHeight="1" spans="2:5">
      <c r="B10" s="158"/>
      <c r="C10" s="19"/>
      <c r="D10" s="19" t="s">
        <v>144</v>
      </c>
      <c r="E10" s="19">
        <f ca="1" t="shared" si="0"/>
        <v>63</v>
      </c>
    </row>
    <row r="11" customHeight="1" spans="2:5">
      <c r="B11" s="19">
        <f>COUNT(B$4:B10)+1</f>
        <v>4</v>
      </c>
      <c r="C11" s="19" t="s">
        <v>145</v>
      </c>
      <c r="D11" s="19" t="s">
        <v>146</v>
      </c>
      <c r="E11" s="19">
        <f ca="1" t="shared" si="0"/>
        <v>20</v>
      </c>
    </row>
    <row r="13" customHeight="1" spans="2:2">
      <c r="B13" s="132" t="s">
        <v>147</v>
      </c>
    </row>
    <row r="14" customHeight="1" spans="2:2">
      <c r="B14" s="146" t="s">
        <v>148</v>
      </c>
    </row>
    <row r="15" customHeight="1" spans="2:2">
      <c r="B15" s="146" t="s">
        <v>149</v>
      </c>
    </row>
    <row r="16" customHeight="1" spans="2:2">
      <c r="B16" s="146" t="s">
        <v>150</v>
      </c>
    </row>
    <row r="18" customHeight="1" spans="2:2">
      <c r="B18" s="132" t="s">
        <v>151</v>
      </c>
    </row>
    <row r="19" customHeight="1" spans="2:2">
      <c r="B19" s="146" t="s">
        <v>152</v>
      </c>
    </row>
    <row r="20" customHeight="1" spans="2:2">
      <c r="B20" s="146" t="s">
        <v>153</v>
      </c>
    </row>
    <row r="22" customHeight="1" spans="2:2">
      <c r="B22" s="132" t="s">
        <v>154</v>
      </c>
    </row>
    <row r="23" customHeight="1" spans="2:2">
      <c r="B23" s="146" t="s">
        <v>155</v>
      </c>
    </row>
    <row r="24" customHeight="1" spans="2:2">
      <c r="B24" s="146" t="s">
        <v>156</v>
      </c>
    </row>
  </sheetData>
  <sheetProtection formatCells="0" insertHyperlinks="0" autoFilter="0"/>
  <mergeCells count="4">
    <mergeCell ref="B5:B6"/>
    <mergeCell ref="B8:B10"/>
    <mergeCell ref="C5:C6"/>
    <mergeCell ref="C8:C1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4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1" customHeight="1"/>
  <cols>
    <col min="1" max="1" width="2.36111111111111" style="2" customWidth="1"/>
    <col min="2" max="2" width="7.73148148148148" style="2" customWidth="1"/>
    <col min="3" max="4" width="8.73148148148148" style="2"/>
    <col min="5" max="5" width="10.1851851851852" style="2" customWidth="1"/>
    <col min="6" max="6" width="10.2685185185185" style="2" customWidth="1"/>
    <col min="7" max="16384" width="8.73148148148148" style="2"/>
  </cols>
  <sheetData>
    <row r="1" s="130" customFormat="1" ht="33" customHeight="1" spans="2:2">
      <c r="B1" s="131" t="s">
        <v>157</v>
      </c>
    </row>
    <row r="2" ht="9" customHeight="1"/>
    <row r="3" customHeight="1" spans="2:2">
      <c r="B3" s="132" t="s">
        <v>158</v>
      </c>
    </row>
    <row r="4" customHeight="1" spans="2:11">
      <c r="B4"/>
      <c r="C4" s="154">
        <v>1</v>
      </c>
      <c r="D4" s="154">
        <v>2</v>
      </c>
      <c r="E4" s="154">
        <v>3</v>
      </c>
      <c r="F4" s="154">
        <v>4</v>
      </c>
      <c r="G4" s="154">
        <v>5</v>
      </c>
      <c r="H4" s="154">
        <v>6</v>
      </c>
      <c r="I4" s="154">
        <v>7</v>
      </c>
      <c r="J4" s="154">
        <v>8</v>
      </c>
      <c r="K4" s="154">
        <v>9</v>
      </c>
    </row>
    <row r="5" ht="26" customHeight="1" spans="2:11">
      <c r="B5" s="154">
        <v>1</v>
      </c>
      <c r="C5" s="152" t="str">
        <f t="array" ref="C5:K13">C4:K4&amp;"×"&amp;B5:B13&amp;"="&amp;C4:K4*B5:B13</f>
        <v>1×1=1</v>
      </c>
      <c r="D5" s="152" t="str">
        <v>2×1=2</v>
      </c>
      <c r="E5" s="152" t="str">
        <v>3×1=3</v>
      </c>
      <c r="F5" s="152" t="str">
        <v>4×1=4</v>
      </c>
      <c r="G5" s="152" t="str">
        <v>5×1=5</v>
      </c>
      <c r="H5" s="152" t="str">
        <v>6×1=6</v>
      </c>
      <c r="I5" s="152" t="str">
        <v>7×1=7</v>
      </c>
      <c r="J5" s="152" t="str">
        <v>8×1=8</v>
      </c>
      <c r="K5" s="152" t="str">
        <v>9×1=9</v>
      </c>
    </row>
    <row r="6" ht="26" customHeight="1" spans="2:11">
      <c r="B6" s="154">
        <v>2</v>
      </c>
      <c r="C6" s="152" t="str">
        <v>1×2=2</v>
      </c>
      <c r="D6" s="152" t="str">
        <v>2×2=4</v>
      </c>
      <c r="E6" s="152" t="str">
        <v>3×2=6</v>
      </c>
      <c r="F6" s="152" t="str">
        <v>4×2=8</v>
      </c>
      <c r="G6" s="152" t="str">
        <v>5×2=10</v>
      </c>
      <c r="H6" s="152" t="str">
        <v>6×2=12</v>
      </c>
      <c r="I6" s="152" t="str">
        <v>7×2=14</v>
      </c>
      <c r="J6" s="152" t="str">
        <v>8×2=16</v>
      </c>
      <c r="K6" s="152" t="str">
        <v>9×2=18</v>
      </c>
    </row>
    <row r="7" ht="26" customHeight="1" spans="2:11">
      <c r="B7" s="154">
        <v>3</v>
      </c>
      <c r="C7" s="152" t="str">
        <v>1×3=3</v>
      </c>
      <c r="D7" s="152" t="str">
        <v>2×3=6</v>
      </c>
      <c r="E7" s="152" t="str">
        <v>3×3=9</v>
      </c>
      <c r="F7" s="152" t="str">
        <v>4×3=12</v>
      </c>
      <c r="G7" s="152" t="str">
        <v>5×3=15</v>
      </c>
      <c r="H7" s="152" t="str">
        <v>6×3=18</v>
      </c>
      <c r="I7" s="152" t="str">
        <v>7×3=21</v>
      </c>
      <c r="J7" s="152" t="str">
        <v>8×3=24</v>
      </c>
      <c r="K7" s="152" t="str">
        <v>9×3=27</v>
      </c>
    </row>
    <row r="8" ht="26" customHeight="1" spans="2:11">
      <c r="B8" s="154">
        <v>4</v>
      </c>
      <c r="C8" s="152" t="str">
        <v>1×4=4</v>
      </c>
      <c r="D8" s="152" t="str">
        <v>2×4=8</v>
      </c>
      <c r="E8" s="152" t="str">
        <v>3×4=12</v>
      </c>
      <c r="F8" s="152" t="str">
        <v>4×4=16</v>
      </c>
      <c r="G8" s="152" t="str">
        <v>5×4=20</v>
      </c>
      <c r="H8" s="152" t="str">
        <v>6×4=24</v>
      </c>
      <c r="I8" s="152" t="str">
        <v>7×4=28</v>
      </c>
      <c r="J8" s="152" t="str">
        <v>8×4=32</v>
      </c>
      <c r="K8" s="152" t="str">
        <v>9×4=36</v>
      </c>
    </row>
    <row r="9" ht="26" customHeight="1" spans="2:11">
      <c r="B9" s="154">
        <v>5</v>
      </c>
      <c r="C9" s="152" t="str">
        <v>1×5=5</v>
      </c>
      <c r="D9" s="152" t="str">
        <v>2×5=10</v>
      </c>
      <c r="E9" s="152" t="str">
        <v>3×5=15</v>
      </c>
      <c r="F9" s="152" t="str">
        <v>4×5=20</v>
      </c>
      <c r="G9" s="152" t="str">
        <v>5×5=25</v>
      </c>
      <c r="H9" s="152" t="str">
        <v>6×5=30</v>
      </c>
      <c r="I9" s="152" t="str">
        <v>7×5=35</v>
      </c>
      <c r="J9" s="152" t="str">
        <v>8×5=40</v>
      </c>
      <c r="K9" s="152" t="str">
        <v>9×5=45</v>
      </c>
    </row>
    <row r="10" ht="26" customHeight="1" spans="2:11">
      <c r="B10" s="154">
        <v>6</v>
      </c>
      <c r="C10" s="152" t="str">
        <v>1×6=6</v>
      </c>
      <c r="D10" s="152" t="str">
        <v>2×6=12</v>
      </c>
      <c r="E10" s="152" t="str">
        <v>3×6=18</v>
      </c>
      <c r="F10" s="152" t="str">
        <v>4×6=24</v>
      </c>
      <c r="G10" s="152" t="str">
        <v>5×6=30</v>
      </c>
      <c r="H10" s="152" t="str">
        <v>6×6=36</v>
      </c>
      <c r="I10" s="152" t="str">
        <v>7×6=42</v>
      </c>
      <c r="J10" s="152" t="str">
        <v>8×6=48</v>
      </c>
      <c r="K10" s="152" t="str">
        <v>9×6=54</v>
      </c>
    </row>
    <row r="11" ht="26" customHeight="1" spans="2:11">
      <c r="B11" s="154">
        <v>7</v>
      </c>
      <c r="C11" s="152" t="str">
        <v>1×7=7</v>
      </c>
      <c r="D11" s="152" t="str">
        <v>2×7=14</v>
      </c>
      <c r="E11" s="152" t="str">
        <v>3×7=21</v>
      </c>
      <c r="F11" s="152" t="str">
        <v>4×7=28</v>
      </c>
      <c r="G11" s="152" t="str">
        <v>5×7=35</v>
      </c>
      <c r="H11" s="152" t="str">
        <v>6×7=42</v>
      </c>
      <c r="I11" s="152" t="str">
        <v>7×7=49</v>
      </c>
      <c r="J11" s="152" t="str">
        <v>8×7=56</v>
      </c>
      <c r="K11" s="152" t="str">
        <v>9×7=63</v>
      </c>
    </row>
    <row r="12" ht="26" customHeight="1" spans="2:11">
      <c r="B12" s="154">
        <v>8</v>
      </c>
      <c r="C12" s="152" t="str">
        <v>1×8=8</v>
      </c>
      <c r="D12" s="152" t="str">
        <v>2×8=16</v>
      </c>
      <c r="E12" s="152" t="str">
        <v>3×8=24</v>
      </c>
      <c r="F12" s="152" t="str">
        <v>4×8=32</v>
      </c>
      <c r="G12" s="152" t="str">
        <v>5×8=40</v>
      </c>
      <c r="H12" s="152" t="str">
        <v>6×8=48</v>
      </c>
      <c r="I12" s="152" t="str">
        <v>7×8=56</v>
      </c>
      <c r="J12" s="152" t="str">
        <v>8×8=64</v>
      </c>
      <c r="K12" s="152" t="str">
        <v>9×8=72</v>
      </c>
    </row>
    <row r="13" ht="26" customHeight="1" spans="2:11">
      <c r="B13" s="154">
        <v>9</v>
      </c>
      <c r="C13" s="152" t="str">
        <v>1×9=9</v>
      </c>
      <c r="D13" s="152" t="str">
        <v>2×9=18</v>
      </c>
      <c r="E13" s="152" t="str">
        <v>3×9=27</v>
      </c>
      <c r="F13" s="152" t="str">
        <v>4×9=36</v>
      </c>
      <c r="G13" s="152" t="str">
        <v>5×9=45</v>
      </c>
      <c r="H13" s="152" t="str">
        <v>6×9=54</v>
      </c>
      <c r="I13" s="152" t="str">
        <v>7×9=63</v>
      </c>
      <c r="J13" s="152" t="str">
        <v>8×9=72</v>
      </c>
      <c r="K13" s="152" t="str">
        <v>9×9=81</v>
      </c>
    </row>
    <row r="14" ht="26" customHeight="1" spans="2:2">
      <c r="B14" s="132" t="s">
        <v>159</v>
      </c>
    </row>
    <row r="15" ht="26" customHeight="1" spans="2:2">
      <c r="B15" s="132" t="s">
        <v>160</v>
      </c>
    </row>
    <row r="16" ht="26" customHeight="1" spans="2:2">
      <c r="B16" s="132" t="s">
        <v>161</v>
      </c>
    </row>
    <row r="17" ht="26" customHeight="1" spans="2:2">
      <c r="B17" s="146" t="s">
        <v>162</v>
      </c>
    </row>
    <row r="18" ht="26" customHeight="1" spans="2:2">
      <c r="B18" s="146" t="s">
        <v>163</v>
      </c>
    </row>
    <row r="19" ht="26" customHeight="1" spans="2:2">
      <c r="B19" s="146"/>
    </row>
    <row r="20" ht="26" customHeight="1" spans="2:2">
      <c r="B20" s="132" t="s">
        <v>164</v>
      </c>
    </row>
    <row r="21" ht="26" customHeight="1" spans="2:11">
      <c r="B21" s="2" t="str">
        <f t="shared" ref="B21:K21" si="0">IF(ROW(A1)&gt;=COLUMN(A1),ROW(A1)&amp;"×"&amp;COLUMN(A1)&amp;"="&amp;ROW(A1)*COLUMN(A1),"")</f>
        <v>1×1=1</v>
      </c>
      <c r="C21" s="2" t="str">
        <f t="shared" si="0"/>
        <v/>
      </c>
      <c r="D21" s="2" t="str">
        <f t="shared" si="0"/>
        <v/>
      </c>
      <c r="E21" s="2" t="str">
        <f t="shared" si="0"/>
        <v/>
      </c>
      <c r="F21" s="2" t="str">
        <f t="shared" si="0"/>
        <v/>
      </c>
      <c r="G21" s="2" t="str">
        <f t="shared" si="0"/>
        <v/>
      </c>
      <c r="H21" s="2" t="str">
        <f t="shared" si="0"/>
        <v/>
      </c>
      <c r="I21" s="2" t="str">
        <f t="shared" si="0"/>
        <v/>
      </c>
      <c r="J21" s="2" t="str">
        <f t="shared" si="0"/>
        <v/>
      </c>
      <c r="K21" s="2" t="str">
        <f t="shared" si="0"/>
        <v/>
      </c>
    </row>
    <row r="22" ht="26" customHeight="1" spans="2:11">
      <c r="B22" s="2" t="str">
        <f t="shared" ref="B22:K22" si="1">IF(ROW(A2)&gt;=COLUMN(A2),ROW(A2)&amp;"×"&amp;COLUMN(A2)&amp;"="&amp;ROW(A2)*COLUMN(A2),"")</f>
        <v>2×1=2</v>
      </c>
      <c r="C22" s="2" t="str">
        <f t="shared" si="1"/>
        <v>2×2=4</v>
      </c>
      <c r="D22" s="2" t="str">
        <f t="shared" si="1"/>
        <v/>
      </c>
      <c r="E22" s="2" t="str">
        <f t="shared" si="1"/>
        <v/>
      </c>
      <c r="F22" s="2" t="str">
        <f t="shared" si="1"/>
        <v/>
      </c>
      <c r="G22" s="2" t="str">
        <f t="shared" si="1"/>
        <v/>
      </c>
      <c r="H22" s="2" t="str">
        <f t="shared" si="1"/>
        <v/>
      </c>
      <c r="I22" s="2" t="str">
        <f t="shared" si="1"/>
        <v/>
      </c>
      <c r="J22" s="2" t="str">
        <f t="shared" si="1"/>
        <v/>
      </c>
      <c r="K22" s="2" t="str">
        <f t="shared" si="1"/>
        <v/>
      </c>
    </row>
    <row r="23" ht="26" customHeight="1" spans="2:11">
      <c r="B23" s="2" t="str">
        <f t="shared" ref="B23:K23" si="2">IF(ROW(A3)&gt;=COLUMN(A3),ROW(A3)&amp;"×"&amp;COLUMN(A3)&amp;"="&amp;ROW(A3)*COLUMN(A3),"")</f>
        <v>3×1=3</v>
      </c>
      <c r="C23" s="2" t="str">
        <f t="shared" si="2"/>
        <v>3×2=6</v>
      </c>
      <c r="D23" s="2" t="str">
        <f t="shared" si="2"/>
        <v>3×3=9</v>
      </c>
      <c r="E23" s="2" t="str">
        <f t="shared" si="2"/>
        <v/>
      </c>
      <c r="F23" s="2" t="str">
        <f t="shared" si="2"/>
        <v/>
      </c>
      <c r="G23" s="2" t="str">
        <f t="shared" si="2"/>
        <v/>
      </c>
      <c r="H23" s="2" t="str">
        <f t="shared" si="2"/>
        <v/>
      </c>
      <c r="I23" s="2" t="str">
        <f t="shared" si="2"/>
        <v/>
      </c>
      <c r="J23" s="2" t="str">
        <f t="shared" si="2"/>
        <v/>
      </c>
      <c r="K23" s="2" t="str">
        <f t="shared" si="2"/>
        <v/>
      </c>
    </row>
    <row r="24" ht="26" customHeight="1" spans="2:11">
      <c r="B24" s="2" t="str">
        <f t="shared" ref="B24:K24" si="3">IF(ROW(A4)&gt;=COLUMN(A4),ROW(A4)&amp;"×"&amp;COLUMN(A4)&amp;"="&amp;ROW(A4)*COLUMN(A4),"")</f>
        <v>4×1=4</v>
      </c>
      <c r="C24" s="2" t="str">
        <f t="shared" si="3"/>
        <v>4×2=8</v>
      </c>
      <c r="D24" s="2" t="str">
        <f t="shared" si="3"/>
        <v>4×3=12</v>
      </c>
      <c r="E24" s="2" t="str">
        <f t="shared" si="3"/>
        <v>4×4=16</v>
      </c>
      <c r="F24" s="2" t="str">
        <f t="shared" si="3"/>
        <v/>
      </c>
      <c r="G24" s="2" t="str">
        <f t="shared" si="3"/>
        <v/>
      </c>
      <c r="H24" s="2" t="str">
        <f t="shared" si="3"/>
        <v/>
      </c>
      <c r="I24" s="2" t="str">
        <f t="shared" si="3"/>
        <v/>
      </c>
      <c r="J24" s="2" t="str">
        <f t="shared" si="3"/>
        <v/>
      </c>
      <c r="K24" s="2" t="str">
        <f t="shared" si="3"/>
        <v/>
      </c>
    </row>
    <row r="25" ht="26" customHeight="1" spans="2:11">
      <c r="B25" s="2" t="str">
        <f t="shared" ref="B25:K25" si="4">IF(ROW(A5)&gt;=COLUMN(A5),ROW(A5)&amp;"×"&amp;COLUMN(A5)&amp;"="&amp;ROW(A5)*COLUMN(A5),"")</f>
        <v>5×1=5</v>
      </c>
      <c r="C25" s="2" t="str">
        <f t="shared" si="4"/>
        <v>5×2=10</v>
      </c>
      <c r="D25" s="2" t="str">
        <f t="shared" si="4"/>
        <v>5×3=15</v>
      </c>
      <c r="E25" s="2" t="str">
        <f t="shared" si="4"/>
        <v>5×4=20</v>
      </c>
      <c r="F25" s="2" t="str">
        <f t="shared" si="4"/>
        <v>5×5=25</v>
      </c>
      <c r="G25" s="2" t="str">
        <f t="shared" si="4"/>
        <v/>
      </c>
      <c r="H25" s="2" t="str">
        <f t="shared" si="4"/>
        <v/>
      </c>
      <c r="I25" s="2" t="str">
        <f t="shared" si="4"/>
        <v/>
      </c>
      <c r="J25" s="2" t="str">
        <f t="shared" si="4"/>
        <v/>
      </c>
      <c r="K25" s="2" t="str">
        <f t="shared" si="4"/>
        <v/>
      </c>
    </row>
    <row r="26" ht="26" customHeight="1" spans="2:11">
      <c r="B26" s="2" t="str">
        <f t="shared" ref="B26:K26" si="5">IF(ROW(A6)&gt;=COLUMN(A6),ROW(A6)&amp;"×"&amp;COLUMN(A6)&amp;"="&amp;ROW(A6)*COLUMN(A6),"")</f>
        <v>6×1=6</v>
      </c>
      <c r="C26" s="2" t="str">
        <f t="shared" si="5"/>
        <v>6×2=12</v>
      </c>
      <c r="D26" s="2" t="str">
        <f t="shared" si="5"/>
        <v>6×3=18</v>
      </c>
      <c r="E26" s="2" t="str">
        <f t="shared" si="5"/>
        <v>6×4=24</v>
      </c>
      <c r="F26" s="2" t="str">
        <f t="shared" si="5"/>
        <v>6×5=30</v>
      </c>
      <c r="G26" s="2" t="str">
        <f t="shared" si="5"/>
        <v>6×6=36</v>
      </c>
      <c r="H26" s="2" t="str">
        <f t="shared" si="5"/>
        <v/>
      </c>
      <c r="I26" s="2" t="str">
        <f t="shared" si="5"/>
        <v/>
      </c>
      <c r="J26" s="2" t="str">
        <f t="shared" si="5"/>
        <v/>
      </c>
      <c r="K26" s="2" t="str">
        <f t="shared" si="5"/>
        <v/>
      </c>
    </row>
    <row r="27" ht="26" customHeight="1" spans="2:11">
      <c r="B27" s="2" t="str">
        <f t="shared" ref="B27:K27" si="6">IF(ROW(A7)&gt;=COLUMN(A7),ROW(A7)&amp;"×"&amp;COLUMN(A7)&amp;"="&amp;ROW(A7)*COLUMN(A7),"")</f>
        <v>7×1=7</v>
      </c>
      <c r="C27" s="2" t="str">
        <f t="shared" si="6"/>
        <v>7×2=14</v>
      </c>
      <c r="D27" s="2" t="str">
        <f t="shared" si="6"/>
        <v>7×3=21</v>
      </c>
      <c r="E27" s="2" t="str">
        <f t="shared" si="6"/>
        <v>7×4=28</v>
      </c>
      <c r="F27" s="2" t="str">
        <f t="shared" si="6"/>
        <v>7×5=35</v>
      </c>
      <c r="G27" s="2" t="str">
        <f t="shared" si="6"/>
        <v>7×6=42</v>
      </c>
      <c r="H27" s="2" t="str">
        <f t="shared" si="6"/>
        <v>7×7=49</v>
      </c>
      <c r="I27" s="2" t="str">
        <f t="shared" si="6"/>
        <v/>
      </c>
      <c r="J27" s="2" t="str">
        <f t="shared" si="6"/>
        <v/>
      </c>
      <c r="K27" s="2" t="str">
        <f t="shared" si="6"/>
        <v/>
      </c>
    </row>
    <row r="28" ht="26" customHeight="1" spans="2:11">
      <c r="B28" s="2" t="str">
        <f t="shared" ref="B28:K28" si="7">IF(ROW(A8)&gt;=COLUMN(A8),ROW(A8)&amp;"×"&amp;COLUMN(A8)&amp;"="&amp;ROW(A8)*COLUMN(A8),"")</f>
        <v>8×1=8</v>
      </c>
      <c r="C28" s="2" t="str">
        <f t="shared" si="7"/>
        <v>8×2=16</v>
      </c>
      <c r="D28" s="2" t="str">
        <f t="shared" si="7"/>
        <v>8×3=24</v>
      </c>
      <c r="E28" s="2" t="str">
        <f t="shared" si="7"/>
        <v>8×4=32</v>
      </c>
      <c r="F28" s="2" t="str">
        <f t="shared" si="7"/>
        <v>8×5=40</v>
      </c>
      <c r="G28" s="2" t="str">
        <f t="shared" si="7"/>
        <v>8×6=48</v>
      </c>
      <c r="H28" s="2" t="str">
        <f t="shared" si="7"/>
        <v>8×7=56</v>
      </c>
      <c r="I28" s="2" t="str">
        <f t="shared" si="7"/>
        <v>8×8=64</v>
      </c>
      <c r="J28" s="2" t="str">
        <f t="shared" si="7"/>
        <v/>
      </c>
      <c r="K28" s="2" t="str">
        <f t="shared" si="7"/>
        <v/>
      </c>
    </row>
    <row r="29" ht="26" customHeight="1" spans="2:11">
      <c r="B29" s="2" t="str">
        <f t="shared" ref="B29:K29" si="8">IF(ROW(A9)&gt;=COLUMN(A9),ROW(A9)&amp;"×"&amp;COLUMN(A9)&amp;"="&amp;ROW(A9)*COLUMN(A9),"")</f>
        <v>9×1=9</v>
      </c>
      <c r="C29" s="2" t="str">
        <f t="shared" si="8"/>
        <v>9×2=18</v>
      </c>
      <c r="D29" s="2" t="str">
        <f t="shared" si="8"/>
        <v>9×3=27</v>
      </c>
      <c r="E29" s="2" t="str">
        <f t="shared" si="8"/>
        <v>9×4=36</v>
      </c>
      <c r="F29" s="2" t="str">
        <f t="shared" si="8"/>
        <v>9×5=45</v>
      </c>
      <c r="G29" s="2" t="str">
        <f t="shared" si="8"/>
        <v>9×6=54</v>
      </c>
      <c r="H29" s="2" t="str">
        <f t="shared" si="8"/>
        <v>9×7=63</v>
      </c>
      <c r="I29" s="2" t="str">
        <f t="shared" si="8"/>
        <v>9×8=72</v>
      </c>
      <c r="J29" s="2" t="str">
        <f t="shared" si="8"/>
        <v>9×9=81</v>
      </c>
      <c r="K29" s="2" t="str">
        <f t="shared" si="8"/>
        <v/>
      </c>
    </row>
    <row r="30" ht="26" customHeight="1"/>
    <row r="31" ht="26" customHeight="1" spans="2:2">
      <c r="B31" s="132" t="s">
        <v>165</v>
      </c>
    </row>
    <row r="32" ht="26" customHeight="1" spans="2:2">
      <c r="B32" s="132" t="s">
        <v>166</v>
      </c>
    </row>
    <row r="33" ht="26" customHeight="1" spans="2:2">
      <c r="B33" s="132" t="s">
        <v>167</v>
      </c>
    </row>
    <row r="34" ht="26" customHeight="1"/>
    <row r="35" ht="26" customHeight="1"/>
    <row r="36" ht="26" customHeight="1"/>
    <row r="37" ht="26" customHeight="1"/>
    <row r="38" ht="26" customHeight="1"/>
    <row r="39" ht="26" customHeight="1"/>
    <row r="40" ht="26" customHeight="1"/>
    <row r="41" ht="26" customHeight="1"/>
  </sheetData>
  <sheetProtection formatCells="0" insertHyperlinks="0" autoFilter="0"/>
  <conditionalFormatting sqref="C5:K13">
    <cfRule type="expression" dxfId="1" priority="2">
      <formula>COLUMN(C5)&gt;ROW(C5)-2</formula>
    </cfRule>
    <cfRule type="expression" dxfId="2" priority="1">
      <formula>COLUMN(C5)&lt;=ROW(C5)-2</formula>
    </cfRule>
  </conditionalFormatting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6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1" customHeight="1"/>
  <cols>
    <col min="1" max="1" width="2.36111111111111" style="2" customWidth="1"/>
    <col min="2" max="2" width="7.73148148148148" style="2" customWidth="1"/>
    <col min="3" max="4" width="8.73148148148148" style="2"/>
    <col min="5" max="5" width="10.1851851851852" style="2" customWidth="1"/>
    <col min="6" max="6" width="10.2685185185185" style="2" customWidth="1"/>
    <col min="7" max="16384" width="8.73148148148148" style="2"/>
  </cols>
  <sheetData>
    <row r="1" s="130" customFormat="1" ht="33" customHeight="1" spans="2:2">
      <c r="B1" s="131" t="s">
        <v>168</v>
      </c>
    </row>
    <row r="2" ht="9" customHeight="1"/>
    <row r="3" ht="24" customHeight="1" spans="2:15">
      <c r="B3" s="144" t="s">
        <v>169</v>
      </c>
      <c r="C3" s="19">
        <v>2020</v>
      </c>
      <c r="D3" s="144" t="s">
        <v>170</v>
      </c>
      <c r="E3" s="19">
        <v>5</v>
      </c>
      <c r="N3" s="144" t="s">
        <v>169</v>
      </c>
      <c r="O3" s="144" t="s">
        <v>170</v>
      </c>
    </row>
    <row r="4" ht="24" customHeight="1" spans="2:15">
      <c r="B4" s="132" t="s">
        <v>147</v>
      </c>
      <c r="N4" s="19">
        <v>1999</v>
      </c>
      <c r="O4" s="19">
        <v>1</v>
      </c>
    </row>
    <row r="5" ht="24" customHeight="1" spans="2:15">
      <c r="B5" s="148" t="s">
        <v>171</v>
      </c>
      <c r="C5" s="148" t="s">
        <v>172</v>
      </c>
      <c r="D5" s="148" t="s">
        <v>173</v>
      </c>
      <c r="E5" s="148" t="s">
        <v>174</v>
      </c>
      <c r="F5" s="148" t="s">
        <v>175</v>
      </c>
      <c r="G5" s="148" t="s">
        <v>176</v>
      </c>
      <c r="H5" s="148" t="s">
        <v>177</v>
      </c>
      <c r="N5" s="19">
        <v>2000</v>
      </c>
      <c r="O5" s="19">
        <v>2</v>
      </c>
    </row>
    <row r="6" ht="24" customHeight="1" spans="2:15">
      <c r="B6" s="149">
        <f>DATE($C$3,$E$3,1)-WEEKDAY(DATE($C$3,$E$3,1),2)+1</f>
        <v>43948</v>
      </c>
      <c r="C6" s="149">
        <f t="shared" ref="C6:H6" si="0">B6+1</f>
        <v>43949</v>
      </c>
      <c r="D6" s="149">
        <f t="shared" si="0"/>
        <v>43950</v>
      </c>
      <c r="E6" s="149">
        <f t="shared" si="0"/>
        <v>43951</v>
      </c>
      <c r="F6" s="149">
        <f t="shared" si="0"/>
        <v>43952</v>
      </c>
      <c r="G6" s="149">
        <f t="shared" si="0"/>
        <v>43953</v>
      </c>
      <c r="H6" s="149">
        <f t="shared" si="0"/>
        <v>43954</v>
      </c>
      <c r="N6" s="19">
        <v>2001</v>
      </c>
      <c r="O6" s="19">
        <v>3</v>
      </c>
    </row>
    <row r="7" ht="24" customHeight="1" spans="2:15">
      <c r="B7" s="150">
        <f t="shared" ref="B7:B11" si="1">H6+1</f>
        <v>43955</v>
      </c>
      <c r="C7" s="150">
        <f t="shared" ref="C7:H7" si="2">B7+1</f>
        <v>43956</v>
      </c>
      <c r="D7" s="150">
        <f t="shared" si="2"/>
        <v>43957</v>
      </c>
      <c r="E7" s="150">
        <f t="shared" si="2"/>
        <v>43958</v>
      </c>
      <c r="F7" s="150">
        <f t="shared" si="2"/>
        <v>43959</v>
      </c>
      <c r="G7" s="150">
        <f t="shared" si="2"/>
        <v>43960</v>
      </c>
      <c r="H7" s="150">
        <f t="shared" si="2"/>
        <v>43961</v>
      </c>
      <c r="N7" s="19">
        <v>2002</v>
      </c>
      <c r="O7" s="19">
        <v>4</v>
      </c>
    </row>
    <row r="8" ht="24" customHeight="1" spans="2:15">
      <c r="B8" s="150">
        <f t="shared" si="1"/>
        <v>43962</v>
      </c>
      <c r="C8" s="150">
        <f t="shared" ref="C8:H8" si="3">B8+1</f>
        <v>43963</v>
      </c>
      <c r="D8" s="150">
        <f t="shared" si="3"/>
        <v>43964</v>
      </c>
      <c r="E8" s="150">
        <f t="shared" si="3"/>
        <v>43965</v>
      </c>
      <c r="F8" s="150">
        <f t="shared" si="3"/>
        <v>43966</v>
      </c>
      <c r="G8" s="150">
        <f t="shared" si="3"/>
        <v>43967</v>
      </c>
      <c r="H8" s="150">
        <f t="shared" si="3"/>
        <v>43968</v>
      </c>
      <c r="N8" s="19">
        <v>2003</v>
      </c>
      <c r="O8" s="19">
        <v>5</v>
      </c>
    </row>
    <row r="9" ht="24" customHeight="1" spans="2:15">
      <c r="B9" s="150">
        <f t="shared" si="1"/>
        <v>43969</v>
      </c>
      <c r="C9" s="150">
        <f t="shared" ref="C9:H9" si="4">B9+1</f>
        <v>43970</v>
      </c>
      <c r="D9" s="150">
        <f t="shared" si="4"/>
        <v>43971</v>
      </c>
      <c r="E9" s="150">
        <f t="shared" si="4"/>
        <v>43972</v>
      </c>
      <c r="F9" s="150">
        <f t="shared" si="4"/>
        <v>43973</v>
      </c>
      <c r="G9" s="150">
        <f t="shared" si="4"/>
        <v>43974</v>
      </c>
      <c r="H9" s="150">
        <f t="shared" si="4"/>
        <v>43975</v>
      </c>
      <c r="N9" s="19">
        <v>2004</v>
      </c>
      <c r="O9" s="19">
        <v>6</v>
      </c>
    </row>
    <row r="10" ht="24" customHeight="1" spans="2:15">
      <c r="B10" s="150">
        <f t="shared" si="1"/>
        <v>43976</v>
      </c>
      <c r="C10" s="150">
        <f t="shared" ref="C10:H10" si="5">B10+1</f>
        <v>43977</v>
      </c>
      <c r="D10" s="150">
        <f t="shared" si="5"/>
        <v>43978</v>
      </c>
      <c r="E10" s="150">
        <f t="shared" si="5"/>
        <v>43979</v>
      </c>
      <c r="F10" s="150">
        <f t="shared" si="5"/>
        <v>43980</v>
      </c>
      <c r="G10" s="150">
        <f t="shared" si="5"/>
        <v>43981</v>
      </c>
      <c r="H10" s="150">
        <f t="shared" si="5"/>
        <v>43982</v>
      </c>
      <c r="N10" s="19">
        <v>2005</v>
      </c>
      <c r="O10" s="19">
        <v>7</v>
      </c>
    </row>
    <row r="11" ht="24" customHeight="1" spans="2:15">
      <c r="B11" s="151">
        <f t="shared" si="1"/>
        <v>43983</v>
      </c>
      <c r="C11" s="151">
        <f t="shared" ref="C11:H11" si="6">B11+1</f>
        <v>43984</v>
      </c>
      <c r="D11" s="151">
        <f t="shared" si="6"/>
        <v>43985</v>
      </c>
      <c r="E11" s="151">
        <f t="shared" si="6"/>
        <v>43986</v>
      </c>
      <c r="F11" s="151">
        <f t="shared" si="6"/>
        <v>43987</v>
      </c>
      <c r="G11" s="151">
        <f t="shared" si="6"/>
        <v>43988</v>
      </c>
      <c r="H11" s="151">
        <f t="shared" si="6"/>
        <v>43989</v>
      </c>
      <c r="N11" s="19">
        <v>2006</v>
      </c>
      <c r="O11" s="19">
        <v>8</v>
      </c>
    </row>
    <row r="12" ht="24" customHeight="1" spans="2:15">
      <c r="B12" s="132" t="s">
        <v>178</v>
      </c>
      <c r="N12" s="19">
        <v>2007</v>
      </c>
      <c r="O12" s="19">
        <v>9</v>
      </c>
    </row>
    <row r="13" ht="24" customHeight="1" spans="2:15">
      <c r="B13" s="146" t="s">
        <v>179</v>
      </c>
      <c r="N13" s="19">
        <v>2008</v>
      </c>
      <c r="O13" s="19">
        <v>10</v>
      </c>
    </row>
    <row r="14" ht="24" customHeight="1" spans="2:15">
      <c r="B14" s="146" t="s">
        <v>180</v>
      </c>
      <c r="N14" s="19">
        <v>2009</v>
      </c>
      <c r="O14" s="19"/>
    </row>
    <row r="15" ht="24" customHeight="1" spans="2:15">
      <c r="B15" s="146" t="s">
        <v>181</v>
      </c>
      <c r="N15" s="19">
        <v>2010</v>
      </c>
      <c r="O15" s="19"/>
    </row>
    <row r="16" ht="24" customHeight="1" spans="2:15">
      <c r="B16" s="146" t="s">
        <v>182</v>
      </c>
      <c r="N16" s="19">
        <v>2011</v>
      </c>
      <c r="O16" s="19"/>
    </row>
    <row r="17" ht="24" customHeight="1" spans="2:15">
      <c r="B17" s="146" t="s">
        <v>183</v>
      </c>
      <c r="N17" s="19">
        <v>2012</v>
      </c>
      <c r="O17" s="19"/>
    </row>
    <row r="18" ht="24" customHeight="1" spans="2:15">
      <c r="B18" s="146" t="s">
        <v>184</v>
      </c>
      <c r="N18" s="19">
        <v>2013</v>
      </c>
      <c r="O18" s="19"/>
    </row>
    <row r="19" ht="24" customHeight="1" spans="2:15">
      <c r="B19" s="132" t="s">
        <v>185</v>
      </c>
      <c r="N19" s="19">
        <v>2014</v>
      </c>
      <c r="O19" s="19">
        <v>11</v>
      </c>
    </row>
    <row r="20" ht="24" customHeight="1" spans="2:15">
      <c r="B20" s="132" t="s">
        <v>186</v>
      </c>
      <c r="N20" s="19">
        <v>2015</v>
      </c>
      <c r="O20" s="19"/>
    </row>
    <row r="21" ht="24" customHeight="1" spans="2:15">
      <c r="B21" s="146"/>
      <c r="N21" s="19">
        <v>2016</v>
      </c>
      <c r="O21" s="19">
        <v>12</v>
      </c>
    </row>
    <row r="22" ht="24" customHeight="1" spans="2:14">
      <c r="B22" s="152" t="s">
        <v>151</v>
      </c>
      <c r="N22" s="19">
        <v>2017</v>
      </c>
    </row>
    <row r="23" ht="24" customHeight="1" spans="2:14">
      <c r="B23" s="148" t="s">
        <v>171</v>
      </c>
      <c r="C23" s="148" t="s">
        <v>172</v>
      </c>
      <c r="D23" s="148" t="s">
        <v>173</v>
      </c>
      <c r="E23" s="148" t="s">
        <v>174</v>
      </c>
      <c r="F23" s="148" t="s">
        <v>175</v>
      </c>
      <c r="G23" s="148" t="s">
        <v>176</v>
      </c>
      <c r="H23" s="148" t="s">
        <v>177</v>
      </c>
      <c r="N23" s="19">
        <v>2018</v>
      </c>
    </row>
    <row r="24" ht="24" customHeight="1" spans="2:14">
      <c r="B24" s="149">
        <f>DATE($C$3,$E$3,1)-MATCH(TEXT(DATE($C$3,$E$3,1),"aaa"),$B$23:$H$23,0)+COLUMN(A1)+(ROW(A1)-1)*7</f>
        <v>43948</v>
      </c>
      <c r="C24" s="149">
        <f>DATE($C$3,$E$3,1)-MATCH(TEXT(DATE($C$3,$E$3,1),"aaa"),$B$23:$H$23,0)+COLUMN(B1)+(ROW(B1)-1)*7</f>
        <v>43949</v>
      </c>
      <c r="D24" s="149">
        <f>DATE($C$3,$E$3,1)-MATCH(TEXT(DATE($C$3,$E$3,1),"aaa"),$B$23:$H$23,0)+COLUMN(C1)+(ROW(C1)-1)*7</f>
        <v>43950</v>
      </c>
      <c r="E24" s="149">
        <f>DATE($C$3,$E$3,1)-MATCH(TEXT(DATE($C$3,$E$3,1),"aaa"),$B$23:$H$23,0)+COLUMN(D1)+(ROW(D1)-1)*7</f>
        <v>43951</v>
      </c>
      <c r="F24" s="149">
        <f>DATE($C$3,$E$3,1)-MATCH(TEXT(DATE($C$3,$E$3,1),"aaa"),$B$23:$H$23,0)+COLUMN(E1)+(ROW(E1)-1)*7</f>
        <v>43952</v>
      </c>
      <c r="G24" s="149">
        <f>DATE($C$3,$E$3,1)-MATCH(TEXT(DATE($C$3,$E$3,1),"aaa"),$B$23:$H$23,0)+COLUMN(F1)+(ROW(F1)-1)*7</f>
        <v>43953</v>
      </c>
      <c r="H24" s="149">
        <f>DATE($C$3,$E$3,1)-MATCH(TEXT(DATE($C$3,$E$3,1),"aaa"),$B$23:$H$23,0)+COLUMN(G1)+(ROW(G1)-1)*7</f>
        <v>43954</v>
      </c>
      <c r="N24" s="19">
        <v>2019</v>
      </c>
    </row>
    <row r="25" ht="24" customHeight="1" spans="2:14">
      <c r="B25" s="153">
        <f>DATE($C$3,$E$3,1)-MATCH(TEXT(DATE($C$3,$E$3,1),"aaa"),$B$23:$H$23,0)+COLUMN(A2)+(ROW(A2)-1)*7</f>
        <v>43955</v>
      </c>
      <c r="C25" s="153">
        <f>DATE($C$3,$E$3,1)-MATCH(TEXT(DATE($C$3,$E$3,1),"aaa"),$B$23:$H$23,0)+COLUMN(B2)+(ROW(B2)-1)*7</f>
        <v>43956</v>
      </c>
      <c r="D25" s="153">
        <f>DATE($C$3,$E$3,1)-MATCH(TEXT(DATE($C$3,$E$3,1),"aaa"),$B$23:$H$23,0)+COLUMN(C2)+(ROW(C2)-1)*7</f>
        <v>43957</v>
      </c>
      <c r="E25" s="153">
        <f>DATE($C$3,$E$3,1)-MATCH(TEXT(DATE($C$3,$E$3,1),"aaa"),$B$23:$H$23,0)+COLUMN(D2)+(ROW(D2)-1)*7</f>
        <v>43958</v>
      </c>
      <c r="F25" s="153">
        <f>DATE($C$3,$E$3,1)-MATCH(TEXT(DATE($C$3,$E$3,1),"aaa"),$B$23:$H$23,0)+COLUMN(E2)+(ROW(E2)-1)*7</f>
        <v>43959</v>
      </c>
      <c r="G25" s="153">
        <f>DATE($C$3,$E$3,1)-MATCH(TEXT(DATE($C$3,$E$3,1),"aaa"),$B$23:$H$23,0)+COLUMN(F2)+(ROW(F2)-1)*7</f>
        <v>43960</v>
      </c>
      <c r="H25" s="153">
        <f>DATE($C$3,$E$3,1)-MATCH(TEXT(DATE($C$3,$E$3,1),"aaa"),$B$23:$H$23,0)+COLUMN(G2)+(ROW(G2)-1)*7</f>
        <v>43961</v>
      </c>
      <c r="N25" s="19">
        <v>2020</v>
      </c>
    </row>
    <row r="26" ht="24" customHeight="1" spans="2:14">
      <c r="B26" s="153">
        <f>DATE($C$3,$E$3,1)-MATCH(TEXT(DATE($C$3,$E$3,1),"aaa"),$B$23:$H$23,0)+COLUMN(A3)+(ROW(A3)-1)*7</f>
        <v>43962</v>
      </c>
      <c r="C26" s="153">
        <f>DATE($C$3,$E$3,1)-MATCH(TEXT(DATE($C$3,$E$3,1),"aaa"),$B$23:$H$23,0)+COLUMN(B3)+(ROW(B3)-1)*7</f>
        <v>43963</v>
      </c>
      <c r="D26" s="153">
        <f>DATE($C$3,$E$3,1)-MATCH(TEXT(DATE($C$3,$E$3,1),"aaa"),$B$23:$H$23,0)+COLUMN(C3)+(ROW(C3)-1)*7</f>
        <v>43964</v>
      </c>
      <c r="E26" s="153">
        <f>DATE($C$3,$E$3,1)-MATCH(TEXT(DATE($C$3,$E$3,1),"aaa"),$B$23:$H$23,0)+COLUMN(D3)+(ROW(D3)-1)*7</f>
        <v>43965</v>
      </c>
      <c r="F26" s="153">
        <f>DATE($C$3,$E$3,1)-MATCH(TEXT(DATE($C$3,$E$3,1),"aaa"),$B$23:$H$23,0)+COLUMN(E3)+(ROW(E3)-1)*7</f>
        <v>43966</v>
      </c>
      <c r="G26" s="153">
        <f>DATE($C$3,$E$3,1)-MATCH(TEXT(DATE($C$3,$E$3,1),"aaa"),$B$23:$H$23,0)+COLUMN(F3)+(ROW(F3)-1)*7</f>
        <v>43967</v>
      </c>
      <c r="H26" s="153">
        <f>DATE($C$3,$E$3,1)-MATCH(TEXT(DATE($C$3,$E$3,1),"aaa"),$B$23:$H$23,0)+COLUMN(G3)+(ROW(G3)-1)*7</f>
        <v>43968</v>
      </c>
      <c r="N26" s="19">
        <v>2021</v>
      </c>
    </row>
    <row r="27" ht="24" customHeight="1" spans="2:14">
      <c r="B27" s="153">
        <f>DATE($C$3,$E$3,1)-MATCH(TEXT(DATE($C$3,$E$3,1),"aaa"),$B$23:$H$23,0)+COLUMN(A4)+(ROW(A4)-1)*7</f>
        <v>43969</v>
      </c>
      <c r="C27" s="153">
        <f>DATE($C$3,$E$3,1)-MATCH(TEXT(DATE($C$3,$E$3,1),"aaa"),$B$23:$H$23,0)+COLUMN(B4)+(ROW(B4)-1)*7</f>
        <v>43970</v>
      </c>
      <c r="D27" s="153">
        <f>DATE($C$3,$E$3,1)-MATCH(TEXT(DATE($C$3,$E$3,1),"aaa"),$B$23:$H$23,0)+COLUMN(C4)+(ROW(C4)-1)*7</f>
        <v>43971</v>
      </c>
      <c r="E27" s="153">
        <f>DATE($C$3,$E$3,1)-MATCH(TEXT(DATE($C$3,$E$3,1),"aaa"),$B$23:$H$23,0)+COLUMN(D4)+(ROW(D4)-1)*7</f>
        <v>43972</v>
      </c>
      <c r="F27" s="153">
        <f>DATE($C$3,$E$3,1)-MATCH(TEXT(DATE($C$3,$E$3,1),"aaa"),$B$23:$H$23,0)+COLUMN(E4)+(ROW(E4)-1)*7</f>
        <v>43973</v>
      </c>
      <c r="G27" s="153">
        <f>DATE($C$3,$E$3,1)-MATCH(TEXT(DATE($C$3,$E$3,1),"aaa"),$B$23:$H$23,0)+COLUMN(F4)+(ROW(F4)-1)*7</f>
        <v>43974</v>
      </c>
      <c r="H27" s="153">
        <f>DATE($C$3,$E$3,1)-MATCH(TEXT(DATE($C$3,$E$3,1),"aaa"),$B$23:$H$23,0)+COLUMN(G4)+(ROW(G4)-1)*7</f>
        <v>43975</v>
      </c>
      <c r="N27" s="19">
        <v>2022</v>
      </c>
    </row>
    <row r="28" ht="24" customHeight="1" spans="2:14">
      <c r="B28" s="153">
        <f>DATE($C$3,$E$3,1)-MATCH(TEXT(DATE($C$3,$E$3,1),"aaa"),$B$23:$H$23,0)+COLUMN(A5)+(ROW(A5)-1)*7</f>
        <v>43976</v>
      </c>
      <c r="C28" s="153">
        <f>DATE($C$3,$E$3,1)-MATCH(TEXT(DATE($C$3,$E$3,1),"aaa"),$B$23:$H$23,0)+COLUMN(B5)+(ROW(B5)-1)*7</f>
        <v>43977</v>
      </c>
      <c r="D28" s="153">
        <f>DATE($C$3,$E$3,1)-MATCH(TEXT(DATE($C$3,$E$3,1),"aaa"),$B$23:$H$23,0)+COLUMN(C5)+(ROW(C5)-1)*7</f>
        <v>43978</v>
      </c>
      <c r="E28" s="153">
        <f>DATE($C$3,$E$3,1)-MATCH(TEXT(DATE($C$3,$E$3,1),"aaa"),$B$23:$H$23,0)+COLUMN(D5)+(ROW(D5)-1)*7</f>
        <v>43979</v>
      </c>
      <c r="F28" s="153">
        <f>DATE($C$3,$E$3,1)-MATCH(TEXT(DATE($C$3,$E$3,1),"aaa"),$B$23:$H$23,0)+COLUMN(E5)+(ROW(E5)-1)*7</f>
        <v>43980</v>
      </c>
      <c r="G28" s="153">
        <f>DATE($C$3,$E$3,1)-MATCH(TEXT(DATE($C$3,$E$3,1),"aaa"),$B$23:$H$23,0)+COLUMN(F5)+(ROW(F5)-1)*7</f>
        <v>43981</v>
      </c>
      <c r="H28" s="153">
        <f>DATE($C$3,$E$3,1)-MATCH(TEXT(DATE($C$3,$E$3,1),"aaa"),$B$23:$H$23,0)+COLUMN(G5)+(ROW(G5)-1)*7</f>
        <v>43982</v>
      </c>
      <c r="N28" s="19">
        <v>2023</v>
      </c>
    </row>
    <row r="29" ht="24" customHeight="1" spans="2:14">
      <c r="B29" s="151">
        <f>DATE($C$3,$E$3,1)-MATCH(TEXT(DATE($C$3,$E$3,1),"aaa"),$B$23:$H$23,0)+COLUMN(A6)+(ROW(A6)-1)*7</f>
        <v>43983</v>
      </c>
      <c r="C29" s="151">
        <f>DATE($C$3,$E$3,1)-MATCH(TEXT(DATE($C$3,$E$3,1),"aaa"),$B$23:$H$23,0)+COLUMN(B6)+(ROW(B6)-1)*7</f>
        <v>43984</v>
      </c>
      <c r="D29" s="151">
        <f>DATE($C$3,$E$3,1)-MATCH(TEXT(DATE($C$3,$E$3,1),"aaa"),$B$23:$H$23,0)+COLUMN(C6)+(ROW(C6)-1)*7</f>
        <v>43985</v>
      </c>
      <c r="E29" s="151">
        <f>DATE($C$3,$E$3,1)-MATCH(TEXT(DATE($C$3,$E$3,1),"aaa"),$B$23:$H$23,0)+COLUMN(D6)+(ROW(D6)-1)*7</f>
        <v>43986</v>
      </c>
      <c r="F29" s="151">
        <f>DATE($C$3,$E$3,1)-MATCH(TEXT(DATE($C$3,$E$3,1),"aaa"),$B$23:$H$23,0)+COLUMN(E6)+(ROW(E6)-1)*7</f>
        <v>43987</v>
      </c>
      <c r="G29" s="151">
        <f>DATE($C$3,$E$3,1)-MATCH(TEXT(DATE($C$3,$E$3,1),"aaa"),$B$23:$H$23,0)+COLUMN(F6)+(ROW(F6)-1)*7</f>
        <v>43988</v>
      </c>
      <c r="H29" s="151">
        <f>DATE($C$3,$E$3,1)-MATCH(TEXT(DATE($C$3,$E$3,1),"aaa"),$B$23:$H$23,0)+COLUMN(G6)+(ROW(G6)-1)*7</f>
        <v>43989</v>
      </c>
      <c r="N29" s="19">
        <v>2024</v>
      </c>
    </row>
    <row r="30" ht="24" customHeight="1" spans="14:14">
      <c r="N30" s="19">
        <v>2025</v>
      </c>
    </row>
    <row r="31" ht="24" customHeight="1" spans="14:14">
      <c r="N31" s="19">
        <v>2026</v>
      </c>
    </row>
    <row r="32" ht="24" customHeight="1" spans="14:14">
      <c r="N32" s="19">
        <v>2027</v>
      </c>
    </row>
    <row r="33" ht="24" customHeight="1" spans="14:14">
      <c r="N33" s="19">
        <v>2028</v>
      </c>
    </row>
    <row r="34" ht="24" customHeight="1" spans="14:14">
      <c r="N34" s="19">
        <v>2029</v>
      </c>
    </row>
    <row r="35" ht="24" customHeight="1" spans="14:14">
      <c r="N35" s="19">
        <v>2030</v>
      </c>
    </row>
    <row r="36" ht="24" customHeight="1" spans="14:14">
      <c r="N36" s="19">
        <v>2031</v>
      </c>
    </row>
    <row r="37" ht="24" customHeight="1" spans="14:14">
      <c r="N37" s="19">
        <v>2032</v>
      </c>
    </row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</sheetData>
  <sheetProtection formatCells="0" insertHyperlinks="0" autoFilter="0"/>
  <conditionalFormatting sqref="B6:H11">
    <cfRule type="expression" dxfId="3" priority="2">
      <formula>MONTH(B6)&lt;&gt;$E$3</formula>
    </cfRule>
  </conditionalFormatting>
  <conditionalFormatting sqref="B24:H29">
    <cfRule type="expression" dxfId="3" priority="1">
      <formula>MONTH(B24)&lt;&gt;$E$3</formula>
    </cfRule>
  </conditionalFormatting>
  <dataValidations count="2">
    <dataValidation type="list" allowBlank="1" showInputMessage="1" showErrorMessage="1" sqref="C3">
      <formula1>OFFSET($N$3,1,0,COUNTA($N:$N)-1,1)</formula1>
    </dataValidation>
    <dataValidation type="list" allowBlank="1" showInputMessage="1" showErrorMessage="1" sqref="E3">
      <formula1>$O$4:$O$21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5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1" customHeight="1" outlineLevelCol="7"/>
  <cols>
    <col min="1" max="1" width="2.36111111111111" style="2" customWidth="1"/>
    <col min="2" max="2" width="7.73148148148148" style="2" customWidth="1"/>
    <col min="3" max="4" width="8.73148148148148" style="2"/>
    <col min="5" max="5" width="10.1851851851852" style="2" customWidth="1"/>
    <col min="6" max="6" width="10.2685185185185" style="2" customWidth="1"/>
    <col min="7" max="7" width="12.7314814814815" style="2" customWidth="1"/>
    <col min="8" max="16384" width="8.73148148148148" style="2"/>
  </cols>
  <sheetData>
    <row r="1" s="130" customFormat="1" ht="33" customHeight="1" spans="2:2">
      <c r="B1" s="131" t="s">
        <v>187</v>
      </c>
    </row>
    <row r="2" ht="9" customHeight="1"/>
    <row r="3" ht="24" customHeight="1" spans="2:8">
      <c r="B3" s="145" t="s">
        <v>188</v>
      </c>
      <c r="H3" s="146" t="s">
        <v>189</v>
      </c>
    </row>
    <row r="4" ht="24" customHeight="1" spans="2:8">
      <c r="B4" s="146" t="str">
        <f ca="1">CHOOSE(WEEKDAY(TODAY(),2),H3,H4,H5,H6,H7,H8,H9)</f>
        <v>今天是周日，记得多运动，陪家人度过美好时光</v>
      </c>
      <c r="H4" s="146" t="s">
        <v>190</v>
      </c>
    </row>
    <row r="5" ht="24" customHeight="1" spans="8:8">
      <c r="H5" s="146" t="s">
        <v>191</v>
      </c>
    </row>
    <row r="6" ht="24" customHeight="1" spans="2:8">
      <c r="B6" s="147" t="s">
        <v>192</v>
      </c>
      <c r="H6" s="146" t="s">
        <v>193</v>
      </c>
    </row>
    <row r="7" ht="24" customHeight="1" spans="2:8">
      <c r="B7" s="146" t="str">
        <f ca="1">_xlfn.FORMULATEXT(B4)</f>
        <v>=CHOOSE(WEEKDAY(TODAY(),2),H3,H4,H5,H6,H7,H8,H9)</v>
      </c>
      <c r="H7" s="146" t="s">
        <v>194</v>
      </c>
    </row>
    <row r="8" ht="24" customHeight="1" spans="8:8">
      <c r="H8" s="146" t="s">
        <v>195</v>
      </c>
    </row>
    <row r="9" ht="24" customHeight="1" spans="8:8">
      <c r="H9" s="146" t="s">
        <v>196</v>
      </c>
    </row>
    <row r="10" ht="24" customHeight="1" spans="8:8">
      <c r="H10" s="146"/>
    </row>
    <row r="11" ht="24" customHeight="1"/>
    <row r="12" ht="24" customHeight="1"/>
    <row r="13" ht="24" customHeight="1"/>
    <row r="14" ht="24" customHeight="1"/>
    <row r="15" ht="24" customHeight="1"/>
    <row r="1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59"/>
  <sheetViews>
    <sheetView showGridLines="0" workbookViewId="0">
      <pane ySplit="1" topLeftCell="A2" activePane="bottomLeft" state="frozen"/>
      <selection/>
      <selection pane="bottomLeft" activeCell="J10" sqref="J10"/>
    </sheetView>
  </sheetViews>
  <sheetFormatPr defaultColWidth="8.73148148148148" defaultRowHeight="21" customHeight="1"/>
  <cols>
    <col min="1" max="1" width="2.36111111111111" style="2" customWidth="1"/>
    <col min="2" max="2" width="10.6388888888889" style="2" customWidth="1"/>
    <col min="3" max="4" width="8.73148148148148" style="2"/>
    <col min="5" max="5" width="10.1851851851852" style="2" customWidth="1"/>
    <col min="6" max="6" width="10.2685185185185" style="2" customWidth="1"/>
    <col min="7" max="9" width="8.73148148148148" style="2"/>
    <col min="10" max="10" width="62.8888888888889" style="2" customWidth="1"/>
    <col min="11" max="16384" width="8.73148148148148" style="2"/>
  </cols>
  <sheetData>
    <row r="1" s="130" customFormat="1" ht="33" customHeight="1" spans="2:2">
      <c r="B1" s="131" t="s">
        <v>197</v>
      </c>
    </row>
    <row r="2" ht="9" customHeight="1"/>
    <row r="3" ht="24" customHeight="1" spans="2:8">
      <c r="B3" s="2" t="s">
        <v>198</v>
      </c>
      <c r="G3" s="2" t="s">
        <v>199</v>
      </c>
      <c r="H3" s="144" t="s">
        <v>200</v>
      </c>
    </row>
    <row r="4" ht="24" customHeight="1" spans="2:9">
      <c r="B4" s="144" t="s">
        <v>201</v>
      </c>
      <c r="C4" s="139" t="s">
        <v>202</v>
      </c>
      <c r="D4" s="139" t="s">
        <v>203</v>
      </c>
      <c r="E4" s="139" t="s">
        <v>134</v>
      </c>
      <c r="G4" s="139" t="s">
        <v>202</v>
      </c>
      <c r="H4" s="139" t="s">
        <v>203</v>
      </c>
      <c r="I4" s="139" t="s">
        <v>134</v>
      </c>
    </row>
    <row r="5" ht="24" customHeight="1" spans="2:10">
      <c r="B5" s="144" t="str">
        <f>D5&amp;COUNTIF(D$5:D5,D5)</f>
        <v>市场1</v>
      </c>
      <c r="C5" s="139">
        <v>1</v>
      </c>
      <c r="D5" s="139" t="s">
        <v>204</v>
      </c>
      <c r="E5" s="139" t="s">
        <v>205</v>
      </c>
      <c r="G5" s="19">
        <f>IFERROR(VLOOKUP($H$3&amp;ROW(A1),$B$5:$E$11,2,0),"")</f>
        <v>2</v>
      </c>
      <c r="H5" s="19" t="str">
        <f>IFERROR(VLOOKUP($H$3&amp;ROW(B1),$B$5:$E$11,3,0),"")</f>
        <v>财务</v>
      </c>
      <c r="I5" s="19" t="str">
        <f>IFERROR(VLOOKUP($H$3&amp;ROW(C1),$B$5:$E$11,4,0),"")</f>
        <v>小乔</v>
      </c>
      <c r="J5" s="225" t="s">
        <v>206</v>
      </c>
    </row>
    <row r="6" ht="24" customHeight="1" spans="2:10">
      <c r="B6" s="144" t="str">
        <f>D6&amp;COUNTIF(D$5:D6,D6)</f>
        <v>财务1</v>
      </c>
      <c r="C6" s="139">
        <v>2</v>
      </c>
      <c r="D6" s="139" t="s">
        <v>200</v>
      </c>
      <c r="E6" s="139" t="s">
        <v>207</v>
      </c>
      <c r="G6" s="19">
        <f>IFERROR(VLOOKUP($H$3&amp;ROW(A2),$B$5:$E$11,2,0),"")</f>
        <v>3</v>
      </c>
      <c r="H6" s="19" t="str">
        <f>IFERROR(VLOOKUP($H$3&amp;ROW(B2),$B$5:$E$11,3,0),"")</f>
        <v>财务</v>
      </c>
      <c r="I6" s="19" t="str">
        <f>IFERROR(VLOOKUP($H$3&amp;ROW(C2),$B$5:$E$11,4,0),"")</f>
        <v>诸葛亮</v>
      </c>
      <c r="J6" s="225" t="s">
        <v>208</v>
      </c>
    </row>
    <row r="7" ht="24" customHeight="1" spans="2:10">
      <c r="B7" s="144" t="str">
        <f>D7&amp;COUNTIF(D$5:D7,D7)</f>
        <v>财务2</v>
      </c>
      <c r="C7" s="139">
        <v>3</v>
      </c>
      <c r="D7" s="139" t="s">
        <v>200</v>
      </c>
      <c r="E7" s="139" t="s">
        <v>209</v>
      </c>
      <c r="G7" s="19" t="str">
        <f>IFERROR(VLOOKUP($H$3&amp;ROW(A3),$B$5:$E$11,2,0),"")</f>
        <v/>
      </c>
      <c r="H7" s="19" t="str">
        <f>IFERROR(VLOOKUP($H$3&amp;ROW(B3),$B$5:$E$11,3,0),"")</f>
        <v/>
      </c>
      <c r="I7" s="19" t="str">
        <f>IFERROR(VLOOKUP($H$3&amp;ROW(C3),$B$5:$E$11,4,0),"")</f>
        <v/>
      </c>
      <c r="J7" s="225" t="s">
        <v>210</v>
      </c>
    </row>
    <row r="8" ht="24" customHeight="1" spans="2:9">
      <c r="B8" s="144" t="str">
        <f>D8&amp;COUNTIF(D$5:D8,D8)</f>
        <v>市场2</v>
      </c>
      <c r="C8" s="139">
        <v>4</v>
      </c>
      <c r="D8" s="139" t="s">
        <v>204</v>
      </c>
      <c r="E8" s="139" t="s">
        <v>211</v>
      </c>
      <c r="G8" s="19" t="str">
        <f>IFERROR(VLOOKUP($H$3&amp;ROW(A4),$B$5:$E$11,2,0),"")</f>
        <v/>
      </c>
      <c r="H8" s="19" t="str">
        <f>IFERROR(VLOOKUP($H$3&amp;ROW(B4),$B$5:$E$11,3,0),"")</f>
        <v/>
      </c>
      <c r="I8" s="19" t="str">
        <f>IFERROR(VLOOKUP($H$3&amp;ROW(C4),$B$5:$E$11,4,0),"")</f>
        <v/>
      </c>
    </row>
    <row r="9" ht="24" customHeight="1" spans="2:9">
      <c r="B9" s="144" t="str">
        <f>D9&amp;COUNTIF(D$5:D9,D9)</f>
        <v>生产1</v>
      </c>
      <c r="C9" s="139">
        <v>5</v>
      </c>
      <c r="D9" s="139" t="s">
        <v>212</v>
      </c>
      <c r="E9" s="139" t="s">
        <v>213</v>
      </c>
      <c r="G9" s="19" t="str">
        <f>IFERROR(VLOOKUP($H$3&amp;ROW(A5),$B$5:$E$11,2,0),"")</f>
        <v/>
      </c>
      <c r="H9" s="19" t="str">
        <f>IFERROR(VLOOKUP($H$3&amp;ROW(B5),$B$5:$E$11,3,0),"")</f>
        <v/>
      </c>
      <c r="I9" s="19" t="str">
        <f>IFERROR(VLOOKUP($H$3&amp;ROW(C5),$B$5:$E$11,4,0),"")</f>
        <v/>
      </c>
    </row>
    <row r="10" ht="24" customHeight="1" spans="2:9">
      <c r="B10" s="144" t="str">
        <f>D10&amp;COUNTIF(D$5:D10,D10)</f>
        <v>市场3</v>
      </c>
      <c r="C10" s="139">
        <v>6</v>
      </c>
      <c r="D10" s="139" t="s">
        <v>204</v>
      </c>
      <c r="E10" s="139" t="s">
        <v>214</v>
      </c>
      <c r="G10" s="19" t="str">
        <f>IFERROR(VLOOKUP($H$3&amp;ROW(A6),$B$5:$E$11,2,0),"")</f>
        <v/>
      </c>
      <c r="H10" s="19" t="str">
        <f>IFERROR(VLOOKUP($H$3&amp;ROW(B6),$B$5:$E$11,3,0),"")</f>
        <v/>
      </c>
      <c r="I10" s="19" t="str">
        <f>IFERROR(VLOOKUP($H$3&amp;ROW(C6),$B$5:$E$11,4,0),"")</f>
        <v/>
      </c>
    </row>
    <row r="11" ht="24" customHeight="1" spans="2:9">
      <c r="B11" s="144" t="str">
        <f>D11&amp;COUNTIF(D$5:D11,D11)</f>
        <v>生产2</v>
      </c>
      <c r="C11" s="139">
        <v>7</v>
      </c>
      <c r="D11" s="139" t="s">
        <v>212</v>
      </c>
      <c r="E11" s="139" t="s">
        <v>215</v>
      </c>
      <c r="G11" s="19" t="str">
        <f>IFERROR(VLOOKUP($H$3&amp;ROW(A7),$B$5:$E$11,2,0),"")</f>
        <v/>
      </c>
      <c r="H11" s="19" t="str">
        <f>IFERROR(VLOOKUP($H$3&amp;ROW(B7),$B$5:$E$11,3,0),"")</f>
        <v/>
      </c>
      <c r="I11" s="19" t="str">
        <f>IFERROR(VLOOKUP($H$3&amp;ROW(C7),$B$5:$E$11,4,0),"")</f>
        <v/>
      </c>
    </row>
    <row r="12" ht="24" customHeight="1"/>
    <row r="13" ht="24" customHeight="1" spans="2:2">
      <c r="B13" s="142" t="s">
        <v>216</v>
      </c>
    </row>
    <row r="14" ht="24" customHeight="1" spans="2:2">
      <c r="B14" s="87" t="s">
        <v>217</v>
      </c>
    </row>
    <row r="15" ht="24" customHeight="1" spans="2:2">
      <c r="B15" s="87" t="s">
        <v>218</v>
      </c>
    </row>
    <row r="16" ht="24" customHeight="1" spans="2:2">
      <c r="B16" s="87"/>
    </row>
    <row r="17" ht="24" customHeight="1" spans="2:2">
      <c r="B17" s="87"/>
    </row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dataValidations count="1">
    <dataValidation type="list" allowBlank="1" showInputMessage="1" showErrorMessage="1" sqref="H3">
      <formula1>"市场,财务,生产"</formula1>
    </dataValidation>
  </dataValidation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59"/>
  <sheetViews>
    <sheetView showGridLines="0" showZeros="0" workbookViewId="0">
      <pane ySplit="1" topLeftCell="A2" activePane="bottomLeft" state="frozen"/>
      <selection/>
      <selection pane="bottomLeft" activeCell="D1" sqref="D1"/>
    </sheetView>
  </sheetViews>
  <sheetFormatPr defaultColWidth="8.73148148148148" defaultRowHeight="21" customHeight="1" outlineLevelCol="3"/>
  <cols>
    <col min="1" max="1" width="2.36111111111111" style="2" customWidth="1"/>
    <col min="2" max="2" width="23.462962962963" style="2" customWidth="1"/>
    <col min="3" max="3" width="9.90740740740741" style="2" customWidth="1"/>
    <col min="4" max="4" width="34.1851851851852" style="2" customWidth="1"/>
    <col min="5" max="5" width="10.1851851851852" style="2" customWidth="1"/>
    <col min="6" max="6" width="10.2685185185185" style="2" customWidth="1"/>
    <col min="7" max="16384" width="8.73148148148148" style="2"/>
  </cols>
  <sheetData>
    <row r="1" s="130" customFormat="1" ht="33" customHeight="1" spans="2:2">
      <c r="B1" s="131" t="s">
        <v>219</v>
      </c>
    </row>
    <row r="2" ht="9" customHeight="1"/>
    <row r="3" ht="24" customHeight="1" spans="2:4">
      <c r="B3" s="2" t="s">
        <v>198</v>
      </c>
      <c r="D3" s="2" t="s">
        <v>220</v>
      </c>
    </row>
    <row r="4" ht="24" customHeight="1" spans="2:4">
      <c r="B4" s="139" t="s">
        <v>221</v>
      </c>
      <c r="D4" s="140" t="s">
        <v>222</v>
      </c>
    </row>
    <row r="5" ht="24" customHeight="1" spans="2:4">
      <c r="B5" s="139" t="s">
        <v>223</v>
      </c>
      <c r="D5" s="141" t="str">
        <f t="array" ref="D5">IFERROR(INDEX(B:B,SMALL(IF(ISERROR(FIND($D$4,$B$4:$B$11)),65535,ROW($B$4:$B$11)),ROW(A1))),"")</f>
        <v>河北省沧州地区新华区</v>
      </c>
    </row>
    <row r="6" ht="24" customHeight="1" spans="2:4">
      <c r="B6" s="139" t="s">
        <v>224</v>
      </c>
      <c r="D6" s="141" t="str">
        <f t="array" ref="D6">IFERROR(INDEX(B:B,SMALL(IF(ISERROR(FIND($D$4,$B$4:$B$11)),65535,ROW($B$4:$B$11)),ROW(A2))),"")</f>
        <v>河北省衡水市桃城区</v>
      </c>
    </row>
    <row r="7" ht="24" customHeight="1" spans="2:4">
      <c r="B7" s="139" t="s">
        <v>225</v>
      </c>
      <c r="D7" s="141" t="str">
        <f t="array" ref="D7">IFERROR(INDEX(B:B,SMALL(IF(ISERROR(FIND($D$4,$B$4:$B$11)),65535,ROW($B$4:$B$11)),ROW(A3))),"")</f>
        <v>山东省德州地区</v>
      </c>
    </row>
    <row r="8" ht="24" customHeight="1" spans="2:4">
      <c r="B8" s="139" t="s">
        <v>226</v>
      </c>
      <c r="D8" s="141" t="str">
        <f t="array" ref="D8">IFERROR(INDEX(B:B,SMALL(IF(ISERROR(FIND($D$4,$B$4:$B$11)),65535,ROW($B$4:$B$11)),ROW(A4))),"")</f>
        <v>天津市滨海新区大港区</v>
      </c>
    </row>
    <row r="9" ht="24" customHeight="1" spans="2:4">
      <c r="B9" s="139" t="s">
        <v>227</v>
      </c>
      <c r="D9" s="141" t="str">
        <f t="array" ref="D9">IFERROR(INDEX(B:B,SMALL(IF(ISERROR(FIND($D$4,$B$4:$B$11)),65535,ROW($B$4:$B$11)),ROW(A5))),"")</f>
        <v>天津市红桥区</v>
      </c>
    </row>
    <row r="10" ht="24" customHeight="1" spans="2:4">
      <c r="B10" s="139" t="s">
        <v>228</v>
      </c>
      <c r="D10" s="141" t="str">
        <f t="array" ref="D10">IFERROR(INDEX(B:B,SMALL(IF(ISERROR(FIND($D$4,$B$4:$B$11)),65535,ROW($B$4:$B$11)),ROW(A6))),"")</f>
        <v>北京市海淀区</v>
      </c>
    </row>
    <row r="11" ht="24" customHeight="1" spans="2:4">
      <c r="B11" s="139" t="s">
        <v>229</v>
      </c>
      <c r="D11" s="141">
        <f t="array" ref="D11">IFERROR(INDEX(B:B,SMALL(IF(ISERROR(FIND($D$4,$B$4:$B$11)),65535,ROW($B$4:$B$11)),ROW(A7))),"")</f>
        <v>0</v>
      </c>
    </row>
    <row r="12" ht="24" customHeight="1"/>
    <row r="13" ht="24" customHeight="1" spans="2:2">
      <c r="B13" s="142" t="s">
        <v>216</v>
      </c>
    </row>
    <row r="14" ht="24" customHeight="1" spans="2:2">
      <c r="B14" s="87"/>
    </row>
    <row r="15" ht="24" customHeight="1" spans="2:2">
      <c r="B15" s="87"/>
    </row>
    <row r="16" ht="24" customHeight="1" spans="2:2">
      <c r="B16" s="87" t="s">
        <v>230</v>
      </c>
    </row>
    <row r="17" ht="24" customHeight="1" spans="2:2">
      <c r="B17" s="87"/>
    </row>
    <row r="18" ht="24" customHeight="1"/>
    <row r="19" ht="24" customHeight="1" spans="2:2">
      <c r="B19" s="143"/>
    </row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sheetProtection formatCells="0" insertHyperlinks="0" autoFilter="0"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8"/>
  <sheetViews>
    <sheetView showGridLines="0" showZeros="0" workbookViewId="0">
      <pane ySplit="1" topLeftCell="A2" activePane="bottomLeft" state="frozen"/>
      <selection/>
      <selection pane="bottomLeft" activeCell="B1" sqref="B1"/>
    </sheetView>
  </sheetViews>
  <sheetFormatPr defaultColWidth="8.73148148148148" defaultRowHeight="21" customHeight="1"/>
  <cols>
    <col min="1" max="1" width="7.25" style="2" customWidth="1"/>
    <col min="2" max="5" width="9.55555555555556" style="2" customWidth="1"/>
    <col min="6" max="6" width="8.81481481481481" style="2" customWidth="1"/>
    <col min="7" max="7" width="8.73148148148148" style="2"/>
    <col min="8" max="8" width="9.09259259259259" style="2" customWidth="1"/>
    <col min="9" max="9" width="54.1111111111111" style="2" customWidth="1"/>
    <col min="10" max="16384" width="8.73148148148148" style="2"/>
  </cols>
  <sheetData>
    <row r="1" s="130" customFormat="1" ht="39" customHeight="1" spans="2:2">
      <c r="B1" s="131" t="s">
        <v>231</v>
      </c>
    </row>
    <row r="2" ht="9" customHeight="1"/>
    <row r="3" ht="24" customHeight="1" spans="2:9">
      <c r="B3" s="89" t="s">
        <v>203</v>
      </c>
      <c r="C3" s="89" t="s">
        <v>134</v>
      </c>
      <c r="D3" s="89" t="s">
        <v>232</v>
      </c>
      <c r="E3" s="133"/>
      <c r="F3" s="134" t="s">
        <v>233</v>
      </c>
      <c r="G3" s="133"/>
      <c r="H3" s="133"/>
      <c r="I3" s="133"/>
    </row>
    <row r="4" ht="24" customHeight="1" spans="2:9">
      <c r="B4" s="19" t="s">
        <v>234</v>
      </c>
      <c r="C4" s="19" t="s">
        <v>235</v>
      </c>
      <c r="D4" s="19" t="s">
        <v>236</v>
      </c>
      <c r="E4" s="133"/>
      <c r="F4" s="19" t="s">
        <v>134</v>
      </c>
      <c r="G4" s="19" t="s">
        <v>203</v>
      </c>
      <c r="H4" s="19" t="s">
        <v>237</v>
      </c>
      <c r="I4" s="19"/>
    </row>
    <row r="5" ht="24" customHeight="1" spans="2:9">
      <c r="B5" s="19" t="s">
        <v>238</v>
      </c>
      <c r="C5" s="19" t="s">
        <v>239</v>
      </c>
      <c r="D5" s="19" t="s">
        <v>240</v>
      </c>
      <c r="E5" s="133"/>
      <c r="F5" s="19" t="s">
        <v>235</v>
      </c>
      <c r="G5" s="135" t="str">
        <f>LOOKUP(1,0/($C$4:$C$11=F5),$B$4:$B$11)</f>
        <v>安全部</v>
      </c>
      <c r="H5" s="136" t="str">
        <f>_xlfn.FORMULATEXT(G5)</f>
        <v>=LOOKUP(1,0/($C$4:$C$11=F5),$B$4:$B$11)</v>
      </c>
      <c r="I5" s="136"/>
    </row>
    <row r="6" ht="24" customHeight="1" spans="2:9">
      <c r="B6" s="19" t="s">
        <v>241</v>
      </c>
      <c r="C6" s="19" t="s">
        <v>242</v>
      </c>
      <c r="D6" s="19" t="s">
        <v>243</v>
      </c>
      <c r="E6" s="133"/>
      <c r="F6" s="133"/>
      <c r="G6" s="133"/>
      <c r="H6" s="133"/>
      <c r="I6" s="133"/>
    </row>
    <row r="7" ht="24" customHeight="1" spans="2:7">
      <c r="B7" s="19" t="s">
        <v>244</v>
      </c>
      <c r="C7" s="19" t="s">
        <v>211</v>
      </c>
      <c r="D7" s="19" t="s">
        <v>245</v>
      </c>
      <c r="E7" s="133"/>
      <c r="F7" s="134" t="s">
        <v>246</v>
      </c>
      <c r="G7" s="133"/>
    </row>
    <row r="8" ht="24" customHeight="1" spans="2:9">
      <c r="B8" s="19" t="s">
        <v>247</v>
      </c>
      <c r="C8" s="19" t="s">
        <v>248</v>
      </c>
      <c r="D8" s="19" t="s">
        <v>249</v>
      </c>
      <c r="E8" s="133"/>
      <c r="F8" s="19" t="s">
        <v>203</v>
      </c>
      <c r="G8" s="19" t="s">
        <v>232</v>
      </c>
      <c r="H8" s="19" t="s">
        <v>134</v>
      </c>
      <c r="I8" s="19" t="s">
        <v>237</v>
      </c>
    </row>
    <row r="9" ht="24" customHeight="1" spans="2:9">
      <c r="B9" s="19" t="s">
        <v>241</v>
      </c>
      <c r="C9" s="19" t="s">
        <v>250</v>
      </c>
      <c r="D9" s="19" t="s">
        <v>251</v>
      </c>
      <c r="E9" s="133"/>
      <c r="F9" s="19" t="s">
        <v>241</v>
      </c>
      <c r="G9" s="95" t="s">
        <v>251</v>
      </c>
      <c r="H9" s="135" t="str">
        <f>LOOKUP(1,0/((B4:B11=F9)*(D4:D11=G9)),C4:C11)</f>
        <v>关羽</v>
      </c>
      <c r="I9" s="136" t="str">
        <f>_xlfn.FORMULATEXT(H9)</f>
        <v>=LOOKUP(1,0/((B4:B11=F9)*(D4:D11=G9)),C4:C11)</v>
      </c>
    </row>
    <row r="10" ht="24" customHeight="1" spans="2:6">
      <c r="B10" s="19" t="s">
        <v>252</v>
      </c>
      <c r="C10" s="19" t="s">
        <v>253</v>
      </c>
      <c r="D10" s="19" t="s">
        <v>254</v>
      </c>
      <c r="E10" s="133"/>
      <c r="F10" s="133"/>
    </row>
    <row r="11" ht="24" customHeight="1" spans="2:6">
      <c r="B11" s="19" t="s">
        <v>255</v>
      </c>
      <c r="C11" s="19" t="s">
        <v>256</v>
      </c>
      <c r="D11" s="19" t="s">
        <v>257</v>
      </c>
      <c r="E11" s="133"/>
      <c r="F11" s="137" t="s">
        <v>258</v>
      </c>
    </row>
    <row r="12" ht="24" customHeight="1" spans="5:6">
      <c r="E12" s="133"/>
      <c r="F12" s="226" t="s">
        <v>259</v>
      </c>
    </row>
    <row r="13" ht="24" customHeight="1"/>
    <row r="14" ht="24" customHeight="1"/>
    <row r="15" ht="24" customHeight="1"/>
    <row r="1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</sheetData>
  <sheetProtection formatCells="0" insertHyperlinks="0" autoFilter="0"/>
  <mergeCells count="2">
    <mergeCell ref="H4:I4"/>
    <mergeCell ref="H5:I5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1" customHeight="1" outlineLevelCol="7"/>
  <cols>
    <col min="1" max="1" width="2.36111111111111" style="2" customWidth="1"/>
    <col min="2" max="16384" width="8.73148148148148" style="2"/>
  </cols>
  <sheetData>
    <row r="1" s="130" customFormat="1" ht="33" customHeight="1" spans="2:2">
      <c r="B1" s="131" t="s">
        <v>260</v>
      </c>
    </row>
    <row r="2" ht="9" customHeight="1"/>
    <row r="3" customHeight="1" spans="2:2">
      <c r="B3" s="132" t="s">
        <v>261</v>
      </c>
    </row>
    <row r="4" customHeight="1" spans="2:8">
      <c r="B4" s="19" t="s">
        <v>122</v>
      </c>
      <c r="C4" s="19" t="s">
        <v>262</v>
      </c>
      <c r="D4" s="19" t="s">
        <v>263</v>
      </c>
      <c r="H4" s="19" t="str">
        <f ca="1" t="array" ref="H4">IFERROR(INDIRECT(TEXT(MOD(SMALL(IF(COUNTIF(H$3:H3,$B$4:$D$10)=0,COLUMN($B$4:$D$10)*10^4+ROW($B$4:$D$10)*10^2+COLUMN($B$4:$D$10)),ROW(A$1)),10^4),"R00C00"),0),"")</f>
        <v>张三</v>
      </c>
    </row>
    <row r="5" customHeight="1" spans="2:8">
      <c r="B5" s="19" t="s">
        <v>123</v>
      </c>
      <c r="C5" s="19" t="s">
        <v>263</v>
      </c>
      <c r="D5" s="19" t="s">
        <v>264</v>
      </c>
      <c r="H5" s="19" t="str">
        <f ca="1" t="array" ref="H5">IFERROR(INDIRECT(TEXT(MOD(SMALL(IF(COUNTIF(H$3:H4,$B$4:$D$10)=0,COLUMN($B$4:$D$10)*10^4+ROW($B$4:$D$10)*10^2+COLUMN($B$4:$D$10)),ROW(A$1)),10^4),"R00C00"),0),"")</f>
        <v>李四</v>
      </c>
    </row>
    <row r="6" customHeight="1" spans="2:8">
      <c r="B6" s="19" t="s">
        <v>265</v>
      </c>
      <c r="C6" s="19" t="s">
        <v>264</v>
      </c>
      <c r="D6" s="19" t="s">
        <v>266</v>
      </c>
      <c r="H6" s="19" t="str">
        <f ca="1" t="array" ref="H6">IFERROR(INDIRECT(TEXT(MOD(SMALL(IF(COUNTIF(H$3:H5,$B$4:$D$10)=0,COLUMN($B$4:$D$10)*10^4+ROW($B$4:$D$10)*10^2+COLUMN($B$4:$D$10)),ROW(A$1)),10^4),"R00C00"),0),"")</f>
        <v>qw</v>
      </c>
    </row>
    <row r="7" customHeight="1" spans="2:8">
      <c r="B7" s="19" t="s">
        <v>264</v>
      </c>
      <c r="C7" s="19" t="s">
        <v>267</v>
      </c>
      <c r="D7" s="19" t="s">
        <v>122</v>
      </c>
      <c r="H7" s="19" t="str">
        <f ca="1" t="array" ref="H7">IFERROR(INDIRECT(TEXT(MOD(SMALL(IF(COUNTIF(H$3:H6,$B$4:$D$10)=0,COLUMN($B$4:$D$10)*10^4+ROW($B$4:$D$10)*10^2+COLUMN($B$4:$D$10)),ROW(A$1)),10^4),"R00C00"),0),"")</f>
        <v>a</v>
      </c>
    </row>
    <row r="8" customHeight="1" spans="2:8">
      <c r="B8" s="19" t="s">
        <v>268</v>
      </c>
      <c r="C8" s="19" t="s">
        <v>269</v>
      </c>
      <c r="D8" s="19"/>
      <c r="H8" s="19" t="str">
        <f ca="1" t="array" ref="H8">IFERROR(INDIRECT(TEXT(MOD(SMALL(IF(COUNTIF(H$3:H7,$B$4:$D$10)=0,COLUMN($B$4:$D$10)*10^4+ROW($B$4:$D$10)*10^2+COLUMN($B$4:$D$10)),ROW(A$1)),10^4),"R00C00"),0),"")</f>
        <v>b</v>
      </c>
    </row>
    <row r="9" customHeight="1" spans="2:8">
      <c r="B9" s="19" t="s">
        <v>270</v>
      </c>
      <c r="C9" s="19" t="s">
        <v>123</v>
      </c>
      <c r="D9" s="19"/>
      <c r="H9" s="19" t="str">
        <f ca="1" t="array" ref="H9">IFERROR(INDIRECT(TEXT(MOD(SMALL(IF(COUNTIF(H$3:H8,$B$4:$D$10)=0,COLUMN($B$4:$D$10)*10^4+ROW($B$4:$D$10)*10^2+COLUMN($B$4:$D$10)),ROW(A$1)),10^4),"R00C00"),0),"")</f>
        <v>c</v>
      </c>
    </row>
    <row r="10" customHeight="1" spans="2:8">
      <c r="B10" s="19" t="s">
        <v>271</v>
      </c>
      <c r="C10" s="19"/>
      <c r="D10" s="19"/>
      <c r="H10" s="19" t="str">
        <f ca="1" t="array" ref="H10">IFERROR(INDIRECT(TEXT(MOD(SMALL(IF(COUNTIF(H$3:H9,$B$4:$D$10)=0,COLUMN($B$4:$D$10)*10^4+ROW($B$4:$D$10)*10^2+COLUMN($B$4:$D$10)),ROW(A$1)),10^4),"R00C00"),0),"")</f>
        <v>的</v>
      </c>
    </row>
    <row r="11" customHeight="1" spans="8:8">
      <c r="H11" s="19" t="str">
        <f ca="1" t="array" ref="H11">IFERROR(INDIRECT(TEXT(MOD(SMALL(IF(COUNTIF(H$3:H10,$B$4:$D$10)=0,COLUMN($B$4:$D$10)*10^4+ROW($B$4:$D$10)*10^2+COLUMN($B$4:$D$10)),ROW(A$1)),10^4),"R00C00"),0),"")</f>
        <v>e</v>
      </c>
    </row>
    <row r="12" customHeight="1" spans="8:8">
      <c r="H12" s="19" t="str">
        <f ca="1" t="array" ref="H12">IFERROR(INDIRECT(TEXT(MOD(SMALL(IF(COUNTIF(H$3:H11,$B$4:$D$10)=0,COLUMN($B$4:$D$10)*10^4+ROW($B$4:$D$10)*10^2+COLUMN($B$4:$D$10)),ROW(A$1)),10^4),"R00C00"),0),"")</f>
        <v>f</v>
      </c>
    </row>
    <row r="13" customHeight="1" spans="8:8">
      <c r="H13" s="19" t="str">
        <f ca="1" t="array" ref="H13">IFERROR(INDIRECT(TEXT(MOD(SMALL(IF(COUNTIF(H$3:H12,$B$4:$D$10)=0,COLUMN($B$4:$D$10)*10^4+ROW($B$4:$D$10)*10^2+COLUMN($B$4:$D$10)),ROW(A$1)),10^4),"R00C00"),0),"")</f>
        <v>cd</v>
      </c>
    </row>
    <row r="14" customHeight="1" spans="8:8">
      <c r="H14" s="19" t="str">
        <f ca="1" t="array" ref="H14">IFERROR(INDIRECT(TEXT(MOD(SMALL(IF(COUNTIF(H$3:H13,$B$4:$D$10)=0,COLUMN($B$4:$D$10)*10^4+ROW($B$4:$D$10)*10^2+COLUMN($B$4:$D$10)),ROW(A$1)),10^4),"R00C00"),0),"")</f>
        <v>张安</v>
      </c>
    </row>
    <row r="15" customHeight="1" spans="8:8">
      <c r="H15" s="19">
        <f ca="1" t="array" ref="H15">IFERROR(INDIRECT(TEXT(MOD(SMALL(IF(COUNTIF(H$3:H14,$B$4:$D$10)=0,COLUMN($B$4:$D$10)*10^4+ROW($B$4:$D$10)*10^2+COLUMN($B$4:$D$10)),ROW(A$1)),10^4),"R00C00"),0),"")</f>
        <v>0</v>
      </c>
    </row>
    <row r="16" customHeight="1" spans="8:8">
      <c r="H16" s="19" t="str">
        <f ca="1" t="array" ref="H16">IFERROR(INDIRECT(TEXT(MOD(SMALL(IF(COUNTIF(H$3:H15,$B$4:$D$10)=0,COLUMN($B$4:$D$10)*10^4+ROW($B$4:$D$10)*10^2+COLUMN($B$4:$D$10)),ROW(A$1)),10^4),"R00C00"),0),"")</f>
        <v>王五</v>
      </c>
    </row>
    <row r="17" customHeight="1" spans="8:8">
      <c r="H17" s="19" t="str">
        <f ca="1" t="array" ref="H17">IFERROR(INDIRECT(TEXT(MOD(SMALL(IF(COUNTIF(H$3:H16,$B$4:$D$10)=0,COLUMN($B$4:$D$10)*10^4+ROW($B$4:$D$10)*10^2+COLUMN($B$4:$D$10)),ROW(A$1)),10^4),"R00C00"),0),"")</f>
        <v/>
      </c>
    </row>
    <row r="18" customHeight="1" spans="8:8">
      <c r="H18" s="19" t="str">
        <f ca="1" t="array" ref="H18">IFERROR(INDIRECT(TEXT(MOD(SMALL(IF(COUNTIF(H$3:H17,$B$4:$D$10)=0,COLUMN($B$4:$D$10)*10^4+ROW($B$4:$D$10)*10^2+COLUMN($B$4:$D$10)),ROW(A$1)),10^4),"R00C00"),0),"")</f>
        <v/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2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7"/>
  <cols>
    <col min="1" max="1" width="7.63888888888889" customWidth="1"/>
    <col min="2" max="2" width="11.8796296296296" customWidth="1"/>
    <col min="3" max="5" width="9.87962962962963" customWidth="1"/>
    <col min="6" max="6" width="12.8796296296296" customWidth="1"/>
  </cols>
  <sheetData>
    <row r="1" s="4" customFormat="1" ht="49" customHeight="1" spans="2:3">
      <c r="B1" s="7" t="s">
        <v>272</v>
      </c>
      <c r="C1" s="7"/>
    </row>
    <row r="3" customHeight="1" spans="2:8">
      <c r="B3" s="128" t="s">
        <v>273</v>
      </c>
      <c r="C3" s="128" t="s">
        <v>134</v>
      </c>
      <c r="E3" s="94" t="s">
        <v>170</v>
      </c>
      <c r="F3" s="94" t="s">
        <v>274</v>
      </c>
      <c r="H3" s="43" t="s">
        <v>192</v>
      </c>
    </row>
    <row r="4" customHeight="1" spans="2:8">
      <c r="B4" s="129">
        <f ca="1" t="shared" ref="B4:B9" si="0">DATE(RANDBETWEEN(1965,1999),RANDBETWEEN(1,12),RANDBETWEEN(1,28))</f>
        <v>31026</v>
      </c>
      <c r="C4" s="94" t="s">
        <v>275</v>
      </c>
      <c r="E4" s="94" t="s">
        <v>276</v>
      </c>
      <c r="F4" s="94">
        <f ca="1">SUMPRODUCT((MONTH($B$4:$B$20)=ROW(A1))*($B$4:$B$20&lt;&gt;""))</f>
        <v>1</v>
      </c>
      <c r="H4" s="5" t="s">
        <v>277</v>
      </c>
    </row>
    <row r="5" customHeight="1" spans="2:8">
      <c r="B5" s="129">
        <f ca="1" t="shared" si="0"/>
        <v>34441</v>
      </c>
      <c r="C5" s="94" t="s">
        <v>278</v>
      </c>
      <c r="E5" s="94" t="s">
        <v>279</v>
      </c>
      <c r="F5" s="94">
        <f ca="1" t="shared" ref="F5:F16" si="1">SUMPRODUCT((MONTH($B$4:$B$20)=ROW(A2))*($B$4:$B$20&lt;&gt;""))</f>
        <v>2</v>
      </c>
      <c r="H5" s="5" t="s">
        <v>280</v>
      </c>
    </row>
    <row r="6" customHeight="1" spans="2:6">
      <c r="B6" s="129">
        <f ca="1" t="shared" si="0"/>
        <v>34768</v>
      </c>
      <c r="C6" s="94" t="s">
        <v>281</v>
      </c>
      <c r="E6" s="94" t="s">
        <v>282</v>
      </c>
      <c r="F6" s="94">
        <f ca="1" t="shared" si="1"/>
        <v>3</v>
      </c>
    </row>
    <row r="7" customHeight="1" spans="2:6">
      <c r="B7" s="129">
        <f ca="1" t="shared" si="0"/>
        <v>32175</v>
      </c>
      <c r="C7" s="94" t="s">
        <v>283</v>
      </c>
      <c r="E7" s="94" t="s">
        <v>284</v>
      </c>
      <c r="F7" s="94">
        <f ca="1" t="shared" si="1"/>
        <v>1</v>
      </c>
    </row>
    <row r="8" customHeight="1" spans="2:6">
      <c r="B8" s="129">
        <f ca="1" t="shared" si="0"/>
        <v>32228</v>
      </c>
      <c r="C8" s="94" t="s">
        <v>285</v>
      </c>
      <c r="E8" s="94" t="s">
        <v>286</v>
      </c>
      <c r="F8" s="94">
        <f ca="1" t="shared" si="1"/>
        <v>2</v>
      </c>
    </row>
    <row r="9" customHeight="1" spans="2:6">
      <c r="B9" s="129">
        <f ca="1" t="shared" si="0"/>
        <v>35279</v>
      </c>
      <c r="C9" s="94" t="s">
        <v>287</v>
      </c>
      <c r="E9" s="94" t="s">
        <v>288</v>
      </c>
      <c r="F9" s="94">
        <f ca="1" t="shared" si="1"/>
        <v>0</v>
      </c>
    </row>
    <row r="10" customHeight="1" spans="2:6">
      <c r="B10" s="129">
        <f ca="1" t="shared" ref="B10:B20" si="2">DATE(RANDBETWEEN(1965,1999),RANDBETWEEN(1,12),RANDBETWEEN(1,28))</f>
        <v>34518</v>
      </c>
      <c r="C10" s="94" t="s">
        <v>289</v>
      </c>
      <c r="E10" s="94" t="s">
        <v>290</v>
      </c>
      <c r="F10" s="94">
        <f ca="1" t="shared" si="1"/>
        <v>2</v>
      </c>
    </row>
    <row r="11" customHeight="1" spans="2:6">
      <c r="B11" s="129">
        <f ca="1" t="shared" si="2"/>
        <v>36480</v>
      </c>
      <c r="C11" s="94" t="s">
        <v>291</v>
      </c>
      <c r="E11" s="94" t="s">
        <v>292</v>
      </c>
      <c r="F11" s="94">
        <f ca="1" t="shared" si="1"/>
        <v>2</v>
      </c>
    </row>
    <row r="12" customHeight="1" spans="2:6">
      <c r="B12" s="129">
        <f ca="1" t="shared" si="2"/>
        <v>31471</v>
      </c>
      <c r="C12" s="94" t="s">
        <v>293</v>
      </c>
      <c r="E12" s="94" t="s">
        <v>294</v>
      </c>
      <c r="F12" s="94">
        <f ca="1" t="shared" si="1"/>
        <v>2</v>
      </c>
    </row>
    <row r="13" customHeight="1" spans="2:6">
      <c r="B13" s="129">
        <f ca="1" t="shared" si="2"/>
        <v>27824</v>
      </c>
      <c r="C13" s="94" t="s">
        <v>295</v>
      </c>
      <c r="E13" s="94" t="s">
        <v>296</v>
      </c>
      <c r="F13" s="94">
        <f ca="1" t="shared" si="1"/>
        <v>0</v>
      </c>
    </row>
    <row r="14" customHeight="1" spans="2:6">
      <c r="B14" s="129">
        <f ca="1" t="shared" si="2"/>
        <v>31549</v>
      </c>
      <c r="C14" s="94" t="s">
        <v>297</v>
      </c>
      <c r="E14" s="94" t="s">
        <v>298</v>
      </c>
      <c r="F14" s="94">
        <f ca="1" t="shared" si="1"/>
        <v>1</v>
      </c>
    </row>
    <row r="15" customHeight="1" spans="2:6">
      <c r="B15" s="129">
        <f ca="1" t="shared" si="2"/>
        <v>29467</v>
      </c>
      <c r="C15" s="94" t="s">
        <v>299</v>
      </c>
      <c r="E15" s="94" t="s">
        <v>300</v>
      </c>
      <c r="F15" s="94">
        <f ca="1" t="shared" si="1"/>
        <v>1</v>
      </c>
    </row>
    <row r="16" customHeight="1" spans="2:6">
      <c r="B16" s="129">
        <f ca="1" t="shared" si="2"/>
        <v>35698</v>
      </c>
      <c r="C16" s="94" t="s">
        <v>301</v>
      </c>
      <c r="E16" s="94"/>
      <c r="F16" s="94">
        <f ca="1">SUM(F4:F15)</f>
        <v>17</v>
      </c>
    </row>
    <row r="17" customHeight="1" spans="2:3">
      <c r="B17" s="129">
        <f ca="1" t="shared" si="2"/>
        <v>31437</v>
      </c>
      <c r="C17" s="94" t="s">
        <v>302</v>
      </c>
    </row>
    <row r="18" customHeight="1" spans="2:3">
      <c r="B18" s="129">
        <f ca="1" t="shared" si="2"/>
        <v>24230</v>
      </c>
      <c r="C18" s="94" t="s">
        <v>303</v>
      </c>
    </row>
    <row r="19" customHeight="1" spans="2:3">
      <c r="B19" s="129">
        <f ca="1" t="shared" si="2"/>
        <v>30176</v>
      </c>
      <c r="C19" s="94" t="s">
        <v>304</v>
      </c>
    </row>
    <row r="20" customHeight="1" spans="2:3">
      <c r="B20" s="129">
        <f ca="1" t="shared" si="2"/>
        <v>27579</v>
      </c>
      <c r="C20" s="94" t="s">
        <v>305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5"/>
  <sheetViews>
    <sheetView showGridLines="0" workbookViewId="0">
      <pane xSplit="2" ySplit="3" topLeftCell="C4" activePane="bottomRight" state="frozenSplit"/>
      <selection/>
      <selection pane="topRight"/>
      <selection pane="bottomLeft"/>
      <selection pane="bottomRight" activeCell="B3" sqref="B3"/>
    </sheetView>
  </sheetViews>
  <sheetFormatPr defaultColWidth="8.73148148148148" defaultRowHeight="26" customHeight="1"/>
  <cols>
    <col min="1" max="1" width="7.63888888888889" customWidth="1"/>
    <col min="2" max="8" width="8.13888888888889" customWidth="1"/>
  </cols>
  <sheetData>
    <row r="1" s="4" customFormat="1" ht="49" customHeight="1" spans="2:3">
      <c r="B1" s="7" t="s">
        <v>306</v>
      </c>
      <c r="C1" s="7"/>
    </row>
    <row r="3" customHeight="1" spans="2:10">
      <c r="B3" s="119" t="s">
        <v>134</v>
      </c>
      <c r="C3" s="112" t="s">
        <v>307</v>
      </c>
      <c r="D3" s="112" t="s">
        <v>308</v>
      </c>
      <c r="E3" s="112" t="s">
        <v>309</v>
      </c>
      <c r="F3" s="112" t="s">
        <v>310</v>
      </c>
      <c r="G3" s="112" t="s">
        <v>311</v>
      </c>
      <c r="H3" s="127" t="s">
        <v>312</v>
      </c>
      <c r="J3" s="43" t="s">
        <v>313</v>
      </c>
    </row>
    <row r="4" customHeight="1" spans="2:10">
      <c r="B4" s="120" t="s">
        <v>275</v>
      </c>
      <c r="C4" s="94">
        <v>82</v>
      </c>
      <c r="D4" s="94">
        <v>90</v>
      </c>
      <c r="E4" s="94">
        <v>97</v>
      </c>
      <c r="F4" s="94">
        <v>107</v>
      </c>
      <c r="G4" s="94">
        <v>57</v>
      </c>
      <c r="H4" s="94">
        <v>67</v>
      </c>
      <c r="J4" s="5" t="s">
        <v>314</v>
      </c>
    </row>
    <row r="5" customHeight="1" spans="2:10">
      <c r="B5" s="120" t="s">
        <v>278</v>
      </c>
      <c r="C5" s="94">
        <v>116</v>
      </c>
      <c r="D5" s="94">
        <v>90</v>
      </c>
      <c r="E5" s="94">
        <v>57</v>
      </c>
      <c r="F5" s="94">
        <v>54</v>
      </c>
      <c r="G5" s="94">
        <v>86</v>
      </c>
      <c r="H5" s="94">
        <v>53</v>
      </c>
      <c r="J5" s="5" t="s">
        <v>315</v>
      </c>
    </row>
    <row r="6" customHeight="1" spans="2:10">
      <c r="B6" s="120" t="s">
        <v>281</v>
      </c>
      <c r="C6" s="94">
        <v>65</v>
      </c>
      <c r="D6" s="94">
        <v>55</v>
      </c>
      <c r="E6" s="94">
        <v>88</v>
      </c>
      <c r="F6" s="94">
        <v>61</v>
      </c>
      <c r="G6" s="94">
        <v>65</v>
      </c>
      <c r="H6" s="94">
        <v>95</v>
      </c>
      <c r="J6" s="5"/>
    </row>
    <row r="7" customHeight="1" spans="2:10">
      <c r="B7" s="120" t="s">
        <v>283</v>
      </c>
      <c r="C7" s="94">
        <v>76</v>
      </c>
      <c r="D7" s="94">
        <v>110</v>
      </c>
      <c r="E7" s="94">
        <v>84</v>
      </c>
      <c r="F7" s="94">
        <v>116</v>
      </c>
      <c r="G7" s="94">
        <v>96</v>
      </c>
      <c r="H7" s="94">
        <v>106</v>
      </c>
      <c r="J7" s="5"/>
    </row>
    <row r="8" customHeight="1" spans="2:10">
      <c r="B8" s="120" t="s">
        <v>285</v>
      </c>
      <c r="C8" s="94">
        <v>115</v>
      </c>
      <c r="D8" s="94">
        <v>112</v>
      </c>
      <c r="E8" s="94">
        <v>115</v>
      </c>
      <c r="F8" s="94">
        <v>90</v>
      </c>
      <c r="G8" s="94">
        <v>82</v>
      </c>
      <c r="H8" s="94">
        <v>108</v>
      </c>
      <c r="J8" s="5"/>
    </row>
    <row r="9" customHeight="1" spans="2:10">
      <c r="B9" s="120" t="s">
        <v>287</v>
      </c>
      <c r="C9" s="94">
        <v>97</v>
      </c>
      <c r="D9" s="94">
        <v>103</v>
      </c>
      <c r="E9" s="94">
        <v>77</v>
      </c>
      <c r="F9" s="94">
        <v>75</v>
      </c>
      <c r="G9" s="94">
        <v>111</v>
      </c>
      <c r="H9" s="94">
        <v>87</v>
      </c>
      <c r="J9" s="5"/>
    </row>
    <row r="10" customHeight="1" spans="2:10">
      <c r="B10" s="124" t="s">
        <v>289</v>
      </c>
      <c r="C10" s="94">
        <v>76</v>
      </c>
      <c r="D10" s="94">
        <v>63</v>
      </c>
      <c r="E10" s="94">
        <v>115</v>
      </c>
      <c r="F10" s="94">
        <v>81</v>
      </c>
      <c r="G10" s="94">
        <v>61</v>
      </c>
      <c r="H10" s="94">
        <v>58</v>
      </c>
      <c r="J10" s="5" t="s">
        <v>316</v>
      </c>
    </row>
    <row r="11" customHeight="1" spans="10:10">
      <c r="J11" s="5"/>
    </row>
    <row r="12" customHeight="1" spans="10:10">
      <c r="J12" s="5"/>
    </row>
    <row r="13" customHeight="1" spans="10:10">
      <c r="J13" s="5"/>
    </row>
    <row r="14" customHeight="1" spans="10:10">
      <c r="J14" s="5"/>
    </row>
    <row r="15" customHeight="1" spans="10:10">
      <c r="J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5"/>
  <sheetViews>
    <sheetView showGridLines="0" workbookViewId="0">
      <selection activeCell="B3" sqref="B3"/>
    </sheetView>
  </sheetViews>
  <sheetFormatPr defaultColWidth="8.73148148148148" defaultRowHeight="26" customHeight="1" outlineLevelCol="5"/>
  <cols>
    <col min="1" max="1" width="7.63888888888889" customWidth="1"/>
    <col min="2" max="2" width="8.13888888888889" customWidth="1"/>
    <col min="3" max="3" width="18.3796296296296" customWidth="1"/>
  </cols>
  <sheetData>
    <row r="1" s="4" customFormat="1" ht="49" customHeight="1" spans="2:3">
      <c r="B1" s="7" t="s">
        <v>317</v>
      </c>
      <c r="C1" s="7"/>
    </row>
    <row r="3" customHeight="1" spans="2:6">
      <c r="B3" s="119" t="s">
        <v>134</v>
      </c>
      <c r="C3" s="112" t="s">
        <v>318</v>
      </c>
      <c r="E3" s="43"/>
      <c r="F3" s="43" t="s">
        <v>319</v>
      </c>
    </row>
    <row r="4" customHeight="1" spans="2:6">
      <c r="B4" s="120" t="s">
        <v>275</v>
      </c>
      <c r="C4" s="125">
        <v>13831726539</v>
      </c>
      <c r="E4" s="5"/>
      <c r="F4" s="123" t="s">
        <v>320</v>
      </c>
    </row>
    <row r="5" customHeight="1" spans="2:6">
      <c r="B5" s="120" t="s">
        <v>278</v>
      </c>
      <c r="C5" s="125">
        <v>13831726540</v>
      </c>
      <c r="E5" s="5"/>
      <c r="F5" s="123" t="s">
        <v>321</v>
      </c>
    </row>
    <row r="6" customHeight="1" spans="2:6">
      <c r="B6" s="120" t="s">
        <v>281</v>
      </c>
      <c r="C6" s="125">
        <v>13831726541</v>
      </c>
      <c r="E6" s="5"/>
      <c r="F6" s="123" t="s">
        <v>322</v>
      </c>
    </row>
    <row r="7" customHeight="1" spans="2:6">
      <c r="B7" s="120" t="s">
        <v>283</v>
      </c>
      <c r="C7" s="126">
        <v>13831726542</v>
      </c>
      <c r="E7" s="5"/>
      <c r="F7" s="123" t="s">
        <v>323</v>
      </c>
    </row>
    <row r="8" customHeight="1" spans="2:6">
      <c r="B8" s="120" t="s">
        <v>285</v>
      </c>
      <c r="C8" s="126">
        <v>13831726543</v>
      </c>
      <c r="E8" s="5"/>
      <c r="F8" s="123" t="s">
        <v>324</v>
      </c>
    </row>
    <row r="9" customHeight="1" spans="2:6">
      <c r="B9" s="120" t="s">
        <v>287</v>
      </c>
      <c r="C9" s="126">
        <v>13831726544</v>
      </c>
      <c r="E9" s="5"/>
      <c r="F9" s="43"/>
    </row>
    <row r="10" customHeight="1" spans="2:5">
      <c r="B10" s="124" t="s">
        <v>289</v>
      </c>
      <c r="C10" s="126">
        <v>13831726545</v>
      </c>
      <c r="E10" s="5"/>
    </row>
    <row r="11" customHeight="1" spans="5:5">
      <c r="E11" s="5"/>
    </row>
    <row r="12" customHeight="1" spans="5:5">
      <c r="E12" s="5"/>
    </row>
    <row r="13" customHeight="1" spans="5:5">
      <c r="E13" s="5"/>
    </row>
    <row r="14" customHeight="1" spans="5:5">
      <c r="E14" s="5"/>
    </row>
    <row r="15" customHeight="1" spans="5:5">
      <c r="E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5"/>
  <sheetViews>
    <sheetView showGridLines="0" workbookViewId="0">
      <selection activeCell="B3" sqref="B3"/>
    </sheetView>
  </sheetViews>
  <sheetFormatPr defaultColWidth="8.73148148148148" defaultRowHeight="26" customHeight="1" outlineLevelCol="5"/>
  <cols>
    <col min="1" max="1" width="7.63888888888889" customWidth="1"/>
    <col min="2" max="2" width="8.13888888888889" customWidth="1"/>
    <col min="3" max="3" width="18.3796296296296" customWidth="1"/>
  </cols>
  <sheetData>
    <row r="1" s="4" customFormat="1" ht="49" customHeight="1" spans="2:3">
      <c r="B1" s="7" t="s">
        <v>325</v>
      </c>
      <c r="C1" s="7"/>
    </row>
    <row r="3" customHeight="1" spans="2:6">
      <c r="B3" s="119" t="s">
        <v>134</v>
      </c>
      <c r="C3" s="112" t="s">
        <v>326</v>
      </c>
      <c r="E3" s="43"/>
      <c r="F3" s="43" t="s">
        <v>319</v>
      </c>
    </row>
    <row r="4" customHeight="1" spans="2:6">
      <c r="B4" s="120" t="s">
        <v>275</v>
      </c>
      <c r="C4" s="121">
        <f ca="1">RANDBETWEEN(30,100)</f>
        <v>93</v>
      </c>
      <c r="E4" s="5"/>
      <c r="F4" s="122" t="s">
        <v>327</v>
      </c>
    </row>
    <row r="5" customHeight="1" spans="2:6">
      <c r="B5" s="120" t="s">
        <v>278</v>
      </c>
      <c r="C5" s="121">
        <f ca="1" t="shared" ref="C5:C10" si="0">RANDBETWEEN(30,100)</f>
        <v>88</v>
      </c>
      <c r="E5" s="5"/>
      <c r="F5" s="122" t="s">
        <v>328</v>
      </c>
    </row>
    <row r="6" customHeight="1" spans="2:6">
      <c r="B6" s="120" t="s">
        <v>281</v>
      </c>
      <c r="C6" s="121">
        <f ca="1" t="shared" si="0"/>
        <v>58</v>
      </c>
      <c r="E6" s="5"/>
      <c r="F6" s="122" t="s">
        <v>329</v>
      </c>
    </row>
    <row r="7" customHeight="1" spans="2:6">
      <c r="B7" s="120" t="s">
        <v>283</v>
      </c>
      <c r="C7" s="121">
        <f ca="1" t="shared" si="0"/>
        <v>53</v>
      </c>
      <c r="E7" s="5"/>
      <c r="F7" s="123"/>
    </row>
    <row r="8" customHeight="1" spans="2:6">
      <c r="B8" s="120" t="s">
        <v>285</v>
      </c>
      <c r="C8" s="121">
        <f ca="1" t="shared" si="0"/>
        <v>45</v>
      </c>
      <c r="E8" s="5"/>
      <c r="F8" s="123"/>
    </row>
    <row r="9" customHeight="1" spans="2:6">
      <c r="B9" s="120" t="s">
        <v>287</v>
      </c>
      <c r="C9" s="121">
        <f ca="1" t="shared" si="0"/>
        <v>44</v>
      </c>
      <c r="E9" s="5"/>
      <c r="F9" s="43"/>
    </row>
    <row r="10" customHeight="1" spans="2:5">
      <c r="B10" s="124" t="s">
        <v>289</v>
      </c>
      <c r="C10" s="121">
        <f ca="1" t="shared" si="0"/>
        <v>52</v>
      </c>
      <c r="E10" s="5"/>
    </row>
    <row r="11" customHeight="1" spans="5:5">
      <c r="E11" s="5"/>
    </row>
    <row r="12" customHeight="1" spans="5:5">
      <c r="E12" s="5"/>
    </row>
    <row r="13" customHeight="1" spans="5:5">
      <c r="E13" s="5"/>
    </row>
    <row r="14" customHeight="1" spans="5:5">
      <c r="E14" s="5"/>
    </row>
    <row r="15" customHeight="1" spans="5:5">
      <c r="E1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6"/>
  <sheetViews>
    <sheetView showGridLines="0" workbookViewId="0">
      <selection activeCell="B3" sqref="B3"/>
    </sheetView>
  </sheetViews>
  <sheetFormatPr defaultColWidth="8.73148148148148" defaultRowHeight="26" customHeight="1" outlineLevelCol="7"/>
  <cols>
    <col min="1" max="1" width="7.63888888888889" customWidth="1"/>
    <col min="2" max="2" width="10.4444444444444" customWidth="1"/>
    <col min="3" max="3" width="15.5555555555556" customWidth="1"/>
    <col min="4" max="4" width="14.8888888888889" customWidth="1"/>
    <col min="5" max="5" width="15.6666666666667" customWidth="1"/>
  </cols>
  <sheetData>
    <row r="1" s="4" customFormat="1" ht="49" customHeight="1" spans="2:3">
      <c r="B1" s="7" t="s">
        <v>330</v>
      </c>
      <c r="C1" s="7"/>
    </row>
    <row r="3" customHeight="1" spans="2:8">
      <c r="B3" s="111" t="s">
        <v>134</v>
      </c>
      <c r="C3" s="112" t="s">
        <v>326</v>
      </c>
      <c r="D3" s="112" t="s">
        <v>331</v>
      </c>
      <c r="E3" s="112" t="s">
        <v>332</v>
      </c>
      <c r="F3" s="43"/>
      <c r="G3" s="113" t="s">
        <v>333</v>
      </c>
      <c r="H3" s="113"/>
    </row>
    <row r="4" customHeight="1" spans="2:8">
      <c r="B4" s="82" t="s">
        <v>275</v>
      </c>
      <c r="C4" s="114">
        <f ca="1" t="shared" ref="C4:C10" si="0">RANDBETWEEN(30,100)</f>
        <v>33</v>
      </c>
      <c r="D4" s="114" t="str">
        <f ca="1">LOOKUP(C4,$G$5:$H$8)</f>
        <v>不及格</v>
      </c>
      <c r="E4" s="114" t="str">
        <f ca="1">VLOOKUP(C4,$G$5:$H$8,2,1)</f>
        <v>不及格</v>
      </c>
      <c r="F4" s="5"/>
      <c r="G4" s="115" t="s">
        <v>334</v>
      </c>
      <c r="H4" s="107" t="s">
        <v>335</v>
      </c>
    </row>
    <row r="5" customHeight="1" spans="2:8">
      <c r="B5" s="82" t="s">
        <v>278</v>
      </c>
      <c r="C5" s="114">
        <f ca="1" t="shared" si="0"/>
        <v>65</v>
      </c>
      <c r="D5" s="114" t="str">
        <f ca="1" t="shared" ref="D5:D10" si="1">LOOKUP(C5,$G$5:$H$8)</f>
        <v>及格</v>
      </c>
      <c r="E5" s="114" t="str">
        <f ca="1" t="shared" ref="E5:E10" si="2">VLOOKUP(C5,$G$5:$H$8,2,1)</f>
        <v>及格</v>
      </c>
      <c r="F5" s="5"/>
      <c r="G5" s="116">
        <v>0</v>
      </c>
      <c r="H5" s="19" t="s">
        <v>336</v>
      </c>
    </row>
    <row r="6" customHeight="1" spans="2:8">
      <c r="B6" s="82" t="s">
        <v>281</v>
      </c>
      <c r="C6" s="114">
        <f ca="1" t="shared" si="0"/>
        <v>34</v>
      </c>
      <c r="D6" s="114" t="str">
        <f ca="1" t="shared" si="1"/>
        <v>不及格</v>
      </c>
      <c r="E6" s="114" t="str">
        <f ca="1" t="shared" si="2"/>
        <v>不及格</v>
      </c>
      <c r="F6" s="5"/>
      <c r="G6" s="116">
        <v>60</v>
      </c>
      <c r="H6" s="19" t="s">
        <v>337</v>
      </c>
    </row>
    <row r="7" customHeight="1" spans="2:8">
      <c r="B7" s="82" t="s">
        <v>283</v>
      </c>
      <c r="C7" s="114">
        <f ca="1" t="shared" si="0"/>
        <v>62</v>
      </c>
      <c r="D7" s="114" t="str">
        <f ca="1" t="shared" si="1"/>
        <v>及格</v>
      </c>
      <c r="E7" s="114" t="str">
        <f ca="1" t="shared" si="2"/>
        <v>及格</v>
      </c>
      <c r="F7" s="5"/>
      <c r="G7" s="117">
        <v>80</v>
      </c>
      <c r="H7" s="19" t="s">
        <v>338</v>
      </c>
    </row>
    <row r="8" customHeight="1" spans="2:8">
      <c r="B8" s="82" t="s">
        <v>285</v>
      </c>
      <c r="C8" s="114">
        <f ca="1" t="shared" si="0"/>
        <v>94</v>
      </c>
      <c r="D8" s="114" t="str">
        <f ca="1" t="shared" si="1"/>
        <v>优秀</v>
      </c>
      <c r="E8" s="114" t="str">
        <f ca="1" t="shared" si="2"/>
        <v>优秀</v>
      </c>
      <c r="F8" s="5"/>
      <c r="G8" s="117">
        <v>90</v>
      </c>
      <c r="H8" s="19" t="s">
        <v>339</v>
      </c>
    </row>
    <row r="9" customHeight="1" spans="2:7">
      <c r="B9" s="82" t="s">
        <v>287</v>
      </c>
      <c r="C9" s="114">
        <f ca="1" t="shared" si="0"/>
        <v>91</v>
      </c>
      <c r="D9" s="114" t="str">
        <f ca="1" t="shared" si="1"/>
        <v>优秀</v>
      </c>
      <c r="E9" s="114" t="str">
        <f ca="1" t="shared" si="2"/>
        <v>优秀</v>
      </c>
      <c r="F9" s="5"/>
      <c r="G9" s="43"/>
    </row>
    <row r="10" customHeight="1" spans="2:6">
      <c r="B10" s="82" t="s">
        <v>289</v>
      </c>
      <c r="C10" s="114">
        <f ca="1" t="shared" si="0"/>
        <v>65</v>
      </c>
      <c r="D10" s="114" t="str">
        <f ca="1" t="shared" si="1"/>
        <v>及格</v>
      </c>
      <c r="E10" s="114" t="str">
        <f ca="1" t="shared" si="2"/>
        <v>及格</v>
      </c>
      <c r="F10" s="5"/>
    </row>
    <row r="11" customHeight="1" spans="6:6">
      <c r="F11" s="5"/>
    </row>
    <row r="12" customHeight="1" spans="2:6">
      <c r="B12" s="5" t="s">
        <v>147</v>
      </c>
      <c r="F12" s="5"/>
    </row>
    <row r="13" customHeight="1" spans="2:6">
      <c r="B13" s="5" t="s">
        <v>340</v>
      </c>
      <c r="F13" s="5"/>
    </row>
    <row r="14" customHeight="1" spans="2:6">
      <c r="B14" s="5" t="s">
        <v>151</v>
      </c>
      <c r="F14" s="5"/>
    </row>
    <row r="15" customHeight="1" spans="2:6">
      <c r="B15" s="5" t="s">
        <v>341</v>
      </c>
      <c r="F15" s="5"/>
    </row>
    <row r="16" customHeight="1" spans="2:2">
      <c r="B16" s="118" t="s">
        <v>342</v>
      </c>
    </row>
  </sheetData>
  <sheetProtection formatCells="0" insertHyperlinks="0" autoFilter="0"/>
  <mergeCells count="1">
    <mergeCell ref="G3:H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2"/>
  <sheetViews>
    <sheetView showGridLines="0" workbookViewId="0">
      <selection activeCell="B3" sqref="B3"/>
    </sheetView>
  </sheetViews>
  <sheetFormatPr defaultColWidth="8.73148148148148" defaultRowHeight="26" customHeight="1" outlineLevelCol="7"/>
  <cols>
    <col min="1" max="1" width="7.63888888888889" customWidth="1"/>
    <col min="2" max="2" width="10.4444444444444" customWidth="1"/>
    <col min="3" max="3" width="13.5555555555556" customWidth="1"/>
    <col min="4" max="4" width="6" customWidth="1"/>
    <col min="5" max="5" width="15.6666666666667" customWidth="1"/>
  </cols>
  <sheetData>
    <row r="1" s="4" customFormat="1" ht="49" customHeight="1" spans="2:3">
      <c r="B1" s="7" t="s">
        <v>343</v>
      </c>
      <c r="C1" s="7"/>
    </row>
    <row r="3" customHeight="1" spans="2:5">
      <c r="B3" s="107" t="s">
        <v>344</v>
      </c>
      <c r="C3" s="107" t="s">
        <v>345</v>
      </c>
      <c r="E3" s="43" t="s">
        <v>346</v>
      </c>
    </row>
    <row r="4" customHeight="1" spans="2:5">
      <c r="B4" s="19" t="s">
        <v>347</v>
      </c>
      <c r="C4" s="19">
        <f>-LOOKUP(1,-LEFT(B4,ROW($1:$99)))</f>
        <v>22</v>
      </c>
      <c r="D4" s="6" t="s">
        <v>348</v>
      </c>
      <c r="E4" s="227" t="s">
        <v>349</v>
      </c>
    </row>
    <row r="5" customHeight="1" spans="2:3">
      <c r="B5" s="109" t="s">
        <v>350</v>
      </c>
      <c r="C5" s="19">
        <f>-LOOKUP(1,-LEFT(B5,ROW($1:$99)))</f>
        <v>44</v>
      </c>
    </row>
    <row r="6" customHeight="1" spans="2:3">
      <c r="B6" s="109" t="s">
        <v>351</v>
      </c>
      <c r="C6" s="19">
        <f>-LOOKUP(1,-LEFT(B6,ROW($1:$99)))</f>
        <v>8</v>
      </c>
    </row>
    <row r="7" customHeight="1" spans="2:3">
      <c r="B7" s="109" t="s">
        <v>352</v>
      </c>
      <c r="C7" s="19">
        <f>-LOOKUP(1,-LEFT(B7,ROW($1:$99)))</f>
        <v>125</v>
      </c>
    </row>
    <row r="8" customHeight="1" spans="2:2">
      <c r="B8" s="110" t="s">
        <v>353</v>
      </c>
    </row>
    <row r="9" customHeight="1" spans="2:2">
      <c r="B9" s="110" t="s">
        <v>354</v>
      </c>
    </row>
    <row r="10" customHeight="1" spans="2:2">
      <c r="B10" s="110" t="s">
        <v>355</v>
      </c>
    </row>
    <row r="12" customHeight="1" spans="8:8">
      <c r="H12" s="106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/>
  <cols>
    <col min="1" max="1" width="7.63888888888889" customWidth="1"/>
    <col min="2" max="2" width="13.1111111111111" style="5" customWidth="1"/>
    <col min="3" max="5" width="11.7685185185185" customWidth="1"/>
    <col min="6" max="6" width="15.6666666666667" customWidth="1"/>
  </cols>
  <sheetData>
    <row r="1" s="4" customFormat="1" ht="49" customHeight="1" spans="2:3">
      <c r="B1" s="7" t="s">
        <v>356</v>
      </c>
      <c r="C1" s="7"/>
    </row>
    <row r="2" ht="15" customHeight="1" spans="2:2">
      <c r="B2"/>
    </row>
    <row r="3" customHeight="1" spans="2:2">
      <c r="B3" s="5" t="s">
        <v>357</v>
      </c>
    </row>
    <row r="4" customHeight="1" spans="2:9">
      <c r="B4" s="19" t="s">
        <v>358</v>
      </c>
      <c r="C4" s="19" t="s">
        <v>359</v>
      </c>
      <c r="D4" s="19" t="s">
        <v>360</v>
      </c>
      <c r="E4" s="19" t="s">
        <v>201</v>
      </c>
      <c r="I4" s="106"/>
    </row>
    <row r="5" customHeight="1" spans="2:5">
      <c r="B5" s="19" t="s">
        <v>361</v>
      </c>
      <c r="C5" s="19">
        <v>155</v>
      </c>
      <c r="D5" s="19">
        <v>755</v>
      </c>
      <c r="E5" s="19">
        <v>2016</v>
      </c>
    </row>
    <row r="6" customHeight="1" spans="2:5">
      <c r="B6" s="19" t="s">
        <v>362</v>
      </c>
      <c r="C6" s="19">
        <v>164</v>
      </c>
      <c r="D6" s="19">
        <v>645</v>
      </c>
      <c r="E6" s="19"/>
    </row>
    <row r="7" customHeight="1" spans="2:5">
      <c r="B7" s="19" t="s">
        <v>363</v>
      </c>
      <c r="C7" s="19">
        <v>225</v>
      </c>
      <c r="D7" s="19">
        <v>620</v>
      </c>
      <c r="E7" s="19"/>
    </row>
    <row r="8" customHeight="1" spans="2:5">
      <c r="B8" s="19" t="s">
        <v>364</v>
      </c>
      <c r="C8" s="19">
        <v>256</v>
      </c>
      <c r="D8" s="19">
        <v>630</v>
      </c>
      <c r="E8" s="19"/>
    </row>
    <row r="9" customHeight="1" spans="2:5">
      <c r="B9" s="19" t="s">
        <v>365</v>
      </c>
      <c r="C9" s="19">
        <v>315</v>
      </c>
      <c r="D9" s="19">
        <v>640</v>
      </c>
      <c r="E9" s="19">
        <v>2017</v>
      </c>
    </row>
    <row r="10" customHeight="1" spans="2:5">
      <c r="B10" s="19" t="s">
        <v>366</v>
      </c>
      <c r="C10" s="19">
        <v>410</v>
      </c>
      <c r="D10" s="19">
        <v>610</v>
      </c>
      <c r="E10" s="19"/>
    </row>
    <row r="11" customHeight="1" spans="2:5">
      <c r="B11" s="19" t="s">
        <v>367</v>
      </c>
      <c r="C11" s="19">
        <v>455</v>
      </c>
      <c r="D11" s="19">
        <v>590</v>
      </c>
      <c r="E11" s="19"/>
    </row>
    <row r="12" customHeight="1" spans="2:5">
      <c r="B12" s="19" t="s">
        <v>368</v>
      </c>
      <c r="C12" s="19">
        <v>480</v>
      </c>
      <c r="D12" s="19">
        <v>540</v>
      </c>
      <c r="E12" s="19"/>
    </row>
    <row r="14" customHeight="1" spans="2:2">
      <c r="B14" s="5" t="s">
        <v>369</v>
      </c>
    </row>
    <row r="15" customHeight="1" spans="2:2">
      <c r="B15" s="5" t="s">
        <v>370</v>
      </c>
    </row>
    <row r="23" customHeight="1" spans="2:2">
      <c r="B23" s="5" t="s">
        <v>371</v>
      </c>
    </row>
    <row r="35" customHeight="1" spans="2:2">
      <c r="B35" s="5" t="s">
        <v>372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1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/>
  <cols>
    <col min="1" max="1" width="7.63888888888889" customWidth="1"/>
    <col min="2" max="2" width="14.8703703703704" style="5" customWidth="1"/>
    <col min="3" max="6" width="7.62962962962963" customWidth="1"/>
  </cols>
  <sheetData>
    <row r="1" s="4" customFormat="1" ht="49" customHeight="1" spans="2:3">
      <c r="B1" s="7" t="s">
        <v>373</v>
      </c>
      <c r="C1" s="7"/>
    </row>
    <row r="2" ht="15" customHeight="1" spans="2:2">
      <c r="B2"/>
    </row>
    <row r="3" customHeight="1" spans="2:2">
      <c r="B3" s="43" t="s">
        <v>374</v>
      </c>
    </row>
    <row r="4" customHeight="1" spans="2:2">
      <c r="B4" s="101" t="s">
        <v>375</v>
      </c>
    </row>
    <row r="5" customHeight="1" spans="2:7">
      <c r="B5" s="102" t="s">
        <v>376</v>
      </c>
      <c r="C5" s="102" t="s">
        <v>377</v>
      </c>
      <c r="D5" s="102" t="s">
        <v>378</v>
      </c>
      <c r="E5" s="102" t="s">
        <v>379</v>
      </c>
      <c r="F5" s="102" t="s">
        <v>380</v>
      </c>
      <c r="G5" s="102"/>
    </row>
    <row r="6" customHeight="1" spans="2:7">
      <c r="B6" s="94" t="s">
        <v>381</v>
      </c>
      <c r="C6" s="94">
        <f t="shared" ref="C6:C11" si="0">INT(HEX2DEC(MID(B6,2,99))/65536)</f>
        <v>130</v>
      </c>
      <c r="D6" s="94">
        <f t="shared" ref="D6:D11" si="1">INT((HEX2DEC(MID(B6,2,99))-C6*65536)/256)</f>
        <v>113</v>
      </c>
      <c r="E6" s="94">
        <f t="shared" ref="E6:E11" si="2">HEX2DEC(MID(B6,2,99))-C6*65536-D6*256</f>
        <v>0</v>
      </c>
      <c r="F6" s="103"/>
      <c r="G6" s="94" t="str">
        <f>MID(K14,2,99)</f>
        <v/>
      </c>
    </row>
    <row r="7" customHeight="1" spans="2:9">
      <c r="B7" s="94" t="s">
        <v>382</v>
      </c>
      <c r="C7" s="94">
        <f t="shared" si="0"/>
        <v>117</v>
      </c>
      <c r="D7" s="94">
        <f t="shared" si="1"/>
        <v>138</v>
      </c>
      <c r="E7" s="94">
        <f t="shared" si="2"/>
        <v>153</v>
      </c>
      <c r="F7" s="104"/>
      <c r="G7" s="94"/>
      <c r="H7" s="105"/>
      <c r="I7" s="105"/>
    </row>
    <row r="8" customHeight="1" spans="2:9">
      <c r="B8" s="94" t="s">
        <v>383</v>
      </c>
      <c r="C8" s="94">
        <f t="shared" si="0"/>
        <v>27</v>
      </c>
      <c r="D8" s="94">
        <f t="shared" si="1"/>
        <v>209</v>
      </c>
      <c r="E8" s="94">
        <f t="shared" si="2"/>
        <v>165</v>
      </c>
      <c r="F8" s="92"/>
      <c r="G8" s="94" t="s">
        <v>384</v>
      </c>
      <c r="H8" s="105"/>
      <c r="I8" s="105"/>
    </row>
    <row r="9" customHeight="1" spans="2:9">
      <c r="B9" s="94" t="s">
        <v>385</v>
      </c>
      <c r="C9" s="94">
        <f t="shared" si="0"/>
        <v>255</v>
      </c>
      <c r="D9" s="94">
        <f t="shared" si="1"/>
        <v>79</v>
      </c>
      <c r="E9" s="94">
        <f t="shared" si="2"/>
        <v>0</v>
      </c>
      <c r="F9" s="94"/>
      <c r="G9" s="94"/>
      <c r="H9" s="105"/>
      <c r="I9" s="105"/>
    </row>
    <row r="10" customHeight="1" spans="2:9">
      <c r="B10" s="94" t="s">
        <v>386</v>
      </c>
      <c r="C10" s="94">
        <f t="shared" si="0"/>
        <v>255</v>
      </c>
      <c r="D10" s="94">
        <f t="shared" si="1"/>
        <v>158</v>
      </c>
      <c r="E10" s="94">
        <f t="shared" si="2"/>
        <v>115</v>
      </c>
      <c r="F10" s="94"/>
      <c r="G10" s="94"/>
      <c r="H10" s="105"/>
      <c r="I10" s="105"/>
    </row>
    <row r="11" customHeight="1" spans="2:7">
      <c r="B11" s="94" t="s">
        <v>387</v>
      </c>
      <c r="C11" s="94">
        <f t="shared" si="0"/>
        <v>0</v>
      </c>
      <c r="D11" s="94">
        <f t="shared" si="1"/>
        <v>132</v>
      </c>
      <c r="E11" s="94">
        <f t="shared" si="2"/>
        <v>137</v>
      </c>
      <c r="F11" s="94"/>
      <c r="G11" s="94"/>
    </row>
    <row r="12" customHeight="1" spans="2:7">
      <c r="B12" s="94"/>
      <c r="C12" s="94"/>
      <c r="D12" s="94"/>
      <c r="E12" s="94"/>
      <c r="F12" s="94"/>
      <c r="G12" s="94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4"/>
  <cols>
    <col min="1" max="1" width="7.63888888888889" customWidth="1"/>
    <col min="2" max="2" width="12.25" style="5" customWidth="1"/>
    <col min="3" max="6" width="7.62962962962963" customWidth="1"/>
  </cols>
  <sheetData>
    <row r="1" s="4" customFormat="1" ht="49" customHeight="1" spans="2:3">
      <c r="B1" s="7" t="s">
        <v>388</v>
      </c>
      <c r="C1" s="7"/>
    </row>
    <row r="2" ht="15" customHeight="1" spans="2:2">
      <c r="B2"/>
    </row>
    <row r="3" customHeight="1" spans="2:2">
      <c r="B3" s="5" t="s">
        <v>389</v>
      </c>
    </row>
    <row r="4" customHeight="1" spans="2:2">
      <c r="B4" s="5" t="s">
        <v>390</v>
      </c>
    </row>
    <row r="5" customHeight="1" spans="2:5">
      <c r="B5" s="92" t="s">
        <v>203</v>
      </c>
      <c r="C5" s="92" t="s">
        <v>134</v>
      </c>
      <c r="D5" s="92" t="s">
        <v>391</v>
      </c>
      <c r="E5" s="92" t="s">
        <v>392</v>
      </c>
    </row>
    <row r="6" customHeight="1" spans="2:5">
      <c r="B6" s="94" t="s">
        <v>393</v>
      </c>
      <c r="C6" s="94" t="s">
        <v>122</v>
      </c>
      <c r="D6" s="94">
        <v>500</v>
      </c>
      <c r="E6" s="98">
        <f t="shared" ref="E6:E14" si="0">COUNTA(D6:D14)-SUM(E7:E14)</f>
        <v>2</v>
      </c>
    </row>
    <row r="7" customHeight="1" spans="2:5">
      <c r="B7" s="94"/>
      <c r="C7" s="94" t="s">
        <v>123</v>
      </c>
      <c r="D7" s="94">
        <v>600</v>
      </c>
      <c r="E7" s="99"/>
    </row>
    <row r="8" customHeight="1" spans="2:5">
      <c r="B8" s="94" t="s">
        <v>241</v>
      </c>
      <c r="C8" s="94" t="s">
        <v>266</v>
      </c>
      <c r="D8" s="94">
        <v>500</v>
      </c>
      <c r="E8" s="98">
        <f t="shared" si="0"/>
        <v>4</v>
      </c>
    </row>
    <row r="9" customHeight="1" spans="2:5">
      <c r="B9" s="94"/>
      <c r="C9" s="94" t="s">
        <v>394</v>
      </c>
      <c r="D9" s="94">
        <v>600</v>
      </c>
      <c r="E9" s="100"/>
    </row>
    <row r="10" customHeight="1" spans="2:5">
      <c r="B10" s="94"/>
      <c r="C10" s="94" t="s">
        <v>395</v>
      </c>
      <c r="D10" s="94">
        <v>500</v>
      </c>
      <c r="E10" s="100"/>
    </row>
    <row r="11" customHeight="1" spans="2:5">
      <c r="B11" s="94"/>
      <c r="C11" s="94" t="s">
        <v>209</v>
      </c>
      <c r="D11" s="94">
        <v>600</v>
      </c>
      <c r="E11" s="99"/>
    </row>
    <row r="12" customHeight="1" spans="2:5">
      <c r="B12" s="94" t="s">
        <v>396</v>
      </c>
      <c r="C12" s="94" t="s">
        <v>397</v>
      </c>
      <c r="D12" s="94">
        <v>500</v>
      </c>
      <c r="E12" s="98">
        <f t="shared" si="0"/>
        <v>3</v>
      </c>
    </row>
    <row r="13" customHeight="1" spans="2:5">
      <c r="B13" s="94"/>
      <c r="C13" s="94" t="s">
        <v>398</v>
      </c>
      <c r="D13" s="94">
        <v>600</v>
      </c>
      <c r="E13" s="100"/>
    </row>
    <row r="14" customHeight="1" spans="2:5">
      <c r="B14" s="94"/>
      <c r="C14" s="94" t="s">
        <v>399</v>
      </c>
      <c r="D14" s="94">
        <v>500</v>
      </c>
      <c r="E14" s="99"/>
    </row>
    <row r="16" customHeight="1" spans="2:2">
      <c r="B16" s="96" t="s">
        <v>400</v>
      </c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4"/>
  <cols>
    <col min="1" max="1" width="7.63888888888889" customWidth="1"/>
    <col min="2" max="2" width="12.25" style="5" customWidth="1"/>
    <col min="3" max="6" width="7.62962962962963" customWidth="1"/>
  </cols>
  <sheetData>
    <row r="1" s="4" customFormat="1" ht="49" customHeight="1" spans="2:3">
      <c r="B1" s="7" t="s">
        <v>401</v>
      </c>
      <c r="C1" s="7"/>
    </row>
    <row r="2" ht="15" customHeight="1" spans="2:2">
      <c r="B2"/>
    </row>
    <row r="3" customHeight="1" spans="2:2">
      <c r="B3" s="5" t="s">
        <v>389</v>
      </c>
    </row>
    <row r="4" customHeight="1" spans="2:2">
      <c r="B4" s="5" t="s">
        <v>402</v>
      </c>
    </row>
    <row r="5" customHeight="1" spans="2:5">
      <c r="B5" s="92" t="s">
        <v>203</v>
      </c>
      <c r="C5" s="92" t="s">
        <v>134</v>
      </c>
      <c r="D5" s="92" t="s">
        <v>391</v>
      </c>
      <c r="E5" s="92" t="s">
        <v>403</v>
      </c>
    </row>
    <row r="6" customHeight="1" spans="2:5">
      <c r="B6" s="94" t="s">
        <v>393</v>
      </c>
      <c r="C6" s="94" t="s">
        <v>122</v>
      </c>
      <c r="D6" s="94">
        <v>500</v>
      </c>
      <c r="E6" s="98">
        <f>SUM($D6:$D$14)-SUM($E7:$E$14)</f>
        <v>1100</v>
      </c>
    </row>
    <row r="7" customHeight="1" spans="2:5">
      <c r="B7" s="94"/>
      <c r="C7" s="94" t="s">
        <v>123</v>
      </c>
      <c r="D7" s="94">
        <v>600</v>
      </c>
      <c r="E7" s="99"/>
    </row>
    <row r="8" customHeight="1" spans="2:5">
      <c r="B8" s="94" t="s">
        <v>241</v>
      </c>
      <c r="C8" s="94" t="s">
        <v>266</v>
      </c>
      <c r="D8" s="94">
        <v>500</v>
      </c>
      <c r="E8" s="98">
        <f>SUM($D8:$D$14)-SUM($E9:$E$14)</f>
        <v>2200</v>
      </c>
    </row>
    <row r="9" customHeight="1" spans="2:5">
      <c r="B9" s="94"/>
      <c r="C9" s="94" t="s">
        <v>394</v>
      </c>
      <c r="D9" s="94">
        <v>600</v>
      </c>
      <c r="E9" s="100"/>
    </row>
    <row r="10" customHeight="1" spans="2:5">
      <c r="B10" s="94"/>
      <c r="C10" s="94" t="s">
        <v>395</v>
      </c>
      <c r="D10" s="94">
        <v>500</v>
      </c>
      <c r="E10" s="100"/>
    </row>
    <row r="11" customHeight="1" spans="2:5">
      <c r="B11" s="94"/>
      <c r="C11" s="94" t="s">
        <v>209</v>
      </c>
      <c r="D11" s="94">
        <v>600</v>
      </c>
      <c r="E11" s="99"/>
    </row>
    <row r="12" customHeight="1" spans="2:5">
      <c r="B12" s="94" t="s">
        <v>396</v>
      </c>
      <c r="C12" s="94" t="s">
        <v>397</v>
      </c>
      <c r="D12" s="94">
        <v>500</v>
      </c>
      <c r="E12" s="98">
        <f>SUM($D12:$D$14)-SUM($E13:$E$14)</f>
        <v>1600</v>
      </c>
    </row>
    <row r="13" customHeight="1" spans="2:5">
      <c r="B13" s="94"/>
      <c r="C13" s="94" t="s">
        <v>398</v>
      </c>
      <c r="D13" s="94">
        <v>600</v>
      </c>
      <c r="E13" s="100"/>
    </row>
    <row r="14" customHeight="1" spans="2:5">
      <c r="B14" s="94"/>
      <c r="C14" s="94" t="s">
        <v>399</v>
      </c>
      <c r="D14" s="94">
        <v>500</v>
      </c>
      <c r="E14" s="99"/>
    </row>
    <row r="16" customHeight="1" spans="2:2">
      <c r="B16" s="96" t="s">
        <v>404</v>
      </c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23"/>
  <sheetViews>
    <sheetView showGridLines="0" workbookViewId="0">
      <pane ySplit="1" topLeftCell="A2" activePane="bottomLeft" state="frozen"/>
      <selection/>
      <selection pane="bottomLeft" activeCell="L18" sqref="L18"/>
    </sheetView>
  </sheetViews>
  <sheetFormatPr defaultColWidth="8.73148148148148" defaultRowHeight="26" customHeight="1"/>
  <cols>
    <col min="1" max="1" width="7.63888888888889" customWidth="1"/>
    <col min="2" max="2" width="12.25" style="5" customWidth="1"/>
    <col min="3" max="4" width="7.62962962962963" customWidth="1"/>
    <col min="5" max="5" width="9.26851851851852" customWidth="1"/>
    <col min="6" max="7" width="7.62962962962963" customWidth="1"/>
  </cols>
  <sheetData>
    <row r="1" s="4" customFormat="1" ht="49" customHeight="1" spans="2:3">
      <c r="B1" s="7" t="s">
        <v>405</v>
      </c>
      <c r="C1" s="7"/>
    </row>
    <row r="2" ht="15" customHeight="1" spans="2:2">
      <c r="B2"/>
    </row>
    <row r="3" customHeight="1" spans="2:2">
      <c r="B3" s="5" t="s">
        <v>406</v>
      </c>
    </row>
    <row r="4" customHeight="1" spans="2:9">
      <c r="B4" s="92" t="s">
        <v>203</v>
      </c>
      <c r="C4" s="92" t="s">
        <v>134</v>
      </c>
      <c r="D4" s="92" t="s">
        <v>391</v>
      </c>
      <c r="E4" s="92" t="s">
        <v>201</v>
      </c>
      <c r="H4" s="93" t="s">
        <v>203</v>
      </c>
      <c r="I4" s="97" t="s">
        <v>393</v>
      </c>
    </row>
    <row r="5" customHeight="1" spans="2:9">
      <c r="B5" s="94" t="s">
        <v>393</v>
      </c>
      <c r="C5" s="94" t="s">
        <v>122</v>
      </c>
      <c r="D5" s="94">
        <v>500</v>
      </c>
      <c r="E5" s="94" t="str">
        <f>B5&amp;"-"&amp;COUNTIF($B$5:$B5,B5)</f>
        <v>工程部-1</v>
      </c>
      <c r="H5" s="95" t="s">
        <v>134</v>
      </c>
      <c r="I5" s="95" t="s">
        <v>391</v>
      </c>
    </row>
    <row r="6" customHeight="1" spans="2:9">
      <c r="B6" s="94" t="s">
        <v>393</v>
      </c>
      <c r="C6" s="94" t="s">
        <v>123</v>
      </c>
      <c r="D6" s="94">
        <v>600</v>
      </c>
      <c r="E6" s="94" t="str">
        <f>B6&amp;"-"&amp;COUNTIF($B$5:$B6,B6)</f>
        <v>工程部-2</v>
      </c>
      <c r="H6" s="19" t="str">
        <f>IFERROR(INDEX($C$5:$C$13,MATCH($I$4&amp;"-"&amp;ROW(A1),$E$5:$E$13,0)),"")</f>
        <v>张三</v>
      </c>
      <c r="I6" s="19">
        <f>IFERROR(INDEX($D$5:$D$13,MATCH($I$4&amp;"-"&amp;ROW(A1),$E$5:$E$13,0)),"")</f>
        <v>500</v>
      </c>
    </row>
    <row r="7" customHeight="1" spans="2:9">
      <c r="B7" s="94" t="s">
        <v>241</v>
      </c>
      <c r="C7" s="94" t="s">
        <v>266</v>
      </c>
      <c r="D7" s="94">
        <v>500</v>
      </c>
      <c r="E7" s="94" t="str">
        <f>B7&amp;"-"&amp;COUNTIF($B$5:$B7,B7)</f>
        <v>生产部-1</v>
      </c>
      <c r="H7" s="19" t="str">
        <f t="shared" ref="H7:H13" si="0">IFERROR(INDEX($C$5:$C$13,MATCH($I$4&amp;"-"&amp;ROW(A2),$E$5:$E$13,0)),"")</f>
        <v>李四</v>
      </c>
      <c r="I7" s="19">
        <f t="shared" ref="I7:I13" si="1">IFERROR(INDEX($D$5:$D$13,MATCH($I$4&amp;"-"&amp;ROW(A2),$E$5:$E$13,0)),"")</f>
        <v>600</v>
      </c>
    </row>
    <row r="8" customHeight="1" spans="2:9">
      <c r="B8" s="94" t="s">
        <v>241</v>
      </c>
      <c r="C8" s="94" t="s">
        <v>394</v>
      </c>
      <c r="D8" s="94">
        <v>600</v>
      </c>
      <c r="E8" s="94" t="str">
        <f>B8&amp;"-"&amp;COUNTIF($B$5:$B8,B8)</f>
        <v>生产部-2</v>
      </c>
      <c r="H8" s="19" t="str">
        <f t="shared" si="0"/>
        <v/>
      </c>
      <c r="I8" s="19" t="str">
        <f t="shared" si="1"/>
        <v/>
      </c>
    </row>
    <row r="9" customHeight="1" spans="2:9">
      <c r="B9" s="94" t="s">
        <v>241</v>
      </c>
      <c r="C9" s="94" t="s">
        <v>395</v>
      </c>
      <c r="D9" s="94">
        <v>500</v>
      </c>
      <c r="E9" s="94" t="str">
        <f>B9&amp;"-"&amp;COUNTIF($B$5:$B9,B9)</f>
        <v>生产部-3</v>
      </c>
      <c r="H9" s="19" t="str">
        <f t="shared" si="0"/>
        <v/>
      </c>
      <c r="I9" s="19" t="str">
        <f t="shared" si="1"/>
        <v/>
      </c>
    </row>
    <row r="10" customHeight="1" spans="2:9">
      <c r="B10" s="94" t="s">
        <v>241</v>
      </c>
      <c r="C10" s="94" t="s">
        <v>209</v>
      </c>
      <c r="D10" s="94">
        <v>600</v>
      </c>
      <c r="E10" s="94" t="str">
        <f>B10&amp;"-"&amp;COUNTIF($B$5:$B10,B10)</f>
        <v>生产部-4</v>
      </c>
      <c r="H10" s="19" t="str">
        <f t="shared" si="0"/>
        <v/>
      </c>
      <c r="I10" s="19" t="str">
        <f t="shared" si="1"/>
        <v/>
      </c>
    </row>
    <row r="11" customHeight="1" spans="2:9">
      <c r="B11" s="94" t="s">
        <v>396</v>
      </c>
      <c r="C11" s="94" t="s">
        <v>397</v>
      </c>
      <c r="D11" s="94">
        <v>500</v>
      </c>
      <c r="E11" s="94" t="str">
        <f>B11&amp;"-"&amp;COUNTIF($B$5:$B11,B11)</f>
        <v>运行部-1</v>
      </c>
      <c r="H11" s="19" t="str">
        <f t="shared" si="0"/>
        <v/>
      </c>
      <c r="I11" s="19" t="str">
        <f t="shared" si="1"/>
        <v/>
      </c>
    </row>
    <row r="12" customHeight="1" spans="2:9">
      <c r="B12" s="94" t="s">
        <v>396</v>
      </c>
      <c r="C12" s="94" t="s">
        <v>398</v>
      </c>
      <c r="D12" s="94">
        <v>600</v>
      </c>
      <c r="E12" s="94" t="str">
        <f>B12&amp;"-"&amp;COUNTIF($B$5:$B12,B12)</f>
        <v>运行部-2</v>
      </c>
      <c r="H12" s="19" t="str">
        <f t="shared" si="0"/>
        <v/>
      </c>
      <c r="I12" s="19" t="str">
        <f t="shared" si="1"/>
        <v/>
      </c>
    </row>
    <row r="13" customHeight="1" spans="2:9">
      <c r="B13" s="94" t="s">
        <v>396</v>
      </c>
      <c r="C13" s="94" t="s">
        <v>399</v>
      </c>
      <c r="D13" s="94">
        <v>500</v>
      </c>
      <c r="E13" s="94" t="str">
        <f>B13&amp;"-"&amp;COUNTIF($B$5:$B13,B13)</f>
        <v>运行部-3</v>
      </c>
      <c r="H13" s="19" t="str">
        <f t="shared" si="0"/>
        <v/>
      </c>
      <c r="I13" s="19" t="str">
        <f t="shared" si="1"/>
        <v/>
      </c>
    </row>
    <row r="15" customHeight="1" spans="2:2">
      <c r="B15" s="96" t="s">
        <v>407</v>
      </c>
    </row>
    <row r="16" customHeight="1" spans="2:2">
      <c r="B16" s="5" t="s">
        <v>408</v>
      </c>
    </row>
    <row r="17" customHeight="1" spans="2:2">
      <c r="B17" s="5" t="s">
        <v>409</v>
      </c>
    </row>
    <row r="18" customHeight="1" spans="2:2">
      <c r="B18" s="5" t="s">
        <v>410</v>
      </c>
    </row>
    <row r="19" customHeight="1" spans="2:2">
      <c r="B19" s="5" t="s">
        <v>411</v>
      </c>
    </row>
    <row r="20" customHeight="1" spans="2:2">
      <c r="B20" s="5" t="s">
        <v>412</v>
      </c>
    </row>
    <row r="21" customHeight="1" spans="2:2">
      <c r="B21" s="5" t="s">
        <v>413</v>
      </c>
    </row>
    <row r="22" customHeight="1" spans="2:2">
      <c r="B22" s="5" t="s">
        <v>414</v>
      </c>
    </row>
    <row r="23" customHeight="1" spans="2:2">
      <c r="B23" s="5" t="s">
        <v>415</v>
      </c>
    </row>
  </sheetData>
  <sheetProtection formatCells="0" insertHyperlinks="0" autoFilter="0"/>
  <dataValidations count="1">
    <dataValidation type="list" allowBlank="1" showInputMessage="1" showErrorMessage="1" sqref="I4">
      <formula1>"工程部,生产部,运行部"</formula1>
    </dataValidation>
  </dataValidation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39"/>
  <sheetViews>
    <sheetView showGridLines="0" workbookViewId="0">
      <pane ySplit="1" topLeftCell="A2" activePane="bottomLeft" state="frozen"/>
      <selection/>
      <selection pane="bottomLeft" activeCell="I34" sqref="I34"/>
    </sheetView>
  </sheetViews>
  <sheetFormatPr defaultColWidth="8.73148148148148" defaultRowHeight="26" customHeight="1"/>
  <cols>
    <col min="1" max="1" width="7.63888888888889" customWidth="1"/>
    <col min="2" max="2" width="10.1296296296296" style="5" customWidth="1"/>
    <col min="3" max="5" width="10.1296296296296" customWidth="1"/>
    <col min="6" max="7" width="7.62962962962963" customWidth="1"/>
    <col min="8" max="9" width="9.90740740740741"/>
  </cols>
  <sheetData>
    <row r="1" s="4" customFormat="1" ht="49" customHeight="1" spans="2:3">
      <c r="B1" s="7" t="s">
        <v>416</v>
      </c>
      <c r="C1" s="7"/>
    </row>
    <row r="2" ht="15" customHeight="1" spans="2:2">
      <c r="B2"/>
    </row>
    <row r="3" customHeight="1" spans="2:2">
      <c r="B3" s="5" t="s">
        <v>417</v>
      </c>
    </row>
    <row r="4" customHeight="1" spans="2:2">
      <c r="B4" s="5" t="s">
        <v>418</v>
      </c>
    </row>
    <row r="5" customHeight="1" spans="2:2">
      <c r="B5" s="5" t="s">
        <v>419</v>
      </c>
    </row>
    <row r="6" customHeight="1" spans="2:2">
      <c r="B6" s="5" t="s">
        <v>420</v>
      </c>
    </row>
    <row r="7" customHeight="1" spans="2:2">
      <c r="B7" s="5" t="s">
        <v>421</v>
      </c>
    </row>
    <row r="8" customHeight="1" spans="2:2">
      <c r="B8" s="5" t="s">
        <v>422</v>
      </c>
    </row>
    <row r="9" customHeight="1" spans="2:9">
      <c r="B9" s="89" t="s">
        <v>423</v>
      </c>
      <c r="C9" s="89" t="s">
        <v>424</v>
      </c>
      <c r="D9" s="89" t="s">
        <v>425</v>
      </c>
      <c r="E9" s="89" t="s">
        <v>426</v>
      </c>
      <c r="G9" s="90" t="s">
        <v>423</v>
      </c>
      <c r="H9" s="90" t="s">
        <v>427</v>
      </c>
      <c r="I9" s="90" t="s">
        <v>428</v>
      </c>
    </row>
    <row r="10" customHeight="1" spans="2:9">
      <c r="B10" s="19" t="s">
        <v>429</v>
      </c>
      <c r="C10" s="19" t="s">
        <v>427</v>
      </c>
      <c r="D10" s="19" t="s">
        <v>430</v>
      </c>
      <c r="E10" s="19">
        <v>150</v>
      </c>
      <c r="G10" s="90" t="s">
        <v>429</v>
      </c>
      <c r="H10" s="90" t="e">
        <f>SUMPRODUCT(($B$10:$B$24=$G10)*($C$10:$C$24=H$9)*($E$10:$E$24))</f>
        <v>#VALUE!</v>
      </c>
      <c r="I10" s="90" t="e">
        <f>SUMPRODUCT(($B$10:$B$24=$G10)*($C$10:$C$24=I$9)*($E$10:$E$24))</f>
        <v>#VALUE!</v>
      </c>
    </row>
    <row r="11" customHeight="1" spans="2:9">
      <c r="B11" s="19" t="s">
        <v>429</v>
      </c>
      <c r="C11" s="19" t="s">
        <v>427</v>
      </c>
      <c r="D11" s="19" t="s">
        <v>431</v>
      </c>
      <c r="E11" s="19">
        <v>150</v>
      </c>
      <c r="G11" s="90" t="s">
        <v>432</v>
      </c>
      <c r="H11" s="90" t="e">
        <f>SUMPRODUCT(($B$10:$B$24=$G11)*($C$10:$C$24=H$9)*($E$10:$E$24))</f>
        <v>#VALUE!</v>
      </c>
      <c r="I11" s="90" t="e">
        <f>SUMPRODUCT(($B$10:$B$24=$G11)*($C$10:$C$24=I$9)*($E$10:$E$24))</f>
        <v>#VALUE!</v>
      </c>
    </row>
    <row r="12" customHeight="1" spans="2:9">
      <c r="B12" s="19" t="s">
        <v>429</v>
      </c>
      <c r="C12" s="19" t="s">
        <v>427</v>
      </c>
      <c r="D12" s="19" t="s">
        <v>433</v>
      </c>
      <c r="E12" s="19" t="s">
        <v>434</v>
      </c>
      <c r="G12" s="90" t="s">
        <v>435</v>
      </c>
      <c r="H12" s="90" t="e">
        <f>SUMPRODUCT(($B$10:$B$24=$G12)*($C$10:$C$24=H$9)*($E$10:$E$24))</f>
        <v>#VALUE!</v>
      </c>
      <c r="I12" s="90" t="e">
        <f>SUMPRODUCT(($B$10:$B$24=$G12)*($C$10:$C$24=I$9)*($E$10:$E$24))</f>
        <v>#VALUE!</v>
      </c>
    </row>
    <row r="13" customHeight="1" spans="2:5">
      <c r="B13" s="19" t="s">
        <v>429</v>
      </c>
      <c r="C13" s="19" t="s">
        <v>428</v>
      </c>
      <c r="D13" s="19" t="s">
        <v>436</v>
      </c>
      <c r="E13" s="19">
        <v>150</v>
      </c>
    </row>
    <row r="14" customHeight="1" spans="2:7">
      <c r="B14" s="19" t="s">
        <v>429</v>
      </c>
      <c r="C14" s="19" t="s">
        <v>428</v>
      </c>
      <c r="D14" s="19" t="s">
        <v>437</v>
      </c>
      <c r="E14" s="19">
        <v>150</v>
      </c>
      <c r="G14" t="s">
        <v>438</v>
      </c>
    </row>
    <row r="15" customHeight="1" spans="2:5">
      <c r="B15" s="19" t="s">
        <v>429</v>
      </c>
      <c r="C15" s="19" t="s">
        <v>428</v>
      </c>
      <c r="D15" s="19" t="s">
        <v>439</v>
      </c>
      <c r="E15" s="19">
        <v>150</v>
      </c>
    </row>
    <row r="16" customHeight="1" spans="2:5">
      <c r="B16" s="19" t="s">
        <v>432</v>
      </c>
      <c r="C16" s="19" t="s">
        <v>427</v>
      </c>
      <c r="D16" s="19" t="s">
        <v>440</v>
      </c>
      <c r="E16" s="19">
        <v>151</v>
      </c>
    </row>
    <row r="17" customHeight="1" spans="2:5">
      <c r="B17" s="19" t="s">
        <v>432</v>
      </c>
      <c r="C17" s="19" t="s">
        <v>427</v>
      </c>
      <c r="D17" s="19" t="s">
        <v>441</v>
      </c>
      <c r="E17" s="19">
        <v>152</v>
      </c>
    </row>
    <row r="18" customHeight="1" spans="2:5">
      <c r="B18" s="19" t="s">
        <v>432</v>
      </c>
      <c r="C18" s="19" t="s">
        <v>427</v>
      </c>
      <c r="D18" s="19" t="s">
        <v>442</v>
      </c>
      <c r="E18" s="19">
        <v>153</v>
      </c>
    </row>
    <row r="19" customHeight="1" spans="2:5">
      <c r="B19" s="19" t="s">
        <v>432</v>
      </c>
      <c r="C19" s="19" t="s">
        <v>428</v>
      </c>
      <c r="D19" s="19" t="s">
        <v>443</v>
      </c>
      <c r="E19" s="19">
        <v>154</v>
      </c>
    </row>
    <row r="20" customHeight="1" spans="2:5">
      <c r="B20" s="19" t="s">
        <v>432</v>
      </c>
      <c r="C20" s="19" t="s">
        <v>428</v>
      </c>
      <c r="D20" s="19" t="s">
        <v>444</v>
      </c>
      <c r="E20" s="19">
        <v>155</v>
      </c>
    </row>
    <row r="21" customHeight="1" spans="2:5">
      <c r="B21" s="19" t="s">
        <v>432</v>
      </c>
      <c r="C21" s="19" t="s">
        <v>428</v>
      </c>
      <c r="D21" s="19" t="s">
        <v>445</v>
      </c>
      <c r="E21" s="19">
        <v>156</v>
      </c>
    </row>
    <row r="22" customHeight="1" spans="2:5">
      <c r="B22" s="19" t="s">
        <v>435</v>
      </c>
      <c r="C22" s="19" t="s">
        <v>427</v>
      </c>
      <c r="D22" s="19" t="s">
        <v>446</v>
      </c>
      <c r="E22" s="19" t="s">
        <v>434</v>
      </c>
    </row>
    <row r="23" customHeight="1" spans="2:5">
      <c r="B23" s="19" t="s">
        <v>435</v>
      </c>
      <c r="C23" s="19" t="s">
        <v>428</v>
      </c>
      <c r="D23" s="19" t="s">
        <v>447</v>
      </c>
      <c r="E23" s="19">
        <v>158</v>
      </c>
    </row>
    <row r="24" customHeight="1" spans="2:5">
      <c r="B24" s="19" t="s">
        <v>435</v>
      </c>
      <c r="C24" s="19" t="s">
        <v>428</v>
      </c>
      <c r="D24" s="19" t="s">
        <v>448</v>
      </c>
      <c r="E24" s="19">
        <v>159</v>
      </c>
    </row>
    <row r="25" customHeight="1" spans="2:2">
      <c r="B25" s="5" t="s">
        <v>449</v>
      </c>
    </row>
    <row r="26" customHeight="1" spans="2:2">
      <c r="B26" s="5" t="s">
        <v>450</v>
      </c>
    </row>
    <row r="27" customHeight="1" spans="2:2">
      <c r="B27" s="5" t="s">
        <v>451</v>
      </c>
    </row>
    <row r="28" customHeight="1" spans="2:2">
      <c r="B28" s="91" t="s">
        <v>452</v>
      </c>
    </row>
    <row r="29" customHeight="1" spans="2:2">
      <c r="B29" s="91" t="s">
        <v>453</v>
      </c>
    </row>
    <row r="30" customHeight="1" spans="2:2">
      <c r="B30" s="5" t="s">
        <v>454</v>
      </c>
    </row>
    <row r="31" customHeight="1" spans="2:2">
      <c r="B31" s="5" t="s">
        <v>455</v>
      </c>
    </row>
    <row r="32" customHeight="1" spans="2:2">
      <c r="B32" s="5" t="s">
        <v>456</v>
      </c>
    </row>
    <row r="33" customHeight="1" spans="2:2">
      <c r="B33" s="5" t="s">
        <v>457</v>
      </c>
    </row>
    <row r="34" customHeight="1" spans="2:2">
      <c r="B34" s="5" t="s">
        <v>458</v>
      </c>
    </row>
    <row r="35" customHeight="1" spans="2:2">
      <c r="B35" s="5" t="s">
        <v>459</v>
      </c>
    </row>
    <row r="36" customHeight="1" spans="2:4">
      <c r="B36" s="90" t="s">
        <v>423</v>
      </c>
      <c r="C36" s="90" t="s">
        <v>427</v>
      </c>
      <c r="D36" s="90" t="s">
        <v>428</v>
      </c>
    </row>
    <row r="37" customHeight="1" spans="2:4">
      <c r="B37" s="90" t="s">
        <v>429</v>
      </c>
      <c r="C37" s="19">
        <f>SUMPRODUCT(($B$10:$B$24=$B37)*($C$10:$C$24=C$36),($E$10:$E$24))</f>
        <v>300</v>
      </c>
      <c r="D37" s="19">
        <f>SUMPRODUCT(($B$10:$B$24=$B37)*($C$10:$C$24=D$36),($E$10:$E$24))</f>
        <v>450</v>
      </c>
    </row>
    <row r="38" customHeight="1" spans="2:4">
      <c r="B38" s="90" t="s">
        <v>432</v>
      </c>
      <c r="C38" s="19">
        <f>SUMPRODUCT(($B$10:$B$24=$B38)*($C$10:$C$24=C$36),($E$10:$E$24))</f>
        <v>456</v>
      </c>
      <c r="D38" s="19">
        <f>SUMPRODUCT(($B$10:$B$24=$B38)*($C$10:$C$24=D$36),($E$10:$E$24))</f>
        <v>465</v>
      </c>
    </row>
    <row r="39" customHeight="1" spans="2:4">
      <c r="B39" s="90" t="s">
        <v>435</v>
      </c>
      <c r="C39" s="19">
        <f>SUMPRODUCT(($B$10:$B$24=$B39)*($C$10:$C$24=C$36),($E$10:$E$24))</f>
        <v>0</v>
      </c>
      <c r="D39" s="19">
        <f>SUMPRODUCT(($B$10:$B$24=$B39)*($C$10:$C$24=D$36),($E$10:$E$24))</f>
        <v>317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45"/>
  <sheetViews>
    <sheetView showGridLines="0" workbookViewId="0">
      <pane ySplit="1" topLeftCell="A2" activePane="bottomLeft" state="frozen"/>
      <selection/>
      <selection pane="bottomLeft" activeCell="B43" sqref="B43"/>
    </sheetView>
  </sheetViews>
  <sheetFormatPr defaultColWidth="8.73148148148148" defaultRowHeight="26" customHeight="1" outlineLevelCol="2"/>
  <cols>
    <col min="1" max="1" width="7.63888888888889" customWidth="1"/>
    <col min="2" max="2" width="12.25" style="5" customWidth="1"/>
    <col min="3" max="4" width="7.62962962962963" customWidth="1"/>
    <col min="5" max="5" width="9.26851851851852" customWidth="1"/>
    <col min="6" max="7" width="7.62962962962963" customWidth="1"/>
  </cols>
  <sheetData>
    <row r="1" s="4" customFormat="1" ht="49" customHeight="1" spans="2:3">
      <c r="B1" s="7" t="s">
        <v>460</v>
      </c>
      <c r="C1" s="7"/>
    </row>
    <row r="2" ht="15" customHeight="1"/>
    <row r="3" customHeight="1" spans="2:2">
      <c r="B3" s="84" t="s">
        <v>461</v>
      </c>
    </row>
    <row r="4" customHeight="1" spans="2:2">
      <c r="B4" s="85" t="s">
        <v>462</v>
      </c>
    </row>
    <row r="5" customHeight="1" spans="2:2">
      <c r="B5" s="86" t="s">
        <v>463</v>
      </c>
    </row>
    <row r="6" customHeight="1" spans="2:2">
      <c r="B6" s="85" t="s">
        <v>464</v>
      </c>
    </row>
    <row r="7" customHeight="1" spans="2:2">
      <c r="B7" s="85" t="s">
        <v>465</v>
      </c>
    </row>
    <row r="8" customHeight="1" spans="2:2">
      <c r="B8" s="85" t="s">
        <v>466</v>
      </c>
    </row>
    <row r="9" customHeight="1" spans="2:2">
      <c r="B9" s="85"/>
    </row>
    <row r="10" customHeight="1" spans="2:2">
      <c r="B10" s="85"/>
    </row>
    <row r="11" customHeight="1" spans="2:2">
      <c r="B11" s="85"/>
    </row>
    <row r="12" customHeight="1" spans="2:2">
      <c r="B12" s="85"/>
    </row>
    <row r="13" customHeight="1" spans="2:2">
      <c r="B13" s="85"/>
    </row>
    <row r="14" customHeight="1" spans="2:2">
      <c r="B14" s="87"/>
    </row>
    <row r="15" customHeight="1" spans="2:2">
      <c r="B15" s="85" t="s">
        <v>467</v>
      </c>
    </row>
    <row r="16" customHeight="1" spans="2:2">
      <c r="B16" s="86" t="s">
        <v>468</v>
      </c>
    </row>
    <row r="17" customHeight="1" spans="2:2">
      <c r="B17" s="85" t="s">
        <v>469</v>
      </c>
    </row>
    <row r="18" customHeight="1" spans="2:2">
      <c r="B18" s="85" t="s">
        <v>470</v>
      </c>
    </row>
    <row r="19" customHeight="1" spans="2:2">
      <c r="B19" s="85" t="s">
        <v>471</v>
      </c>
    </row>
    <row r="20" customHeight="1" spans="2:2">
      <c r="B20" s="85" t="s">
        <v>472</v>
      </c>
    </row>
    <row r="21" customHeight="1" spans="2:2">
      <c r="B21" s="85" t="s">
        <v>473</v>
      </c>
    </row>
    <row r="22" customHeight="1" spans="2:2">
      <c r="B22" s="85"/>
    </row>
    <row r="23" customHeight="1" spans="2:2">
      <c r="B23" s="85"/>
    </row>
    <row r="24" customHeight="1" spans="2:2">
      <c r="B24" s="85"/>
    </row>
    <row r="25" customHeight="1" spans="2:2">
      <c r="B25" s="87"/>
    </row>
    <row r="26" customHeight="1" spans="2:2">
      <c r="B26" s="88"/>
    </row>
    <row r="27" customHeight="1" spans="2:2">
      <c r="B27" s="86" t="s">
        <v>474</v>
      </c>
    </row>
    <row r="28" customHeight="1" spans="2:2">
      <c r="B28" s="85" t="s">
        <v>475</v>
      </c>
    </row>
    <row r="29" customHeight="1" spans="2:2">
      <c r="B29" s="85" t="s">
        <v>476</v>
      </c>
    </row>
    <row r="30" customHeight="1" spans="2:2">
      <c r="B30" s="85" t="s">
        <v>477</v>
      </c>
    </row>
    <row r="31" customHeight="1" spans="2:2">
      <c r="B31" s="86" t="s">
        <v>478</v>
      </c>
    </row>
    <row r="32" customHeight="1" spans="2:2">
      <c r="B32" s="85" t="s">
        <v>479</v>
      </c>
    </row>
    <row r="33" customHeight="1" spans="2:2">
      <c r="B33" s="86" t="s">
        <v>480</v>
      </c>
    </row>
    <row r="34" customHeight="1" spans="2:2">
      <c r="B34" s="85" t="s">
        <v>481</v>
      </c>
    </row>
    <row r="35" customHeight="1" spans="2:2">
      <c r="B35" s="85" t="s">
        <v>482</v>
      </c>
    </row>
    <row r="36" customHeight="1" spans="2:2">
      <c r="B36" s="85" t="s">
        <v>483</v>
      </c>
    </row>
    <row r="37" customHeight="1" spans="2:2">
      <c r="B37" s="85" t="s">
        <v>484</v>
      </c>
    </row>
    <row r="38" customHeight="1" spans="2:2">
      <c r="B38" s="85"/>
    </row>
    <row r="39" customHeight="1" spans="2:2">
      <c r="B39" s="87"/>
    </row>
    <row r="40" customHeight="1" spans="2:2">
      <c r="B40" s="88"/>
    </row>
    <row r="41" customHeight="1" spans="2:2">
      <c r="B41" s="85"/>
    </row>
    <row r="42" customHeight="1" spans="2:2">
      <c r="B42" s="86"/>
    </row>
    <row r="43" customHeight="1" spans="2:2">
      <c r="B43" s="85"/>
    </row>
    <row r="44" customHeight="1" spans="2:2">
      <c r="B44" s="85" t="s">
        <v>485</v>
      </c>
    </row>
    <row r="45" customHeight="1" spans="2:2">
      <c r="B45" s="5" t="s">
        <v>486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8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7"/>
  <cols>
    <col min="1" max="1" width="7.63888888888889" customWidth="1"/>
    <col min="2" max="2" width="8.09259259259259" style="5" customWidth="1"/>
    <col min="3" max="8" width="8.09259259259259" customWidth="1"/>
  </cols>
  <sheetData>
    <row r="1" s="4" customFormat="1" ht="49" customHeight="1" spans="2:3">
      <c r="B1" s="7" t="s">
        <v>487</v>
      </c>
      <c r="C1" s="7"/>
    </row>
    <row r="2" ht="15" customHeight="1" spans="2:2">
      <c r="B2"/>
    </row>
    <row r="3" customHeight="1" spans="2:2">
      <c r="B3" s="76" t="s">
        <v>488</v>
      </c>
    </row>
    <row r="4" customHeight="1" spans="2:2">
      <c r="B4" s="77"/>
    </row>
    <row r="5" customHeight="1" spans="2:2">
      <c r="B5" s="77"/>
    </row>
    <row r="6" customHeight="1" spans="2:2">
      <c r="B6" s="77"/>
    </row>
    <row r="7" customHeight="1" spans="2:2">
      <c r="B7" s="77"/>
    </row>
    <row r="8" customHeight="1" spans="2:2">
      <c r="B8" s="77"/>
    </row>
    <row r="9" customHeight="1" spans="2:2">
      <c r="B9" s="77"/>
    </row>
    <row r="10" customHeight="1" spans="2:2">
      <c r="B10" s="77"/>
    </row>
    <row r="11" customHeight="1" spans="2:2">
      <c r="B11" s="77"/>
    </row>
    <row r="12" customHeight="1" spans="2:2">
      <c r="B12" s="77"/>
    </row>
    <row r="13" customHeight="1" spans="2:2">
      <c r="B13" s="78"/>
    </row>
    <row r="14" customHeight="1" spans="2:2">
      <c r="B14" s="78"/>
    </row>
    <row r="15" customHeight="1" spans="2:2">
      <c r="B15" s="78"/>
    </row>
    <row r="16" customHeight="1" spans="2:2">
      <c r="B16" s="76" t="s">
        <v>489</v>
      </c>
    </row>
    <row r="17" customHeight="1" spans="2:8">
      <c r="B17" s="79" t="s">
        <v>490</v>
      </c>
      <c r="C17" s="80" t="s">
        <v>292</v>
      </c>
      <c r="D17" s="80" t="s">
        <v>294</v>
      </c>
      <c r="E17" s="80" t="s">
        <v>296</v>
      </c>
      <c r="F17" s="80" t="s">
        <v>298</v>
      </c>
      <c r="G17" s="80" t="s">
        <v>300</v>
      </c>
      <c r="H17" s="80" t="s">
        <v>491</v>
      </c>
    </row>
    <row r="18" customHeight="1" spans="2:8">
      <c r="B18" s="81" t="s">
        <v>492</v>
      </c>
      <c r="C18" s="82">
        <v>77</v>
      </c>
      <c r="D18" s="82">
        <v>97</v>
      </c>
      <c r="E18" s="82">
        <v>80</v>
      </c>
      <c r="F18" s="82">
        <v>51</v>
      </c>
      <c r="G18" s="82">
        <v>91</v>
      </c>
      <c r="H18" s="82">
        <f t="shared" ref="H18:H23" si="0">SUM(C18:G18)</f>
        <v>396</v>
      </c>
    </row>
    <row r="19" customHeight="1" spans="2:8">
      <c r="B19" s="81" t="s">
        <v>493</v>
      </c>
      <c r="C19" s="82">
        <v>91</v>
      </c>
      <c r="D19" s="82">
        <v>76</v>
      </c>
      <c r="E19" s="82">
        <v>61</v>
      </c>
      <c r="F19" s="82">
        <v>90</v>
      </c>
      <c r="G19" s="82">
        <v>75</v>
      </c>
      <c r="H19" s="82">
        <f t="shared" si="0"/>
        <v>393</v>
      </c>
    </row>
    <row r="20" customHeight="1" spans="2:8">
      <c r="B20" s="81" t="s">
        <v>205</v>
      </c>
      <c r="C20" s="82">
        <v>67</v>
      </c>
      <c r="D20" s="82">
        <v>86</v>
      </c>
      <c r="E20" s="82">
        <v>88</v>
      </c>
      <c r="F20" s="82">
        <v>76</v>
      </c>
      <c r="G20" s="82">
        <v>75</v>
      </c>
      <c r="H20" s="82">
        <f t="shared" si="0"/>
        <v>392</v>
      </c>
    </row>
    <row r="21" customHeight="1" spans="2:8">
      <c r="B21" s="81" t="s">
        <v>250</v>
      </c>
      <c r="C21" s="82">
        <v>56</v>
      </c>
      <c r="D21" s="82">
        <v>64</v>
      </c>
      <c r="E21" s="82">
        <v>77</v>
      </c>
      <c r="F21" s="82">
        <v>76</v>
      </c>
      <c r="G21" s="82">
        <v>76</v>
      </c>
      <c r="H21" s="82">
        <f t="shared" si="0"/>
        <v>349</v>
      </c>
    </row>
    <row r="22" customHeight="1" spans="2:8">
      <c r="B22" s="83" t="s">
        <v>248</v>
      </c>
      <c r="C22" s="82">
        <v>96</v>
      </c>
      <c r="D22" s="82">
        <v>83</v>
      </c>
      <c r="E22" s="82">
        <v>98</v>
      </c>
      <c r="F22" s="82">
        <v>66</v>
      </c>
      <c r="G22" s="82">
        <v>53</v>
      </c>
      <c r="H22" s="82">
        <f t="shared" si="0"/>
        <v>396</v>
      </c>
    </row>
    <row r="23" customHeight="1" spans="2:8">
      <c r="B23" s="83" t="s">
        <v>211</v>
      </c>
      <c r="C23" s="82">
        <v>52</v>
      </c>
      <c r="D23" s="82">
        <v>80</v>
      </c>
      <c r="E23" s="82">
        <v>95</v>
      </c>
      <c r="F23" s="82">
        <v>91</v>
      </c>
      <c r="G23" s="82">
        <v>63</v>
      </c>
      <c r="H23" s="82">
        <f t="shared" si="0"/>
        <v>381</v>
      </c>
    </row>
    <row r="24" customHeight="1" spans="2:2">
      <c r="B24" s="76"/>
    </row>
    <row r="25" customHeight="1" spans="2:2">
      <c r="B25" s="76" t="s">
        <v>494</v>
      </c>
    </row>
    <row r="26" customHeight="1" spans="2:2">
      <c r="B26" s="78"/>
    </row>
    <row r="27" customHeight="1" spans="2:2">
      <c r="B27" s="78"/>
    </row>
    <row r="28" customHeight="1" spans="2:2">
      <c r="B28" s="78"/>
    </row>
    <row r="29" customHeight="1" spans="2:2">
      <c r="B29" s="78"/>
    </row>
    <row r="30" customHeight="1" spans="2:2">
      <c r="B30" s="78"/>
    </row>
    <row r="31" customHeight="1" spans="2:2">
      <c r="B31" s="78"/>
    </row>
    <row r="32" customHeight="1" spans="2:2">
      <c r="B32" s="78"/>
    </row>
    <row r="33" customHeight="1" spans="2:2">
      <c r="B33" s="78"/>
    </row>
    <row r="34" customHeight="1" spans="2:2">
      <c r="B34" s="78"/>
    </row>
    <row r="35" customHeight="1" spans="2:2">
      <c r="B35" s="76" t="s">
        <v>495</v>
      </c>
    </row>
    <row r="36" customHeight="1" spans="2:2">
      <c r="B36" s="76"/>
    </row>
    <row r="37" customHeight="1" spans="2:2">
      <c r="B37" s="76"/>
    </row>
    <row r="38" customHeight="1" spans="2:2">
      <c r="B38" s="76"/>
    </row>
    <row r="39" customHeight="1" spans="2:2">
      <c r="B39" s="76"/>
    </row>
    <row r="40" customHeight="1" spans="2:2">
      <c r="B40" s="76"/>
    </row>
    <row r="41" customHeight="1" spans="2:2">
      <c r="B41" s="76"/>
    </row>
    <row r="42" customHeight="1" spans="2:2">
      <c r="B42" s="76"/>
    </row>
    <row r="43" customHeight="1" spans="2:2">
      <c r="B43" s="76"/>
    </row>
    <row r="44" customHeight="1" spans="2:2">
      <c r="B44" s="76"/>
    </row>
    <row r="45" customHeight="1" spans="2:2">
      <c r="B45" s="76"/>
    </row>
    <row r="46" customHeight="1" spans="2:2">
      <c r="B46" s="76"/>
    </row>
    <row r="47" customHeight="1" spans="2:2">
      <c r="B47" s="78"/>
    </row>
    <row r="48" customHeight="1" spans="2:2">
      <c r="B48" s="78"/>
    </row>
    <row r="49" customHeight="1" spans="2:2">
      <c r="B49" s="78"/>
    </row>
    <row r="50" customHeight="1" spans="2:2">
      <c r="B50" s="76" t="s">
        <v>496</v>
      </c>
    </row>
    <row r="51" customHeight="1" spans="2:2">
      <c r="B51" s="78"/>
    </row>
    <row r="52" customHeight="1" spans="2:2">
      <c r="B52" s="78"/>
    </row>
    <row r="53" customHeight="1" spans="2:2">
      <c r="B53" s="78"/>
    </row>
    <row r="54" customHeight="1" spans="2:2">
      <c r="B54" s="78"/>
    </row>
    <row r="55" customHeight="1" spans="2:2">
      <c r="B55" s="78"/>
    </row>
    <row r="56" customHeight="1" spans="2:2">
      <c r="B56" s="78"/>
    </row>
    <row r="57" customHeight="1" spans="2:2">
      <c r="B57" s="78"/>
    </row>
    <row r="58" customHeight="1" spans="2:2">
      <c r="B58" s="78"/>
    </row>
    <row r="59" customHeight="1" spans="2:2">
      <c r="B59" s="76" t="s">
        <v>497</v>
      </c>
    </row>
    <row r="60" customHeight="1" spans="2:2">
      <c r="B60" s="77"/>
    </row>
    <row r="61" customHeight="1" spans="2:2">
      <c r="B61" s="77"/>
    </row>
    <row r="62" customHeight="1" spans="2:2">
      <c r="B62" s="77"/>
    </row>
    <row r="63" customHeight="1" spans="2:2">
      <c r="B63" s="77"/>
    </row>
    <row r="64" customHeight="1" spans="2:2">
      <c r="B64" s="77"/>
    </row>
    <row r="65" customHeight="1" spans="2:2">
      <c r="B65" s="77"/>
    </row>
    <row r="66" customHeight="1" spans="2:2">
      <c r="B66" s="77"/>
    </row>
    <row r="67" customHeight="1" spans="2:2">
      <c r="B67" s="76" t="s">
        <v>498</v>
      </c>
    </row>
    <row r="68" customHeight="1" spans="2:2">
      <c r="B68" s="76"/>
    </row>
    <row r="69" customHeight="1" spans="2:2">
      <c r="B69" s="76"/>
    </row>
    <row r="70" customHeight="1" spans="2:2">
      <c r="B70" s="76"/>
    </row>
    <row r="71" customHeight="1" spans="2:2">
      <c r="B71" s="78"/>
    </row>
    <row r="72" customHeight="1" spans="2:2">
      <c r="B72" s="78"/>
    </row>
    <row r="73" customHeight="1" spans="2:2">
      <c r="B73" s="78"/>
    </row>
    <row r="74" customHeight="1" spans="2:2">
      <c r="B74" s="78"/>
    </row>
    <row r="75" customHeight="1" spans="2:2">
      <c r="B75" s="78"/>
    </row>
    <row r="76" customHeight="1" spans="2:2">
      <c r="B76" s="78"/>
    </row>
    <row r="77" customHeight="1" spans="2:2">
      <c r="B77" s="78"/>
    </row>
    <row r="78" customHeight="1" spans="2:2">
      <c r="B78" s="78"/>
    </row>
    <row r="79" customHeight="1" spans="2:2">
      <c r="B79" s="76" t="s">
        <v>499</v>
      </c>
    </row>
    <row r="80" customHeight="1" spans="2:2">
      <c r="B80" s="78"/>
    </row>
    <row r="81" customHeight="1" spans="2:2">
      <c r="B81" s="78"/>
    </row>
    <row r="82" customHeight="1" spans="2:2">
      <c r="B82" s="78"/>
    </row>
    <row r="83" customHeight="1" spans="2:2">
      <c r="B83" s="78"/>
    </row>
    <row r="84" customHeight="1" spans="2:2">
      <c r="B84" s="78"/>
    </row>
    <row r="85" customHeight="1" spans="2:2">
      <c r="B85" s="78"/>
    </row>
    <row r="86" customHeight="1" spans="2:2">
      <c r="B86" s="77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8"/>
  <sheetViews>
    <sheetView showGridLines="0" workbookViewId="0">
      <pane ySplit="1" topLeftCell="A2" activePane="bottomLeft" state="frozen"/>
      <selection/>
      <selection pane="bottomLeft" activeCell="L7" sqref="L7"/>
    </sheetView>
  </sheetViews>
  <sheetFormatPr defaultColWidth="8.73148148148148" defaultRowHeight="26" customHeight="1" outlineLevelRow="7" outlineLevelCol="7"/>
  <cols>
    <col min="1" max="1" width="7.63888888888889" customWidth="1"/>
    <col min="2" max="2" width="12.25" style="5" customWidth="1"/>
    <col min="3" max="4" width="7.62962962962963" customWidth="1"/>
    <col min="5" max="5" width="9.26851851851852" customWidth="1"/>
    <col min="6" max="7" width="7.62962962962963" customWidth="1"/>
  </cols>
  <sheetData>
    <row r="1" s="4" customFormat="1" ht="49" customHeight="1" spans="2:3">
      <c r="B1" s="7" t="s">
        <v>500</v>
      </c>
      <c r="C1" s="7"/>
    </row>
    <row r="2" ht="15" customHeight="1" spans="2:2">
      <c r="B2"/>
    </row>
    <row r="3" customHeight="1" spans="2:8">
      <c r="B3" s="70" t="s">
        <v>501</v>
      </c>
      <c r="H3" s="71"/>
    </row>
    <row r="4" customHeight="1" spans="2:8">
      <c r="B4" s="72" t="s">
        <v>502</v>
      </c>
      <c r="H4" s="71"/>
    </row>
    <row r="5" customHeight="1" spans="2:8">
      <c r="B5" s="73" t="s">
        <v>503</v>
      </c>
      <c r="H5" s="71"/>
    </row>
    <row r="6" customHeight="1" spans="2:8">
      <c r="B6" s="74" t="s">
        <v>504</v>
      </c>
      <c r="H6" s="71" t="s">
        <v>505</v>
      </c>
    </row>
    <row r="7" customHeight="1" spans="2:8">
      <c r="B7" s="75" t="s">
        <v>506</v>
      </c>
      <c r="H7" s="71" t="s">
        <v>507</v>
      </c>
    </row>
    <row r="8" customHeight="1" spans="2:8">
      <c r="B8" s="75" t="s">
        <v>508</v>
      </c>
      <c r="H8" t="s">
        <v>509</v>
      </c>
    </row>
  </sheetData>
  <sheetProtection formatCells="0" insertHyperlinks="0" autoFilter="0"/>
  <hyperlinks>
    <hyperlink ref="B3" r:id="rId2" display="www.vertex42.com" tooltip="www.vertex42.com"/>
    <hyperlink ref="B4" r:id="rId3" display="http://www.officeplus.cn/"/>
    <hyperlink ref="B5" r:id="rId4" display="雷鸟365"/>
    <hyperlink ref="B6" r:id="rId5" display="https://www.excelhome.net/lesson/"/>
    <hyperlink ref="B7" r:id="rId6" display="http://club.excelhome.net/thread-1497534-1-1.html" tooltip="http://club.excelhome.net/thread-1497534-1-1.html"/>
    <hyperlink ref="B8" r:id="rId7" display="https://www.sohu.com/a/438751444_417040" tooltip="https://www.sohu.com/a/438751444_417040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7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10" style="5" customWidth="1"/>
    <col min="3" max="3" width="9" customWidth="1"/>
    <col min="4" max="4" width="7.62962962962963" customWidth="1"/>
    <col min="5" max="5" width="9.26851851851852" customWidth="1"/>
    <col min="6" max="7" width="7.62962962962963" customWidth="1"/>
    <col min="11" max="11" width="12.6296296296296"/>
  </cols>
  <sheetData>
    <row r="1" s="4" customFormat="1" ht="49" customHeight="1" spans="2:3">
      <c r="B1" s="7" t="s">
        <v>510</v>
      </c>
      <c r="C1" s="7"/>
    </row>
    <row r="2" ht="15" customHeight="1" spans="2:2">
      <c r="B2"/>
    </row>
    <row r="3" customHeight="1" spans="2:7">
      <c r="B3" s="68" t="s">
        <v>358</v>
      </c>
      <c r="C3" s="69">
        <f ca="1">NOW()-TODAY()</f>
        <v>0.844409722223645</v>
      </c>
      <c r="G3" t="s">
        <v>511</v>
      </c>
    </row>
    <row r="4" customHeight="1" spans="6:7">
      <c r="F4" t="s">
        <v>512</v>
      </c>
      <c r="G4">
        <v>0.6</v>
      </c>
    </row>
    <row r="5" customHeight="1" spans="6:7">
      <c r="F5" t="s">
        <v>513</v>
      </c>
      <c r="G5">
        <v>0.85</v>
      </c>
    </row>
    <row r="6" customHeight="1" spans="6:7">
      <c r="F6" t="s">
        <v>514</v>
      </c>
      <c r="G6">
        <v>0.95</v>
      </c>
    </row>
    <row r="7" customHeight="1" spans="6:7">
      <c r="F7" t="s">
        <v>515</v>
      </c>
      <c r="G7">
        <v>1</v>
      </c>
    </row>
    <row r="8" customHeight="1" spans="6:7">
      <c r="F8" t="s">
        <v>516</v>
      </c>
      <c r="G8">
        <v>1.1</v>
      </c>
    </row>
    <row r="9" customHeight="1" spans="3:5">
      <c r="C9" t="s">
        <v>517</v>
      </c>
      <c r="D9" t="s">
        <v>518</v>
      </c>
      <c r="E9" t="s">
        <v>519</v>
      </c>
    </row>
    <row r="10" customHeight="1" spans="2:5">
      <c r="B10" s="5" t="s">
        <v>520</v>
      </c>
      <c r="C10">
        <v>0</v>
      </c>
      <c r="D10">
        <v>0</v>
      </c>
      <c r="E10">
        <v>0</v>
      </c>
    </row>
    <row r="11" customHeight="1" spans="2:5">
      <c r="B11" s="5" t="s">
        <v>512</v>
      </c>
      <c r="C11">
        <f ca="1">90-MOD(C3,0.5)*24*360/12</f>
        <v>-157.975000001024</v>
      </c>
      <c r="D11">
        <f ca="1">G4*COS(RADIANS(C11))</f>
        <v>-0.55621218801357</v>
      </c>
      <c r="E11">
        <f ca="1">G4*SIN(RADIANS(C11))</f>
        <v>-0.22500667080146</v>
      </c>
    </row>
    <row r="12" customHeight="1" spans="2:5">
      <c r="B12" s="5" t="s">
        <v>513</v>
      </c>
      <c r="C12">
        <f ca="1">90-MOD($C$3,1/24)*24*60*360/60</f>
        <v>-5.7000000122941</v>
      </c>
      <c r="D12">
        <f ca="1">$G$5*COS(RADIANS($C$12))</f>
        <v>0.845797234448928</v>
      </c>
      <c r="E12">
        <f ca="1">$G$5*SIN(RADIANS($C$12))</f>
        <v>-0.084421787463578</v>
      </c>
    </row>
    <row r="13" customHeight="1" spans="2:5">
      <c r="B13" s="5" t="s">
        <v>514</v>
      </c>
      <c r="C13">
        <f ca="1">90-(MOD($C$3,1/(24*60))*24*60*60)*360/60</f>
        <v>-252.000000737607</v>
      </c>
      <c r="D13">
        <f ca="1">$G$6*COS(RADIANS($C$13))</f>
        <v>-0.293566133024784</v>
      </c>
      <c r="E13">
        <f ca="1">$G$6*SIN(RADIANS($C$13))</f>
        <v>0.903503694259672</v>
      </c>
    </row>
    <row r="15" customHeight="1" spans="2:5">
      <c r="B15" s="5" t="s">
        <v>515</v>
      </c>
      <c r="C15" t="s">
        <v>517</v>
      </c>
      <c r="D15" t="s">
        <v>518</v>
      </c>
      <c r="E15" t="s">
        <v>519</v>
      </c>
    </row>
    <row r="16" customHeight="1" spans="2:5">
      <c r="B16" s="5">
        <v>12</v>
      </c>
      <c r="C16">
        <v>90</v>
      </c>
      <c r="D16">
        <f>$G$7*COS(RADIANS($C16))</f>
        <v>6.12323399573677e-17</v>
      </c>
      <c r="E16">
        <f>$G$7*SIN(RADIANS($C16))</f>
        <v>1</v>
      </c>
    </row>
    <row r="17" customHeight="1" spans="2:5">
      <c r="B17" s="5">
        <v>1</v>
      </c>
      <c r="C17">
        <f>C16-360/12</f>
        <v>60</v>
      </c>
      <c r="D17">
        <f t="shared" ref="D17:D27" si="0">$G$7*COS(RADIANS($C17))</f>
        <v>0.5</v>
      </c>
      <c r="E17">
        <f t="shared" ref="E17:E27" si="1">$G$7*SIN(RADIANS($C17))</f>
        <v>0.866025403784439</v>
      </c>
    </row>
    <row r="18" customHeight="1" spans="2:5">
      <c r="B18" s="5">
        <v>2</v>
      </c>
      <c r="C18">
        <f>C17-360/12</f>
        <v>30</v>
      </c>
      <c r="D18">
        <f t="shared" si="0"/>
        <v>0.866025403784439</v>
      </c>
      <c r="E18">
        <f t="shared" si="1"/>
        <v>0.5</v>
      </c>
    </row>
    <row r="19" customHeight="1" spans="2:5">
      <c r="B19" s="5">
        <v>3</v>
      </c>
      <c r="C19">
        <f>C18-360/12</f>
        <v>0</v>
      </c>
      <c r="D19">
        <f t="shared" si="0"/>
        <v>1</v>
      </c>
      <c r="E19">
        <f t="shared" si="1"/>
        <v>0</v>
      </c>
    </row>
    <row r="20" customHeight="1" spans="2:5">
      <c r="B20" s="5">
        <v>4</v>
      </c>
      <c r="C20">
        <f>C19-360/12</f>
        <v>-30</v>
      </c>
      <c r="D20">
        <f t="shared" si="0"/>
        <v>0.866025403784439</v>
      </c>
      <c r="E20">
        <f t="shared" si="1"/>
        <v>-0.5</v>
      </c>
    </row>
    <row r="21" customHeight="1" spans="2:5">
      <c r="B21" s="5">
        <v>5</v>
      </c>
      <c r="C21">
        <f>C20-360/12</f>
        <v>-60</v>
      </c>
      <c r="D21">
        <f t="shared" si="0"/>
        <v>0.5</v>
      </c>
      <c r="E21">
        <f t="shared" si="1"/>
        <v>-0.866025403784439</v>
      </c>
    </row>
    <row r="22" customHeight="1" spans="2:5">
      <c r="B22" s="5">
        <v>6</v>
      </c>
      <c r="C22">
        <f t="shared" ref="C22:C27" si="2">C21-360/12</f>
        <v>-90</v>
      </c>
      <c r="D22">
        <f t="shared" si="0"/>
        <v>6.12323399573677e-17</v>
      </c>
      <c r="E22">
        <f t="shared" si="1"/>
        <v>-1</v>
      </c>
    </row>
    <row r="23" customHeight="1" spans="2:5">
      <c r="B23" s="5">
        <v>7</v>
      </c>
      <c r="C23">
        <f t="shared" si="2"/>
        <v>-120</v>
      </c>
      <c r="D23">
        <f t="shared" si="0"/>
        <v>-0.5</v>
      </c>
      <c r="E23">
        <f t="shared" si="1"/>
        <v>-0.866025403784439</v>
      </c>
    </row>
    <row r="24" customHeight="1" spans="2:5">
      <c r="B24" s="5">
        <v>8</v>
      </c>
      <c r="C24">
        <f t="shared" si="2"/>
        <v>-150</v>
      </c>
      <c r="D24">
        <f t="shared" si="0"/>
        <v>-0.866025403784439</v>
      </c>
      <c r="E24">
        <f t="shared" si="1"/>
        <v>-0.5</v>
      </c>
    </row>
    <row r="25" customHeight="1" spans="2:5">
      <c r="B25" s="5">
        <v>9</v>
      </c>
      <c r="C25">
        <f t="shared" si="2"/>
        <v>-180</v>
      </c>
      <c r="D25">
        <f t="shared" si="0"/>
        <v>-1</v>
      </c>
      <c r="E25">
        <f t="shared" si="1"/>
        <v>-1.22464679914735e-16</v>
      </c>
    </row>
    <row r="26" customHeight="1" spans="2:5">
      <c r="B26" s="5">
        <v>10</v>
      </c>
      <c r="C26">
        <f t="shared" si="2"/>
        <v>-210</v>
      </c>
      <c r="D26">
        <f t="shared" si="0"/>
        <v>-0.866025403784439</v>
      </c>
      <c r="E26">
        <f t="shared" si="1"/>
        <v>0.5</v>
      </c>
    </row>
    <row r="27" customHeight="1" spans="2:5">
      <c r="B27" s="5">
        <v>11</v>
      </c>
      <c r="C27">
        <f t="shared" si="2"/>
        <v>-240</v>
      </c>
      <c r="D27">
        <f t="shared" si="0"/>
        <v>-0.5</v>
      </c>
      <c r="E27">
        <f t="shared" si="1"/>
        <v>0.866025403784438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2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4"/>
  <cols>
    <col min="1" max="1" width="7.63888888888889" customWidth="1"/>
    <col min="2" max="2" width="12.25" style="5" customWidth="1"/>
    <col min="3" max="4" width="7.62962962962963" customWidth="1"/>
    <col min="5" max="5" width="9.26851851851852" customWidth="1"/>
    <col min="6" max="7" width="7.62962962962963" customWidth="1"/>
  </cols>
  <sheetData>
    <row r="1" s="4" customFormat="1" ht="49" customHeight="1" spans="2:3">
      <c r="B1" s="7" t="s">
        <v>521</v>
      </c>
      <c r="C1" s="7"/>
    </row>
    <row r="2" ht="15" customHeight="1" spans="2:2">
      <c r="B2"/>
    </row>
    <row r="3" customHeight="1" spans="2:2">
      <c r="B3" s="5" t="s">
        <v>522</v>
      </c>
    </row>
    <row r="4" customHeight="1" spans="2:2">
      <c r="B4" s="43" t="s">
        <v>523</v>
      </c>
    </row>
    <row r="5" customHeight="1" spans="2:2">
      <c r="B5" s="5" t="s">
        <v>524</v>
      </c>
    </row>
    <row r="6" customHeight="1" spans="2:5">
      <c r="B6" s="44"/>
      <c r="C6" s="45"/>
      <c r="D6" s="45"/>
      <c r="E6" s="46"/>
    </row>
    <row r="7" customHeight="1" spans="2:5">
      <c r="B7" s="47"/>
      <c r="C7" s="48"/>
      <c r="D7" s="48"/>
      <c r="E7" s="49"/>
    </row>
    <row r="8" customHeight="1" spans="2:5">
      <c r="B8" s="50"/>
      <c r="C8" s="51"/>
      <c r="D8" s="51"/>
      <c r="E8" s="52"/>
    </row>
    <row r="9" customHeight="1" spans="2:5">
      <c r="B9" s="47"/>
      <c r="C9" s="48"/>
      <c r="D9" s="48"/>
      <c r="E9" s="49"/>
    </row>
    <row r="10" customHeight="1" spans="2:5">
      <c r="B10" s="47"/>
      <c r="C10" s="48"/>
      <c r="D10" s="48"/>
      <c r="E10" s="49"/>
    </row>
    <row r="11" customHeight="1" spans="2:5">
      <c r="B11" s="50"/>
      <c r="C11" s="51"/>
      <c r="D11" s="51"/>
      <c r="E11" s="52"/>
    </row>
    <row r="12" customHeight="1" spans="2:5">
      <c r="B12" s="47"/>
      <c r="C12" s="48"/>
      <c r="D12" s="48"/>
      <c r="E12" s="49"/>
    </row>
    <row r="13" customHeight="1" spans="2:2">
      <c r="B13" s="43" t="s">
        <v>525</v>
      </c>
    </row>
    <row r="14" customHeight="1" spans="2:2">
      <c r="B14" s="5" t="s">
        <v>526</v>
      </c>
    </row>
    <row r="15" customHeight="1" spans="2:5">
      <c r="B15" s="53" t="s">
        <v>527</v>
      </c>
      <c r="C15" s="54" t="s">
        <v>528</v>
      </c>
      <c r="D15" s="54" t="s">
        <v>529</v>
      </c>
      <c r="E15" s="55" t="s">
        <v>530</v>
      </c>
    </row>
    <row r="16" customHeight="1" spans="2:5">
      <c r="B16" s="56"/>
      <c r="C16" s="57"/>
      <c r="D16" s="57"/>
      <c r="E16" s="58"/>
    </row>
    <row r="17" customHeight="1" spans="2:5">
      <c r="B17" s="59"/>
      <c r="C17" s="60"/>
      <c r="D17" s="60"/>
      <c r="E17" s="61"/>
    </row>
    <row r="18" customHeight="1" spans="2:5">
      <c r="B18" s="56"/>
      <c r="C18" s="57"/>
      <c r="D18" s="57"/>
      <c r="E18" s="58"/>
    </row>
    <row r="19" customHeight="1" spans="2:5">
      <c r="B19" s="59"/>
      <c r="C19" s="60"/>
      <c r="D19" s="60"/>
      <c r="E19" s="61"/>
    </row>
    <row r="20" customHeight="1" spans="2:5">
      <c r="B20" s="62"/>
      <c r="C20" s="63"/>
      <c r="D20" s="63"/>
      <c r="E20" s="64"/>
    </row>
    <row r="21" customHeight="1" spans="2:5">
      <c r="B21" s="65" t="s">
        <v>531</v>
      </c>
      <c r="C21" s="66"/>
      <c r="D21" s="66"/>
      <c r="E21" s="66"/>
    </row>
    <row r="22" customHeight="1" spans="2:5">
      <c r="B22" s="67" t="s">
        <v>532</v>
      </c>
      <c r="C22" s="66"/>
      <c r="D22" s="66"/>
      <c r="E22" s="66"/>
    </row>
  </sheetData>
  <sheetProtection formatCells="0" insertHyperlinks="0" autoFilter="0"/>
  <conditionalFormatting sqref="B23:E34">
    <cfRule type="expression" dxfId="0" priority="1">
      <formula>MOD(ROW(),2)=0</formula>
    </cfRule>
  </conditionalFormatting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26"/>
  <sheetViews>
    <sheetView showGridLines="0" workbookViewId="0">
      <pane ySplit="1" topLeftCell="A2" activePane="bottomLeft" state="frozen"/>
      <selection/>
      <selection pane="bottomLeft" activeCell="P22" sqref="P22"/>
    </sheetView>
  </sheetViews>
  <sheetFormatPr defaultColWidth="8.73148148148148" defaultRowHeight="26" customHeight="1" outlineLevelCol="7"/>
  <cols>
    <col min="1" max="1" width="7.63888888888889" customWidth="1"/>
    <col min="2" max="2" width="8.81481481481481" style="5" customWidth="1"/>
    <col min="3" max="6" width="10.7314814814815" customWidth="1"/>
    <col min="7" max="7" width="7.62962962962963" customWidth="1"/>
  </cols>
  <sheetData>
    <row r="1" s="4" customFormat="1" ht="49" customHeight="1" spans="2:3">
      <c r="B1" s="7" t="s">
        <v>533</v>
      </c>
      <c r="C1" s="7"/>
    </row>
    <row r="2" ht="15" customHeight="1" spans="2:2">
      <c r="B2"/>
    </row>
    <row r="3" customHeight="1" spans="2:8">
      <c r="B3" s="5" t="s">
        <v>534</v>
      </c>
      <c r="H3" t="s">
        <v>535</v>
      </c>
    </row>
    <row r="4" customHeight="1" spans="2:6">
      <c r="B4" s="41" t="s">
        <v>134</v>
      </c>
      <c r="C4" s="41" t="s">
        <v>536</v>
      </c>
      <c r="D4" s="42" t="s">
        <v>537</v>
      </c>
      <c r="E4" s="42" t="s">
        <v>538</v>
      </c>
      <c r="F4" s="42" t="s">
        <v>539</v>
      </c>
    </row>
    <row r="5" customHeight="1" spans="2:6">
      <c r="B5" s="19" t="s">
        <v>122</v>
      </c>
      <c r="C5" s="19">
        <f ca="1">RANDBETWEEN(100,1000)</f>
        <v>290</v>
      </c>
      <c r="D5" s="42">
        <f ca="1">AVERAGE($C$5:$C$11)</f>
        <v>371.428571428571</v>
      </c>
      <c r="E5" s="42">
        <f ca="1">IF(C5&gt;D5,D5,C5)</f>
        <v>290</v>
      </c>
      <c r="F5" s="42" t="e">
        <f ca="1">IF(C5&gt;D5,C5-D5,NA())</f>
        <v>#N/A</v>
      </c>
    </row>
    <row r="6" customHeight="1" spans="2:6">
      <c r="B6" s="19" t="s">
        <v>123</v>
      </c>
      <c r="C6" s="19">
        <f ca="1" t="shared" ref="C6:C11" si="0">RANDBETWEEN(100,1000)</f>
        <v>314</v>
      </c>
      <c r="D6" s="42">
        <f ca="1" t="shared" ref="D6:D11" si="1">AVERAGE($C$5:$C$11)</f>
        <v>371.428571428571</v>
      </c>
      <c r="E6" s="42">
        <f ca="1" t="shared" ref="E6:E11" si="2">IF(C6&gt;D6,D6,C6)</f>
        <v>314</v>
      </c>
      <c r="F6" s="42" t="e">
        <f ca="1" t="shared" ref="F6:F11" si="3">IF(C6&gt;D6,C6-D6,NA())</f>
        <v>#N/A</v>
      </c>
    </row>
    <row r="7" customHeight="1" spans="2:6">
      <c r="B7" s="19" t="s">
        <v>266</v>
      </c>
      <c r="C7" s="19">
        <f ca="1" t="shared" si="0"/>
        <v>562</v>
      </c>
      <c r="D7" s="42">
        <f ca="1" t="shared" si="1"/>
        <v>371.428571428571</v>
      </c>
      <c r="E7" s="42">
        <f ca="1" t="shared" si="2"/>
        <v>371.428571428571</v>
      </c>
      <c r="F7" s="42">
        <f ca="1" t="shared" si="3"/>
        <v>190.571428571429</v>
      </c>
    </row>
    <row r="8" customHeight="1" spans="2:6">
      <c r="B8" s="19" t="s">
        <v>540</v>
      </c>
      <c r="C8" s="19">
        <f ca="1" t="shared" si="0"/>
        <v>266</v>
      </c>
      <c r="D8" s="42">
        <f ca="1" t="shared" si="1"/>
        <v>371.428571428571</v>
      </c>
      <c r="E8" s="42">
        <f ca="1" t="shared" si="2"/>
        <v>266</v>
      </c>
      <c r="F8" s="42" t="e">
        <f ca="1" t="shared" si="3"/>
        <v>#N/A</v>
      </c>
    </row>
    <row r="9" customHeight="1" spans="2:6">
      <c r="B9" s="19" t="s">
        <v>211</v>
      </c>
      <c r="C9" s="19">
        <f ca="1" t="shared" si="0"/>
        <v>175</v>
      </c>
      <c r="D9" s="42">
        <f ca="1" t="shared" si="1"/>
        <v>371.428571428571</v>
      </c>
      <c r="E9" s="42">
        <f ca="1" t="shared" si="2"/>
        <v>175</v>
      </c>
      <c r="F9" s="42" t="e">
        <f ca="1" t="shared" si="3"/>
        <v>#N/A</v>
      </c>
    </row>
    <row r="10" customHeight="1" spans="2:6">
      <c r="B10" s="19" t="s">
        <v>248</v>
      </c>
      <c r="C10" s="19">
        <f ca="1" t="shared" si="0"/>
        <v>439</v>
      </c>
      <c r="D10" s="42">
        <f ca="1" t="shared" si="1"/>
        <v>371.428571428571</v>
      </c>
      <c r="E10" s="42">
        <f ca="1" t="shared" si="2"/>
        <v>371.428571428571</v>
      </c>
      <c r="F10" s="42">
        <f ca="1" t="shared" si="3"/>
        <v>67.5714285714286</v>
      </c>
    </row>
    <row r="11" customHeight="1" spans="2:6">
      <c r="B11" s="19" t="s">
        <v>209</v>
      </c>
      <c r="C11" s="19">
        <f ca="1" t="shared" si="0"/>
        <v>554</v>
      </c>
      <c r="D11" s="42">
        <f ca="1" t="shared" si="1"/>
        <v>371.428571428571</v>
      </c>
      <c r="E11" s="42">
        <f ca="1" t="shared" si="2"/>
        <v>371.428571428571</v>
      </c>
      <c r="F11" s="42">
        <f ca="1" t="shared" si="3"/>
        <v>182.571428571429</v>
      </c>
    </row>
    <row r="13" customHeight="1" spans="2:2">
      <c r="B13" s="5" t="s">
        <v>541</v>
      </c>
    </row>
    <row r="14" customHeight="1" spans="2:2">
      <c r="B14" s="5" t="s">
        <v>542</v>
      </c>
    </row>
    <row r="15" customHeight="1" spans="2:2">
      <c r="B15" s="5" t="s">
        <v>543</v>
      </c>
    </row>
    <row r="16" customHeight="1" spans="2:2">
      <c r="B16" s="5" t="s">
        <v>544</v>
      </c>
    </row>
    <row r="17" customHeight="1" spans="2:2">
      <c r="B17" s="5" t="s">
        <v>545</v>
      </c>
    </row>
    <row r="18" customHeight="1" spans="2:2">
      <c r="B18" s="5" t="s">
        <v>546</v>
      </c>
    </row>
    <row r="26" customHeight="1" spans="2:2">
      <c r="B26" s="5" t="s">
        <v>547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17.8703703703704" style="5" customWidth="1"/>
    <col min="3" max="7" width="7.75" style="6" customWidth="1"/>
  </cols>
  <sheetData>
    <row r="1" s="4" customFormat="1" ht="49" customHeight="1" spans="2:7">
      <c r="B1" s="7" t="s">
        <v>548</v>
      </c>
      <c r="C1" s="8"/>
      <c r="D1" s="9"/>
      <c r="E1" s="9"/>
      <c r="F1" s="9"/>
      <c r="G1" s="9"/>
    </row>
    <row r="2" ht="15" customHeight="1" spans="2:2">
      <c r="B2"/>
    </row>
    <row r="4" ht="28" customHeight="1" spans="2:7">
      <c r="B4" s="36"/>
      <c r="C4" s="37" t="s">
        <v>549</v>
      </c>
      <c r="D4" s="37"/>
      <c r="E4" s="37"/>
      <c r="F4" s="38" t="s">
        <v>550</v>
      </c>
      <c r="G4" s="38"/>
    </row>
    <row r="5" customHeight="1" spans="2:7">
      <c r="B5" s="39"/>
      <c r="C5" s="34" t="s">
        <v>551</v>
      </c>
      <c r="D5" s="34" t="s">
        <v>552</v>
      </c>
      <c r="E5" s="34" t="s">
        <v>553</v>
      </c>
      <c r="F5" s="34" t="s">
        <v>551</v>
      </c>
      <c r="G5" s="34" t="s">
        <v>552</v>
      </c>
    </row>
    <row r="6" customHeight="1" spans="2:7">
      <c r="B6" s="40" t="s">
        <v>307</v>
      </c>
      <c r="C6" s="19"/>
      <c r="D6" s="19"/>
      <c r="E6" s="19"/>
      <c r="F6" s="19"/>
      <c r="G6" s="19"/>
    </row>
    <row r="7" customHeight="1" spans="2:7">
      <c r="B7" s="40" t="s">
        <v>308</v>
      </c>
      <c r="C7" s="19"/>
      <c r="D7" s="19"/>
      <c r="E7" s="19"/>
      <c r="F7" s="19"/>
      <c r="G7" s="19"/>
    </row>
    <row r="8" customHeight="1" spans="2:7">
      <c r="B8" s="40" t="s">
        <v>554</v>
      </c>
      <c r="C8" s="19"/>
      <c r="D8" s="19"/>
      <c r="E8" s="19"/>
      <c r="F8" s="19"/>
      <c r="G8" s="19"/>
    </row>
    <row r="9" customHeight="1" spans="2:7">
      <c r="B9" s="40" t="s">
        <v>310</v>
      </c>
      <c r="C9" s="19"/>
      <c r="D9" s="19"/>
      <c r="E9" s="19"/>
      <c r="F9" s="19"/>
      <c r="G9" s="19"/>
    </row>
    <row r="10" customHeight="1" spans="2:7">
      <c r="B10" s="40" t="s">
        <v>309</v>
      </c>
      <c r="C10" s="19"/>
      <c r="D10" s="19"/>
      <c r="E10" s="19"/>
      <c r="F10" s="19"/>
      <c r="G10" s="19"/>
    </row>
    <row r="11" customHeight="1" spans="2:2">
      <c r="B11" s="5" t="s">
        <v>555</v>
      </c>
    </row>
    <row r="12" customHeight="1" spans="2:2">
      <c r="B12" s="5" t="s">
        <v>556</v>
      </c>
    </row>
    <row r="15" customHeight="1" spans="2:2">
      <c r="B15" s="5" t="s">
        <v>557</v>
      </c>
    </row>
    <row r="18" customHeight="1" spans="2:2">
      <c r="B18" s="5" t="s">
        <v>558</v>
      </c>
    </row>
  </sheetData>
  <sheetProtection formatCells="0" insertHyperlinks="0" autoFilter="0"/>
  <mergeCells count="3">
    <mergeCell ref="C4:E4"/>
    <mergeCell ref="F4:G4"/>
    <mergeCell ref="B4:B5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64"/>
  <sheetViews>
    <sheetView showGridLines="0" workbookViewId="0">
      <pane ySplit="1" topLeftCell="A2" activePane="bottomLeft" state="frozen"/>
      <selection/>
      <selection pane="bottomLeft" activeCell="O22" sqref="O22"/>
    </sheetView>
  </sheetViews>
  <sheetFormatPr defaultColWidth="8.73148148148148" defaultRowHeight="26" customHeight="1" outlineLevelCol="6"/>
  <cols>
    <col min="1" max="1" width="7.63888888888889" customWidth="1"/>
    <col min="2" max="2" width="8.12962962962963" style="5" customWidth="1"/>
    <col min="3" max="7" width="7.75" style="6" customWidth="1"/>
  </cols>
  <sheetData>
    <row r="1" s="4" customFormat="1" ht="49" customHeight="1" spans="2:7">
      <c r="B1" s="7" t="s">
        <v>559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534</v>
      </c>
    </row>
    <row r="4" customHeight="1" spans="2:7">
      <c r="B4" s="34" t="s">
        <v>169</v>
      </c>
      <c r="C4" s="34" t="s">
        <v>560</v>
      </c>
      <c r="D4" s="34" t="s">
        <v>561</v>
      </c>
      <c r="E4" s="34" t="s">
        <v>562</v>
      </c>
      <c r="F4" s="34" t="s">
        <v>563</v>
      </c>
      <c r="G4" s="34" t="s">
        <v>564</v>
      </c>
    </row>
    <row r="5" customHeight="1" spans="2:7">
      <c r="B5" s="19">
        <v>2016</v>
      </c>
      <c r="C5" s="19">
        <v>1317</v>
      </c>
      <c r="D5" s="19">
        <v>1734</v>
      </c>
      <c r="E5" s="19">
        <v>2708</v>
      </c>
      <c r="F5" s="19">
        <v>3403</v>
      </c>
      <c r="G5" s="19">
        <v>5379</v>
      </c>
    </row>
    <row r="6" customHeight="1" spans="2:7">
      <c r="B6" s="19">
        <v>2017</v>
      </c>
      <c r="C6" s="19">
        <v>4645</v>
      </c>
      <c r="D6" s="19">
        <v>5676</v>
      </c>
      <c r="E6" s="19">
        <v>6046</v>
      </c>
      <c r="F6" s="19">
        <v>7667</v>
      </c>
      <c r="G6" s="19">
        <v>4613</v>
      </c>
    </row>
    <row r="7" customHeight="1" spans="2:7">
      <c r="B7" s="19">
        <v>2018</v>
      </c>
      <c r="C7" s="19">
        <v>2197</v>
      </c>
      <c r="D7" s="19">
        <v>5675</v>
      </c>
      <c r="E7" s="19">
        <v>4210</v>
      </c>
      <c r="F7" s="19">
        <v>2706</v>
      </c>
      <c r="G7" s="19">
        <v>7987</v>
      </c>
    </row>
    <row r="8" customHeight="1" spans="2:7">
      <c r="B8" s="19">
        <v>2019</v>
      </c>
      <c r="C8" s="19">
        <v>2856</v>
      </c>
      <c r="D8" s="19">
        <v>2041</v>
      </c>
      <c r="E8" s="19">
        <v>6652</v>
      </c>
      <c r="F8" s="19">
        <v>6815</v>
      </c>
      <c r="G8" s="19">
        <v>6392</v>
      </c>
    </row>
    <row r="9" customHeight="1" spans="2:7">
      <c r="B9" s="19">
        <v>2020</v>
      </c>
      <c r="C9" s="19">
        <v>4010</v>
      </c>
      <c r="D9" s="19">
        <v>3806</v>
      </c>
      <c r="E9" s="19">
        <v>7191</v>
      </c>
      <c r="F9" s="19">
        <v>1948</v>
      </c>
      <c r="G9" s="19">
        <v>3599</v>
      </c>
    </row>
    <row r="11" customHeight="1" spans="2:2">
      <c r="B11" s="5" t="s">
        <v>565</v>
      </c>
    </row>
    <row r="12" customHeight="1" spans="2:7">
      <c r="B12" s="34" t="s">
        <v>169</v>
      </c>
      <c r="C12" s="34" t="s">
        <v>560</v>
      </c>
      <c r="D12" s="34" t="s">
        <v>561</v>
      </c>
      <c r="E12" s="34" t="s">
        <v>562</v>
      </c>
      <c r="F12" s="34" t="s">
        <v>563</v>
      </c>
      <c r="G12" s="34" t="s">
        <v>564</v>
      </c>
    </row>
    <row r="13" customHeight="1" spans="2:7">
      <c r="B13" s="19">
        <v>2016</v>
      </c>
      <c r="C13" s="19">
        <v>1317</v>
      </c>
      <c r="D13" s="35" t="e">
        <f>NA()</f>
        <v>#N/A</v>
      </c>
      <c r="E13" s="35" t="e">
        <v>#N/A</v>
      </c>
      <c r="F13" s="35" t="e">
        <v>#N/A</v>
      </c>
      <c r="G13" s="35" t="e">
        <v>#N/A</v>
      </c>
    </row>
    <row r="14" customHeight="1" spans="2:7">
      <c r="B14" s="19">
        <v>2017</v>
      </c>
      <c r="C14" s="19">
        <v>4645</v>
      </c>
      <c r="D14" s="35" t="e">
        <f>NA()</f>
        <v>#N/A</v>
      </c>
      <c r="E14" s="35" t="e">
        <v>#N/A</v>
      </c>
      <c r="F14" s="35" t="e">
        <v>#N/A</v>
      </c>
      <c r="G14" s="35" t="e">
        <v>#N/A</v>
      </c>
    </row>
    <row r="15" customHeight="1" spans="2:7">
      <c r="B15" s="19">
        <v>2018</v>
      </c>
      <c r="C15" s="19">
        <v>2197</v>
      </c>
      <c r="D15" s="35" t="e">
        <f>NA()</f>
        <v>#N/A</v>
      </c>
      <c r="E15" s="35" t="e">
        <v>#N/A</v>
      </c>
      <c r="F15" s="35" t="e">
        <v>#N/A</v>
      </c>
      <c r="G15" s="35" t="e">
        <v>#N/A</v>
      </c>
    </row>
    <row r="16" customHeight="1" spans="2:7">
      <c r="B16" s="19">
        <v>2019</v>
      </c>
      <c r="C16" s="19">
        <v>2856</v>
      </c>
      <c r="D16" s="35" t="e">
        <f>NA()</f>
        <v>#N/A</v>
      </c>
      <c r="E16" s="35" t="e">
        <v>#N/A</v>
      </c>
      <c r="F16" s="35" t="e">
        <v>#N/A</v>
      </c>
      <c r="G16" s="35" t="e">
        <v>#N/A</v>
      </c>
    </row>
    <row r="17" customHeight="1" spans="2:7">
      <c r="B17" s="19">
        <v>2020</v>
      </c>
      <c r="C17" s="19">
        <v>4010</v>
      </c>
      <c r="D17" s="35" t="e">
        <f>NA()</f>
        <v>#N/A</v>
      </c>
      <c r="E17" s="35" t="e">
        <v>#N/A</v>
      </c>
      <c r="F17" s="35" t="e">
        <v>#N/A</v>
      </c>
      <c r="G17" s="35" t="e">
        <v>#N/A</v>
      </c>
    </row>
    <row r="18" customHeight="1" spans="2:7">
      <c r="B18" s="19">
        <v>2016</v>
      </c>
      <c r="C18" s="35" t="e">
        <f>NA()</f>
        <v>#N/A</v>
      </c>
      <c r="D18" s="19">
        <v>1734</v>
      </c>
      <c r="E18" s="35" t="e">
        <v>#N/A</v>
      </c>
      <c r="F18" s="35" t="e">
        <v>#N/A</v>
      </c>
      <c r="G18" s="35" t="e">
        <v>#N/A</v>
      </c>
    </row>
    <row r="19" customHeight="1" spans="2:7">
      <c r="B19" s="19">
        <v>2017</v>
      </c>
      <c r="C19" s="35" t="e">
        <f t="shared" ref="C19:C28" si="0">NA()</f>
        <v>#N/A</v>
      </c>
      <c r="D19" s="19">
        <v>5676</v>
      </c>
      <c r="E19" s="35" t="e">
        <v>#N/A</v>
      </c>
      <c r="F19" s="35" t="e">
        <v>#N/A</v>
      </c>
      <c r="G19" s="35" t="e">
        <v>#N/A</v>
      </c>
    </row>
    <row r="20" customHeight="1" spans="2:7">
      <c r="B20" s="19">
        <v>2018</v>
      </c>
      <c r="C20" s="35" t="e">
        <f t="shared" si="0"/>
        <v>#N/A</v>
      </c>
      <c r="D20" s="19">
        <v>5675</v>
      </c>
      <c r="E20" s="35" t="e">
        <v>#N/A</v>
      </c>
      <c r="F20" s="35" t="e">
        <v>#N/A</v>
      </c>
      <c r="G20" s="35" t="e">
        <v>#N/A</v>
      </c>
    </row>
    <row r="21" customHeight="1" spans="2:7">
      <c r="B21" s="19">
        <v>2019</v>
      </c>
      <c r="C21" s="35" t="e">
        <f t="shared" si="0"/>
        <v>#N/A</v>
      </c>
      <c r="D21" s="19">
        <v>2041</v>
      </c>
      <c r="E21" s="35" t="e">
        <v>#N/A</v>
      </c>
      <c r="F21" s="35" t="e">
        <v>#N/A</v>
      </c>
      <c r="G21" s="35" t="e">
        <v>#N/A</v>
      </c>
    </row>
    <row r="22" customHeight="1" spans="2:7">
      <c r="B22" s="19">
        <v>2020</v>
      </c>
      <c r="C22" s="35" t="e">
        <f t="shared" si="0"/>
        <v>#N/A</v>
      </c>
      <c r="D22" s="19">
        <v>3806</v>
      </c>
      <c r="E22" s="35" t="e">
        <v>#N/A</v>
      </c>
      <c r="F22" s="35" t="e">
        <v>#N/A</v>
      </c>
      <c r="G22" s="35" t="e">
        <v>#N/A</v>
      </c>
    </row>
    <row r="23" customHeight="1" spans="2:7">
      <c r="B23" s="19">
        <v>2016</v>
      </c>
      <c r="C23" s="35" t="e">
        <f t="shared" si="0"/>
        <v>#N/A</v>
      </c>
      <c r="D23" s="35" t="e">
        <f>NA()</f>
        <v>#N/A</v>
      </c>
      <c r="E23" s="19">
        <v>2708</v>
      </c>
      <c r="F23" s="35" t="e">
        <v>#N/A</v>
      </c>
      <c r="G23" s="35" t="e">
        <v>#N/A</v>
      </c>
    </row>
    <row r="24" customHeight="1" spans="2:7">
      <c r="B24" s="19">
        <v>2017</v>
      </c>
      <c r="C24" s="35" t="e">
        <f t="shared" si="0"/>
        <v>#N/A</v>
      </c>
      <c r="D24" s="35" t="e">
        <f t="shared" ref="D24:D37" si="1">NA()</f>
        <v>#N/A</v>
      </c>
      <c r="E24" s="19">
        <v>6046</v>
      </c>
      <c r="F24" s="35" t="e">
        <v>#N/A</v>
      </c>
      <c r="G24" s="35" t="e">
        <v>#N/A</v>
      </c>
    </row>
    <row r="25" customHeight="1" spans="2:7">
      <c r="B25" s="19">
        <v>2018</v>
      </c>
      <c r="C25" s="35" t="e">
        <f t="shared" si="0"/>
        <v>#N/A</v>
      </c>
      <c r="D25" s="35" t="e">
        <f t="shared" si="1"/>
        <v>#N/A</v>
      </c>
      <c r="E25" s="19">
        <v>4210</v>
      </c>
      <c r="F25" s="35" t="e">
        <v>#N/A</v>
      </c>
      <c r="G25" s="35" t="e">
        <v>#N/A</v>
      </c>
    </row>
    <row r="26" customHeight="1" spans="2:7">
      <c r="B26" s="19">
        <v>2019</v>
      </c>
      <c r="C26" s="35" t="e">
        <f t="shared" si="0"/>
        <v>#N/A</v>
      </c>
      <c r="D26" s="35" t="e">
        <f t="shared" si="1"/>
        <v>#N/A</v>
      </c>
      <c r="E26" s="19">
        <v>6652</v>
      </c>
      <c r="F26" s="35" t="e">
        <v>#N/A</v>
      </c>
      <c r="G26" s="35" t="e">
        <v>#N/A</v>
      </c>
    </row>
    <row r="27" customHeight="1" spans="2:7">
      <c r="B27" s="19">
        <v>2020</v>
      </c>
      <c r="C27" s="35" t="e">
        <f t="shared" si="0"/>
        <v>#N/A</v>
      </c>
      <c r="D27" s="35" t="e">
        <f t="shared" si="1"/>
        <v>#N/A</v>
      </c>
      <c r="E27" s="19">
        <v>7191</v>
      </c>
      <c r="F27" s="35" t="e">
        <v>#N/A</v>
      </c>
      <c r="G27" s="35" t="e">
        <v>#N/A</v>
      </c>
    </row>
    <row r="28" customHeight="1" spans="2:7">
      <c r="B28" s="19">
        <v>2016</v>
      </c>
      <c r="C28" s="35" t="e">
        <f t="shared" si="0"/>
        <v>#N/A</v>
      </c>
      <c r="D28" s="35" t="e">
        <f t="shared" si="1"/>
        <v>#N/A</v>
      </c>
      <c r="E28" s="35" t="e">
        <v>#N/A</v>
      </c>
      <c r="F28" s="19">
        <v>3403</v>
      </c>
      <c r="G28" s="35" t="e">
        <v>#N/A</v>
      </c>
    </row>
    <row r="29" customHeight="1" spans="2:7">
      <c r="B29" s="19">
        <v>2017</v>
      </c>
      <c r="C29" s="35" t="e">
        <f t="shared" ref="C29:C37" si="2">NA()</f>
        <v>#N/A</v>
      </c>
      <c r="D29" s="35" t="e">
        <f t="shared" si="1"/>
        <v>#N/A</v>
      </c>
      <c r="E29" s="35" t="e">
        <v>#N/A</v>
      </c>
      <c r="F29" s="19">
        <v>7667</v>
      </c>
      <c r="G29" s="35" t="e">
        <v>#N/A</v>
      </c>
    </row>
    <row r="30" customHeight="1" spans="2:7">
      <c r="B30" s="19">
        <v>2018</v>
      </c>
      <c r="C30" s="35" t="e">
        <f t="shared" si="2"/>
        <v>#N/A</v>
      </c>
      <c r="D30" s="35" t="e">
        <f t="shared" si="1"/>
        <v>#N/A</v>
      </c>
      <c r="E30" s="35" t="e">
        <v>#N/A</v>
      </c>
      <c r="F30" s="19">
        <v>2706</v>
      </c>
      <c r="G30" s="35" t="e">
        <v>#N/A</v>
      </c>
    </row>
    <row r="31" customHeight="1" spans="2:7">
      <c r="B31" s="19">
        <v>2019</v>
      </c>
      <c r="C31" s="35" t="e">
        <f t="shared" si="2"/>
        <v>#N/A</v>
      </c>
      <c r="D31" s="35" t="e">
        <f t="shared" si="1"/>
        <v>#N/A</v>
      </c>
      <c r="E31" s="35" t="e">
        <v>#N/A</v>
      </c>
      <c r="F31" s="19">
        <v>6815</v>
      </c>
      <c r="G31" s="35" t="e">
        <v>#N/A</v>
      </c>
    </row>
    <row r="32" customHeight="1" spans="2:7">
      <c r="B32" s="19">
        <v>2020</v>
      </c>
      <c r="C32" s="35" t="e">
        <f t="shared" si="2"/>
        <v>#N/A</v>
      </c>
      <c r="D32" s="35" t="e">
        <f t="shared" si="1"/>
        <v>#N/A</v>
      </c>
      <c r="E32" s="35" t="e">
        <v>#N/A</v>
      </c>
      <c r="F32" s="19">
        <v>1948</v>
      </c>
      <c r="G32" s="35" t="e">
        <v>#N/A</v>
      </c>
    </row>
    <row r="33" customHeight="1" spans="2:7">
      <c r="B33" s="19">
        <v>2016</v>
      </c>
      <c r="C33" s="35" t="e">
        <f t="shared" si="2"/>
        <v>#N/A</v>
      </c>
      <c r="D33" s="35" t="e">
        <f t="shared" si="1"/>
        <v>#N/A</v>
      </c>
      <c r="E33" s="35" t="e">
        <v>#N/A</v>
      </c>
      <c r="F33" s="35" t="e">
        <v>#N/A</v>
      </c>
      <c r="G33" s="19">
        <v>5379</v>
      </c>
    </row>
    <row r="34" customHeight="1" spans="2:7">
      <c r="B34" s="19">
        <v>2017</v>
      </c>
      <c r="C34" s="35" t="e">
        <f t="shared" si="2"/>
        <v>#N/A</v>
      </c>
      <c r="D34" s="35" t="e">
        <f t="shared" si="1"/>
        <v>#N/A</v>
      </c>
      <c r="E34" s="35" t="e">
        <v>#N/A</v>
      </c>
      <c r="F34" s="35" t="e">
        <v>#N/A</v>
      </c>
      <c r="G34" s="19">
        <v>4613</v>
      </c>
    </row>
    <row r="35" customHeight="1" spans="2:7">
      <c r="B35" s="19">
        <v>2018</v>
      </c>
      <c r="C35" s="35" t="e">
        <f t="shared" si="2"/>
        <v>#N/A</v>
      </c>
      <c r="D35" s="35" t="e">
        <f t="shared" si="1"/>
        <v>#N/A</v>
      </c>
      <c r="E35" s="35" t="e">
        <v>#N/A</v>
      </c>
      <c r="F35" s="35" t="e">
        <v>#N/A</v>
      </c>
      <c r="G35" s="19">
        <v>7987</v>
      </c>
    </row>
    <row r="36" customHeight="1" spans="2:7">
      <c r="B36" s="19">
        <v>2019</v>
      </c>
      <c r="C36" s="35" t="e">
        <f t="shared" si="2"/>
        <v>#N/A</v>
      </c>
      <c r="D36" s="35" t="e">
        <f t="shared" si="1"/>
        <v>#N/A</v>
      </c>
      <c r="E36" s="35" t="e">
        <v>#N/A</v>
      </c>
      <c r="F36" s="35" t="e">
        <v>#N/A</v>
      </c>
      <c r="G36" s="19">
        <v>6392</v>
      </c>
    </row>
    <row r="37" customHeight="1" spans="2:7">
      <c r="B37" s="19">
        <v>2020</v>
      </c>
      <c r="C37" s="35" t="e">
        <f t="shared" si="2"/>
        <v>#N/A</v>
      </c>
      <c r="D37" s="35" t="e">
        <f t="shared" si="1"/>
        <v>#N/A</v>
      </c>
      <c r="E37" s="35" t="e">
        <v>#N/A</v>
      </c>
      <c r="F37" s="35" t="e">
        <v>#N/A</v>
      </c>
      <c r="G37" s="19">
        <v>3599</v>
      </c>
    </row>
    <row r="39" customHeight="1" spans="2:2">
      <c r="B39" s="5" t="s">
        <v>566</v>
      </c>
    </row>
    <row r="48" customHeight="1" spans="2:2">
      <c r="B48" s="5" t="s">
        <v>567</v>
      </c>
    </row>
    <row r="58" customHeight="1" spans="2:2">
      <c r="B58" s="5" t="s">
        <v>568</v>
      </c>
    </row>
    <row r="64" customHeight="1" spans="2:2">
      <c r="B64" s="5" t="s">
        <v>569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5"/>
  <sheetViews>
    <sheetView showGridLines="0" workbookViewId="0">
      <pane ySplit="1" topLeftCell="A5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11.9074074074074" style="5" customWidth="1"/>
    <col min="3" max="3" width="24.7314814814815" style="6" customWidth="1"/>
    <col min="4" max="7" width="7.75" style="6" customWidth="1"/>
  </cols>
  <sheetData>
    <row r="1" s="4" customFormat="1" ht="49" customHeight="1" spans="2:7">
      <c r="B1" s="7" t="s">
        <v>570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571</v>
      </c>
    </row>
    <row r="4" customHeight="1" spans="2:3">
      <c r="B4" s="19" t="s">
        <v>572</v>
      </c>
      <c r="C4" s="19" t="s">
        <v>573</v>
      </c>
    </row>
    <row r="5" customHeight="1" spans="2:3">
      <c r="B5" s="19">
        <v>1234</v>
      </c>
      <c r="C5" s="32">
        <v>1234</v>
      </c>
    </row>
    <row r="6" customHeight="1" spans="2:3">
      <c r="B6" s="19">
        <v>3675</v>
      </c>
      <c r="C6" s="32">
        <v>3675</v>
      </c>
    </row>
    <row r="7" customHeight="1" spans="2:3">
      <c r="B7" s="19">
        <v>3676</v>
      </c>
      <c r="C7" s="32">
        <v>3676</v>
      </c>
    </row>
    <row r="8" customHeight="1" spans="2:3">
      <c r="B8" s="19">
        <v>3677</v>
      </c>
      <c r="C8" s="32">
        <v>3677</v>
      </c>
    </row>
    <row r="9" customHeight="1" spans="2:2">
      <c r="B9" s="5" t="s">
        <v>574</v>
      </c>
    </row>
    <row r="13" customHeight="1" spans="2:2">
      <c r="B13" s="5" t="s">
        <v>575</v>
      </c>
    </row>
    <row r="14" customHeight="1" spans="2:3">
      <c r="B14" s="19" t="s">
        <v>572</v>
      </c>
      <c r="C14" s="19" t="s">
        <v>573</v>
      </c>
    </row>
    <row r="15" customHeight="1" spans="2:3">
      <c r="B15" s="19">
        <v>1234</v>
      </c>
      <c r="C15" s="33" t="str">
        <f>NUMBERSTRING(B15,2)</f>
        <v>壹仟贰佰叁拾肆</v>
      </c>
    </row>
    <row r="16" customHeight="1" spans="2:3">
      <c r="B16" s="19">
        <v>3675</v>
      </c>
      <c r="C16" s="33" t="str">
        <f>NUMBERSTRING(B16,2)</f>
        <v>叁仟陆佰柒拾伍</v>
      </c>
    </row>
    <row r="17" customHeight="1" spans="2:3">
      <c r="B17" s="19">
        <v>3676</v>
      </c>
      <c r="C17" s="33" t="str">
        <f>NUMBERSTRING(B17,2)</f>
        <v>叁仟陆佰柒拾陆</v>
      </c>
    </row>
    <row r="18" customHeight="1" spans="2:3">
      <c r="B18" s="19">
        <v>3677</v>
      </c>
      <c r="C18" s="33" t="str">
        <f>NUMBERSTRING(B18,2)</f>
        <v>叁仟陆佰柒拾柒</v>
      </c>
    </row>
    <row r="19" customHeight="1" spans="2:2">
      <c r="B19" s="5" t="s">
        <v>576</v>
      </c>
    </row>
    <row r="20" customHeight="1" spans="2:2">
      <c r="B20" s="228" t="s">
        <v>577</v>
      </c>
    </row>
    <row r="21" customHeight="1" spans="2:3">
      <c r="B21" s="19" t="s">
        <v>572</v>
      </c>
      <c r="C21" s="19" t="s">
        <v>573</v>
      </c>
    </row>
    <row r="22" customHeight="1" spans="2:3">
      <c r="B22" s="19">
        <v>1234</v>
      </c>
      <c r="C22" s="33" t="str">
        <f>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f>
        <v>壹仟贰佰叁拾肆元整</v>
      </c>
    </row>
    <row r="23" customHeight="1" spans="2:3">
      <c r="B23" s="19">
        <v>3675</v>
      </c>
      <c r="C23" s="33" t="str">
        <f>SUBSTITUTE(SUBSTITUTE(TEXT(INT(B23),"[DBNum2][$-804]G/通用格式元"&amp;IF(INT(B23)=B23,"整",""))&amp;TEXT(MID(B23,FIND(".",B23&amp;".0")+1,1),"[DBNum2][$-804]G/通用格式角")&amp;TEXT(MID(B23,FIND(".",B23&amp;".0")+2,1),"[DBNum2][$-804]G/通用格式分"),"零角","零"),"零分","")</f>
        <v>叁仟陆佰柒拾伍元整</v>
      </c>
    </row>
    <row r="24" customHeight="1" spans="2:3">
      <c r="B24" s="19">
        <v>3676</v>
      </c>
      <c r="C24" s="33" t="str">
        <f>SUBSTITUTE(SUBSTITUTE(TEXT(INT(B24),"[DBNum2][$-804]G/通用格式元"&amp;IF(INT(B24)=B24,"整",""))&amp;TEXT(MID(B24,FIND(".",B24&amp;".0")+1,1),"[DBNum2][$-804]G/通用格式角")&amp;TEXT(MID(B24,FIND(".",B24&amp;".0")+2,1),"[DBNum2][$-804]G/通用格式分"),"零角","零"),"零分","")</f>
        <v>叁仟陆佰柒拾陆元整</v>
      </c>
    </row>
    <row r="25" customHeight="1" spans="2:3">
      <c r="B25" s="19">
        <v>3677</v>
      </c>
      <c r="C25" s="33" t="str">
        <f>SUBSTITUTE(SUBSTITUTE(TEXT(INT(B25),"[DBNum2][$-804]G/通用格式元"&amp;IF(INT(B25)=B25,"整",""))&amp;TEXT(MID(B25,FIND(".",B25&amp;".0")+1,1),"[DBNum2][$-804]G/通用格式角")&amp;TEXT(MID(B25,FIND(".",B25&amp;".0")+2,1),"[DBNum2][$-804]G/通用格式分"),"零角","零"),"零分","")</f>
        <v>叁仟陆佰柒拾柒元整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25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11.9074074074074" style="5" customWidth="1"/>
    <col min="3" max="3" width="24.7314814814815" style="6" customWidth="1"/>
    <col min="4" max="4" width="17.0925925925926" style="6" customWidth="1"/>
    <col min="5" max="7" width="7.75" style="6" customWidth="1"/>
  </cols>
  <sheetData>
    <row r="1" s="4" customFormat="1" ht="49" customHeight="1" spans="2:7">
      <c r="B1" s="7" t="s">
        <v>578</v>
      </c>
      <c r="C1" s="8"/>
      <c r="D1" s="9"/>
      <c r="E1" s="9"/>
      <c r="F1" s="9"/>
      <c r="G1" s="9"/>
    </row>
    <row r="2" ht="15" customHeight="1" spans="2:2">
      <c r="B2"/>
    </row>
    <row r="20" customHeight="1" spans="2:2">
      <c r="B20" s="5" t="s">
        <v>579</v>
      </c>
    </row>
    <row r="21" customHeight="1" spans="2:6">
      <c r="B21" s="29" t="s">
        <v>3</v>
      </c>
      <c r="C21" s="29" t="s">
        <v>580</v>
      </c>
      <c r="D21" s="29" t="s">
        <v>581</v>
      </c>
      <c r="E21" s="29" t="s">
        <v>582</v>
      </c>
      <c r="F21" s="29" t="s">
        <v>583</v>
      </c>
    </row>
    <row r="22" customHeight="1" spans="2:6">
      <c r="B22" s="30">
        <v>1</v>
      </c>
      <c r="C22" s="229" t="s">
        <v>584</v>
      </c>
      <c r="D22" s="30" t="str">
        <f t="shared" ref="D22:D25" si="0">TEXT(MID(C22,7,8),"0000年00月00日")</f>
        <v>1978年03月23日</v>
      </c>
      <c r="E22" s="31">
        <f ca="1" t="shared" ref="E22:E25" si="1">DATEDIF(1*TEXT(MID(C22,7,8),"0000-00-00"),TODAY(),"y")</f>
        <v>43</v>
      </c>
      <c r="F22" s="30" t="str">
        <f t="shared" ref="F22:F25" si="2">IF(ISODD(MID(C22,17,1)),"男","女")</f>
        <v>男</v>
      </c>
    </row>
    <row r="23" customHeight="1" spans="2:6">
      <c r="B23" s="30">
        <v>2</v>
      </c>
      <c r="C23" s="229" t="s">
        <v>585</v>
      </c>
      <c r="D23" s="30" t="str">
        <f t="shared" si="0"/>
        <v>1987年06月30日</v>
      </c>
      <c r="E23" s="31">
        <f ca="1" t="shared" si="1"/>
        <v>34</v>
      </c>
      <c r="F23" s="30" t="str">
        <f t="shared" si="2"/>
        <v>男</v>
      </c>
    </row>
    <row r="24" customHeight="1" spans="2:6">
      <c r="B24" s="30">
        <v>3</v>
      </c>
      <c r="C24" s="229" t="s">
        <v>586</v>
      </c>
      <c r="D24" s="30" t="str">
        <f t="shared" si="0"/>
        <v>1989年05月23日</v>
      </c>
      <c r="E24" s="31">
        <f ca="1" t="shared" si="1"/>
        <v>32</v>
      </c>
      <c r="F24" s="30" t="str">
        <f t="shared" si="2"/>
        <v>男</v>
      </c>
    </row>
    <row r="25" customHeight="1" spans="2:6">
      <c r="B25" s="30">
        <v>4</v>
      </c>
      <c r="C25" s="229" t="s">
        <v>587</v>
      </c>
      <c r="D25" s="30" t="str">
        <f t="shared" si="0"/>
        <v>1990年09月28日</v>
      </c>
      <c r="E25" s="31">
        <f ca="1" t="shared" si="1"/>
        <v>30</v>
      </c>
      <c r="F25" s="30" t="str">
        <f t="shared" si="2"/>
        <v>女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11.9074074074074" style="5" customWidth="1"/>
    <col min="3" max="3" width="15.6388888888889" style="6" customWidth="1"/>
    <col min="4" max="4" width="17.0925925925926" style="6" customWidth="1"/>
    <col min="5" max="7" width="7.75" style="6" customWidth="1"/>
  </cols>
  <sheetData>
    <row r="1" s="4" customFormat="1" ht="49" customHeight="1" spans="2:7">
      <c r="B1" s="7" t="s">
        <v>588</v>
      </c>
      <c r="C1" s="8"/>
      <c r="D1" s="9"/>
      <c r="E1" s="9"/>
      <c r="F1" s="9"/>
      <c r="G1" s="9"/>
    </row>
    <row r="2" ht="15" customHeight="1" spans="2:2">
      <c r="B2"/>
    </row>
    <row r="3" customHeight="1" spans="2:2">
      <c r="B3" s="5" t="s">
        <v>534</v>
      </c>
    </row>
    <row r="4" customHeight="1" spans="2:4">
      <c r="B4" s="23" t="s">
        <v>589</v>
      </c>
      <c r="C4" s="23" t="s">
        <v>590</v>
      </c>
      <c r="D4" s="2" t="s">
        <v>201</v>
      </c>
    </row>
    <row r="5" customHeight="1" spans="2:4">
      <c r="B5" s="24" t="s">
        <v>591</v>
      </c>
      <c r="C5" s="25">
        <v>0.37</v>
      </c>
      <c r="D5" s="26">
        <f t="shared" ref="D5:D10" si="0">-C5</f>
        <v>-0.37</v>
      </c>
    </row>
    <row r="6" customHeight="1" spans="2:4">
      <c r="B6" s="24" t="s">
        <v>592</v>
      </c>
      <c r="C6" s="25">
        <v>0.25</v>
      </c>
      <c r="D6" s="26">
        <f t="shared" si="0"/>
        <v>-0.25</v>
      </c>
    </row>
    <row r="7" customHeight="1" spans="2:4">
      <c r="B7" s="24" t="s">
        <v>593</v>
      </c>
      <c r="C7" s="25">
        <v>0.22</v>
      </c>
      <c r="D7" s="26">
        <f t="shared" si="0"/>
        <v>-0.22</v>
      </c>
    </row>
    <row r="8" customHeight="1" spans="2:4">
      <c r="B8" s="24" t="s">
        <v>594</v>
      </c>
      <c r="C8" s="25">
        <v>0.08</v>
      </c>
      <c r="D8" s="26">
        <f t="shared" si="0"/>
        <v>-0.08</v>
      </c>
    </row>
    <row r="9" customHeight="1" spans="2:4">
      <c r="B9" s="27" t="s">
        <v>595</v>
      </c>
      <c r="C9" s="28">
        <v>-0.15</v>
      </c>
      <c r="D9" s="26">
        <f t="shared" si="0"/>
        <v>0.15</v>
      </c>
    </row>
    <row r="10" customHeight="1" spans="2:4">
      <c r="B10" s="24" t="s">
        <v>596</v>
      </c>
      <c r="C10" s="25">
        <v>-0.2</v>
      </c>
      <c r="D10" s="26">
        <f t="shared" si="0"/>
        <v>0.2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2"/>
  <sheetViews>
    <sheetView showGridLines="0" workbookViewId="0">
      <pane ySplit="1" topLeftCell="A2" activePane="bottomLeft" state="frozen"/>
      <selection/>
      <selection pane="bottomLeft" activeCell="B3" sqref="B3:H3"/>
    </sheetView>
  </sheetViews>
  <sheetFormatPr defaultColWidth="8.73148148148148" defaultRowHeight="26" customHeight="1"/>
  <cols>
    <col min="1" max="1" width="7.63888888888889" customWidth="1"/>
    <col min="2" max="2" width="11.9074074074074" style="5" customWidth="1"/>
    <col min="3" max="3" width="15.6388888888889" style="6" customWidth="1"/>
    <col min="4" max="4" width="17.0925925925926" style="6" customWidth="1"/>
    <col min="5" max="7" width="7.75" style="6" customWidth="1"/>
    <col min="8" max="8" width="10.4444444444444" customWidth="1"/>
  </cols>
  <sheetData>
    <row r="1" s="4" customFormat="1" ht="49" customHeight="1" spans="2:7">
      <c r="B1" s="7" t="s">
        <v>597</v>
      </c>
      <c r="C1" s="8"/>
      <c r="D1" s="9"/>
      <c r="E1" s="9"/>
      <c r="F1" s="9"/>
      <c r="G1" s="9"/>
    </row>
    <row r="2" ht="15" customHeight="1" spans="2:2">
      <c r="B2"/>
    </row>
    <row r="3" customHeight="1" spans="2:11">
      <c r="B3" s="18" t="s">
        <v>598</v>
      </c>
      <c r="C3" s="18"/>
      <c r="D3" s="18"/>
      <c r="E3" s="18"/>
      <c r="F3" s="18"/>
      <c r="G3" s="18"/>
      <c r="H3" s="18"/>
      <c r="J3" s="18" t="s">
        <v>599</v>
      </c>
      <c r="K3" s="18"/>
    </row>
    <row r="4" customHeight="1" spans="2:11">
      <c r="B4" s="13" t="s">
        <v>3</v>
      </c>
      <c r="C4" s="13" t="s">
        <v>134</v>
      </c>
      <c r="D4" s="13" t="s">
        <v>600</v>
      </c>
      <c r="E4" s="13" t="s">
        <v>601</v>
      </c>
      <c r="F4" s="13" t="s">
        <v>602</v>
      </c>
      <c r="G4" s="13" t="s">
        <v>603</v>
      </c>
      <c r="H4" s="13" t="s">
        <v>604</v>
      </c>
      <c r="J4" s="13" t="s">
        <v>602</v>
      </c>
      <c r="K4" s="13" t="s">
        <v>603</v>
      </c>
    </row>
    <row r="5" customHeight="1" spans="2:11">
      <c r="B5" s="19">
        <v>1</v>
      </c>
      <c r="C5" s="19" t="s">
        <v>122</v>
      </c>
      <c r="D5" s="19">
        <v>320</v>
      </c>
      <c r="E5" s="19">
        <v>350</v>
      </c>
      <c r="F5" s="20">
        <f t="shared" ref="F5:F9" si="0">IF(D5&gt;E5,E5,D5)/E5</f>
        <v>0.914285714285714</v>
      </c>
      <c r="G5" s="19">
        <f>LOOKUP(F5,$J$3:$J$7,$K$3:$K$7)</f>
        <v>3</v>
      </c>
      <c r="H5" s="19" t="str">
        <f t="shared" ref="H5:H9" si="1">REPT("★",G5)&amp;REPT("☆",5-G5)</f>
        <v>★★★☆☆</v>
      </c>
      <c r="J5" s="20">
        <v>0.55</v>
      </c>
      <c r="K5" s="19">
        <v>1</v>
      </c>
    </row>
    <row r="6" customHeight="1" spans="2:11">
      <c r="B6" s="19">
        <v>2</v>
      </c>
      <c r="C6" s="19" t="s">
        <v>123</v>
      </c>
      <c r="D6" s="19">
        <v>290</v>
      </c>
      <c r="E6" s="19">
        <v>350</v>
      </c>
      <c r="F6" s="20">
        <f t="shared" si="0"/>
        <v>0.828571428571429</v>
      </c>
      <c r="G6" s="19">
        <f>LOOKUP(F6,$J$3:$J$7,$K$3:$K$7)</f>
        <v>3</v>
      </c>
      <c r="H6" s="19" t="str">
        <f t="shared" si="1"/>
        <v>★★★☆☆</v>
      </c>
      <c r="J6" s="20">
        <v>0.65</v>
      </c>
      <c r="K6" s="19">
        <v>2</v>
      </c>
    </row>
    <row r="7" customHeight="1" spans="2:11">
      <c r="B7" s="19">
        <v>3</v>
      </c>
      <c r="C7" s="19" t="s">
        <v>266</v>
      </c>
      <c r="D7" s="19">
        <v>200</v>
      </c>
      <c r="E7" s="19">
        <v>350</v>
      </c>
      <c r="F7" s="20">
        <f t="shared" si="0"/>
        <v>0.571428571428571</v>
      </c>
      <c r="G7" s="19">
        <f>LOOKUP(F7,$J$3:$J$7,$K$3:$K$7)</f>
        <v>1</v>
      </c>
      <c r="H7" s="19" t="str">
        <f t="shared" si="1"/>
        <v>★☆☆☆☆</v>
      </c>
      <c r="J7" s="20">
        <v>0.75</v>
      </c>
      <c r="K7" s="19">
        <v>3</v>
      </c>
    </row>
    <row r="8" customHeight="1" spans="2:11">
      <c r="B8" s="19">
        <v>4</v>
      </c>
      <c r="C8" s="19" t="s">
        <v>605</v>
      </c>
      <c r="D8" s="19">
        <v>360</v>
      </c>
      <c r="E8" s="19">
        <v>350</v>
      </c>
      <c r="F8" s="20">
        <f t="shared" si="0"/>
        <v>1</v>
      </c>
      <c r="G8" s="19">
        <f>LOOKUP(F8,$J$3:$J$7,$K$3:$K$7)</f>
        <v>3</v>
      </c>
      <c r="H8" s="19" t="str">
        <f t="shared" si="1"/>
        <v>★★★☆☆</v>
      </c>
      <c r="J8" s="20">
        <v>0.85</v>
      </c>
      <c r="K8" s="19">
        <v>4</v>
      </c>
    </row>
    <row r="9" customHeight="1" spans="2:11">
      <c r="B9" s="19">
        <v>5</v>
      </c>
      <c r="C9" s="19" t="s">
        <v>606</v>
      </c>
      <c r="D9" s="19">
        <v>330</v>
      </c>
      <c r="E9" s="19">
        <v>350</v>
      </c>
      <c r="F9" s="20">
        <f t="shared" si="0"/>
        <v>0.942857142857143</v>
      </c>
      <c r="G9" s="19">
        <f>LOOKUP(F9,$J$3:$J$7,$K$3:$K$7)</f>
        <v>3</v>
      </c>
      <c r="H9" s="19" t="str">
        <f t="shared" si="1"/>
        <v>★★★☆☆</v>
      </c>
      <c r="J9" s="20">
        <v>0.95</v>
      </c>
      <c r="K9" s="19">
        <v>5</v>
      </c>
    </row>
    <row r="10" customHeight="1" spans="2:7">
      <c r="B10"/>
      <c r="C10"/>
      <c r="D10"/>
      <c r="E10"/>
      <c r="F10"/>
      <c r="G10"/>
    </row>
    <row r="11" customHeight="1" spans="2:7">
      <c r="B11"/>
      <c r="C11"/>
      <c r="D11"/>
      <c r="E11"/>
      <c r="F11"/>
      <c r="G11"/>
    </row>
    <row r="12" ht="12" customHeight="1" spans="2:7">
      <c r="B12"/>
      <c r="C12"/>
      <c r="D12"/>
      <c r="E12"/>
      <c r="F12"/>
      <c r="G12"/>
    </row>
    <row r="13" customHeight="1" spans="2:11">
      <c r="B13" s="18" t="s">
        <v>607</v>
      </c>
      <c r="C13" s="18"/>
      <c r="D13" s="18"/>
      <c r="E13" s="18"/>
      <c r="F13" s="18"/>
      <c r="G13" s="18"/>
      <c r="H13" s="18"/>
      <c r="I13" s="18"/>
      <c r="J13" s="18"/>
      <c r="K13" s="18"/>
    </row>
    <row r="14" customHeight="1" spans="2:11">
      <c r="B14" s="13" t="s">
        <v>3</v>
      </c>
      <c r="C14" s="13" t="s">
        <v>134</v>
      </c>
      <c r="D14" s="13" t="s">
        <v>608</v>
      </c>
      <c r="E14" s="13" t="s">
        <v>609</v>
      </c>
      <c r="F14" s="13" t="s">
        <v>610</v>
      </c>
      <c r="G14" s="13" t="s">
        <v>611</v>
      </c>
      <c r="H14" s="13" t="s">
        <v>612</v>
      </c>
      <c r="I14" s="13" t="s">
        <v>613</v>
      </c>
      <c r="J14" s="21" t="s">
        <v>614</v>
      </c>
      <c r="K14" s="21"/>
    </row>
    <row r="15" customHeight="1" spans="2:11">
      <c r="B15" s="19">
        <v>1</v>
      </c>
      <c r="C15" s="19" t="s">
        <v>615</v>
      </c>
      <c r="D15" s="19"/>
      <c r="E15" s="19">
        <v>1</v>
      </c>
      <c r="F15" s="19">
        <v>1</v>
      </c>
      <c r="G15" s="19"/>
      <c r="H15" s="19"/>
      <c r="I15" s="19">
        <v>1</v>
      </c>
      <c r="J15" s="22" t="str">
        <f t="shared" ref="J15:J19" si="2">REPT("★",SUM(D15:I15))</f>
        <v>★★★</v>
      </c>
      <c r="K15" s="22"/>
    </row>
    <row r="16" customHeight="1" spans="2:11">
      <c r="B16" s="19">
        <v>2</v>
      </c>
      <c r="C16" s="19" t="s">
        <v>616</v>
      </c>
      <c r="D16" s="19">
        <v>1</v>
      </c>
      <c r="E16" s="19"/>
      <c r="F16" s="19">
        <v>1</v>
      </c>
      <c r="G16" s="19"/>
      <c r="H16" s="19">
        <v>1</v>
      </c>
      <c r="I16" s="19"/>
      <c r="J16" s="22" t="str">
        <f t="shared" si="2"/>
        <v>★★★</v>
      </c>
      <c r="K16" s="22"/>
    </row>
    <row r="17" customHeight="1" spans="2:11">
      <c r="B17" s="19">
        <v>3</v>
      </c>
      <c r="C17" s="19" t="s">
        <v>617</v>
      </c>
      <c r="D17" s="19"/>
      <c r="E17" s="19">
        <v>1</v>
      </c>
      <c r="F17" s="19">
        <v>1</v>
      </c>
      <c r="G17" s="19">
        <v>1</v>
      </c>
      <c r="H17" s="19">
        <v>1</v>
      </c>
      <c r="I17" s="19"/>
      <c r="J17" s="22" t="str">
        <f t="shared" si="2"/>
        <v>★★★★</v>
      </c>
      <c r="K17" s="22"/>
    </row>
    <row r="18" customHeight="1" spans="2:11">
      <c r="B18" s="19">
        <v>4</v>
      </c>
      <c r="C18" s="19" t="s">
        <v>618</v>
      </c>
      <c r="D18" s="19">
        <v>1</v>
      </c>
      <c r="E18" s="19"/>
      <c r="F18" s="19"/>
      <c r="G18" s="19">
        <v>1</v>
      </c>
      <c r="H18" s="19"/>
      <c r="I18" s="19"/>
      <c r="J18" s="22" t="str">
        <f t="shared" si="2"/>
        <v>★★</v>
      </c>
      <c r="K18" s="22"/>
    </row>
    <row r="19" customHeight="1" spans="2:11">
      <c r="B19" s="19">
        <v>5</v>
      </c>
      <c r="C19" s="19" t="s">
        <v>619</v>
      </c>
      <c r="D19" s="19">
        <v>1</v>
      </c>
      <c r="E19" s="19">
        <v>1</v>
      </c>
      <c r="F19" s="19">
        <v>1</v>
      </c>
      <c r="G19" s="19"/>
      <c r="H19" s="19">
        <v>1</v>
      </c>
      <c r="I19" s="19">
        <v>1</v>
      </c>
      <c r="J19" s="22" t="str">
        <f t="shared" si="2"/>
        <v>★★★★★</v>
      </c>
      <c r="K19" s="22"/>
    </row>
    <row r="20" customHeight="1" spans="2:7">
      <c r="B20"/>
      <c r="C20"/>
      <c r="D20"/>
      <c r="E20"/>
      <c r="F20"/>
      <c r="G20"/>
    </row>
    <row r="21" customHeight="1" spans="2:7">
      <c r="B21"/>
      <c r="C21"/>
      <c r="D21"/>
      <c r="E21"/>
      <c r="F21"/>
      <c r="G21"/>
    </row>
    <row r="22" customHeight="1" spans="2:7">
      <c r="B22"/>
      <c r="C22"/>
      <c r="D22"/>
      <c r="E22"/>
      <c r="F22"/>
      <c r="G22"/>
    </row>
  </sheetData>
  <sheetProtection formatCells="0" insertHyperlinks="0" autoFilter="0"/>
  <mergeCells count="9">
    <mergeCell ref="B3:H3"/>
    <mergeCell ref="J3:K3"/>
    <mergeCell ref="B13:K13"/>
    <mergeCell ref="J14:K14"/>
    <mergeCell ref="J15:K15"/>
    <mergeCell ref="J16:K16"/>
    <mergeCell ref="J17:K17"/>
    <mergeCell ref="J18:K18"/>
    <mergeCell ref="J19:K19"/>
  </mergeCell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8.73148148148148" defaultRowHeight="26" customHeight="1" outlineLevelCol="6"/>
  <cols>
    <col min="1" max="1" width="7.63888888888889" customWidth="1"/>
    <col min="2" max="2" width="9.66666666666667" style="5" customWidth="1"/>
    <col min="3" max="3" width="15.6388888888889" style="6" customWidth="1"/>
    <col min="4" max="4" width="14.2222222222222" style="6" customWidth="1"/>
    <col min="5" max="5" width="13.8888888888889" style="6" customWidth="1"/>
    <col min="6" max="6" width="7.75" style="6" customWidth="1"/>
    <col min="7" max="7" width="29.6666666666667" style="6" customWidth="1"/>
    <col min="8" max="8" width="10.4444444444444" customWidth="1"/>
  </cols>
  <sheetData>
    <row r="1" s="4" customFormat="1" ht="49" customHeight="1" spans="2:7">
      <c r="B1" s="7" t="s">
        <v>620</v>
      </c>
      <c r="C1" s="8"/>
      <c r="D1" s="9"/>
      <c r="E1" s="9"/>
      <c r="F1" s="9"/>
      <c r="G1" s="9"/>
    </row>
    <row r="2" ht="15" customHeight="1" spans="2:2">
      <c r="B2"/>
    </row>
    <row r="3" customHeight="1" spans="2:7">
      <c r="B3" s="13" t="s">
        <v>3</v>
      </c>
      <c r="C3" s="13" t="s">
        <v>621</v>
      </c>
      <c r="D3" s="13" t="s">
        <v>622</v>
      </c>
      <c r="E3" s="13" t="s">
        <v>623</v>
      </c>
      <c r="F3" s="13" t="s">
        <v>624</v>
      </c>
      <c r="G3" s="13" t="s">
        <v>625</v>
      </c>
    </row>
    <row r="4" customHeight="1" spans="2:7">
      <c r="B4" s="14">
        <v>1</v>
      </c>
      <c r="C4" s="14" t="s">
        <v>626</v>
      </c>
      <c r="D4" s="15">
        <v>43831</v>
      </c>
      <c r="E4" s="15">
        <v>43840</v>
      </c>
      <c r="F4" s="16">
        <f t="shared" ref="F4:F9" si="0">E4-D4</f>
        <v>9</v>
      </c>
      <c r="G4" s="17" t="str">
        <f>REPT(" ",D4-MIN($D$3:$D$8))&amp;REPT("|",F4)</f>
        <v>|||||||||</v>
      </c>
    </row>
    <row r="5" customHeight="1" spans="2:7">
      <c r="B5" s="14">
        <v>2</v>
      </c>
      <c r="C5" s="14" t="s">
        <v>627</v>
      </c>
      <c r="D5" s="15">
        <v>43840</v>
      </c>
      <c r="E5" s="15">
        <v>43845</v>
      </c>
      <c r="F5" s="16">
        <f t="shared" si="0"/>
        <v>5</v>
      </c>
      <c r="G5" s="17" t="str">
        <f>REPT(" ",D5-MIN($D$3:$D$8))&amp;REPT("|",F5)</f>
        <v>         |||||</v>
      </c>
    </row>
    <row r="6" customHeight="1" spans="2:7">
      <c r="B6" s="14">
        <v>3</v>
      </c>
      <c r="C6" s="14" t="s">
        <v>628</v>
      </c>
      <c r="D6" s="15">
        <v>43845</v>
      </c>
      <c r="E6" s="15">
        <v>43853</v>
      </c>
      <c r="F6" s="16">
        <f t="shared" si="0"/>
        <v>8</v>
      </c>
      <c r="G6" s="17" t="str">
        <f>REPT(" ",D6-MIN($D$3:$D$8))&amp;REPT("|",F6)</f>
        <v>              ||||||||</v>
      </c>
    </row>
    <row r="7" customHeight="1" spans="2:7">
      <c r="B7" s="14">
        <v>4</v>
      </c>
      <c r="C7" s="14" t="s">
        <v>629</v>
      </c>
      <c r="D7" s="15">
        <v>43854</v>
      </c>
      <c r="E7" s="15">
        <v>43860</v>
      </c>
      <c r="F7" s="16">
        <f t="shared" si="0"/>
        <v>6</v>
      </c>
      <c r="G7" s="17" t="str">
        <f>REPT(" ",D7-MIN($D$3:$D$8))&amp;REPT("|",F7)</f>
        <v>                       ||||||</v>
      </c>
    </row>
    <row r="8" customHeight="1" spans="2:7">
      <c r="B8" s="14">
        <v>5</v>
      </c>
      <c r="C8" s="14" t="s">
        <v>630</v>
      </c>
      <c r="D8" s="15">
        <v>43860</v>
      </c>
      <c r="E8" s="15">
        <v>43871</v>
      </c>
      <c r="F8" s="16">
        <f t="shared" si="0"/>
        <v>11</v>
      </c>
      <c r="G8" s="17" t="str">
        <f>REPT(" ",D8-MIN($D$3:$D$8))&amp;REPT("|",F8)</f>
        <v>                             |||||||||||</v>
      </c>
    </row>
    <row r="9" customHeight="1" spans="2:7">
      <c r="B9" s="14">
        <v>6</v>
      </c>
      <c r="C9" s="14" t="s">
        <v>631</v>
      </c>
      <c r="D9" s="15">
        <v>43871</v>
      </c>
      <c r="E9" s="15">
        <v>43886</v>
      </c>
      <c r="F9" s="16">
        <f t="shared" si="0"/>
        <v>15</v>
      </c>
      <c r="G9" s="17" t="str">
        <f>REPT(" ",D9-MIN($D$3:$D$8))&amp;REPT("|",F9)</f>
        <v>                                        |||||||||||||||</v>
      </c>
    </row>
    <row r="10" customHeight="1" spans="2:7">
      <c r="B10"/>
      <c r="C10"/>
      <c r="D10"/>
      <c r="E10"/>
      <c r="F10"/>
      <c r="G10"/>
    </row>
    <row r="11" customHeight="1" spans="2:7">
      <c r="B11"/>
      <c r="C11"/>
      <c r="D11"/>
      <c r="E11"/>
      <c r="F11"/>
      <c r="G11"/>
    </row>
    <row r="12" customHeight="1" spans="2:7">
      <c r="B12"/>
      <c r="C12"/>
      <c r="D12"/>
      <c r="E12"/>
      <c r="F12"/>
      <c r="G12"/>
    </row>
    <row r="13" customHeight="1" spans="2:7">
      <c r="B13"/>
      <c r="C13"/>
      <c r="D13"/>
      <c r="E13"/>
      <c r="F13"/>
      <c r="G13"/>
    </row>
    <row r="14" customHeight="1" spans="2:7">
      <c r="B14"/>
      <c r="C14"/>
      <c r="D14"/>
      <c r="E14"/>
      <c r="F14"/>
      <c r="G14"/>
    </row>
    <row r="15" customHeight="1" spans="2:7">
      <c r="B15"/>
      <c r="C15"/>
      <c r="D15"/>
      <c r="E15"/>
      <c r="F15"/>
      <c r="G1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9"/>
  <sheetViews>
    <sheetView showGridLines="0" workbookViewId="0">
      <pane ySplit="1" topLeftCell="A2" activePane="bottomLeft" state="frozen"/>
      <selection/>
      <selection pane="bottomLeft" activeCell="H9" sqref="H9"/>
    </sheetView>
  </sheetViews>
  <sheetFormatPr defaultColWidth="8.73148148148148" defaultRowHeight="26" customHeight="1" outlineLevelCol="6"/>
  <cols>
    <col min="1" max="1" width="7.63888888888889" customWidth="1"/>
    <col min="2" max="2" width="9.66666666666667" style="5" customWidth="1"/>
    <col min="3" max="3" width="15.6388888888889" style="6" customWidth="1"/>
    <col min="4" max="7" width="14.0925925925926" style="6" customWidth="1"/>
    <col min="8" max="8" width="10.4444444444444" customWidth="1"/>
  </cols>
  <sheetData>
    <row r="1" s="4" customFormat="1" ht="49" customHeight="1" spans="2:7">
      <c r="B1" s="7" t="s">
        <v>632</v>
      </c>
      <c r="C1" s="8"/>
      <c r="D1" s="9"/>
      <c r="E1" s="9"/>
      <c r="F1" s="9"/>
      <c r="G1" s="9"/>
    </row>
    <row r="2" ht="15" customHeight="1" spans="2:2">
      <c r="B2"/>
    </row>
    <row r="3" customHeight="1" spans="2:7">
      <c r="B3" s="10" t="s">
        <v>3</v>
      </c>
      <c r="C3" s="10" t="s">
        <v>621</v>
      </c>
      <c r="D3" s="10" t="s">
        <v>633</v>
      </c>
      <c r="E3" s="10" t="s">
        <v>634</v>
      </c>
      <c r="F3" s="10" t="s">
        <v>635</v>
      </c>
      <c r="G3" s="11" t="s">
        <v>636</v>
      </c>
    </row>
    <row r="4" customHeight="1" spans="2:7">
      <c r="B4" s="10">
        <v>1</v>
      </c>
      <c r="C4" s="10" t="s">
        <v>637</v>
      </c>
      <c r="D4" s="12">
        <v>44283</v>
      </c>
      <c r="E4" s="12">
        <v>44284</v>
      </c>
      <c r="F4" s="12">
        <v>44285</v>
      </c>
      <c r="G4" s="12">
        <v>44469</v>
      </c>
    </row>
    <row r="5" customHeight="1" spans="2:7">
      <c r="B5" s="10">
        <v>2</v>
      </c>
      <c r="C5" s="10" t="s">
        <v>638</v>
      </c>
      <c r="D5" s="12">
        <v>44406</v>
      </c>
      <c r="E5" s="12">
        <v>44438</v>
      </c>
      <c r="F5" s="12">
        <v>43555</v>
      </c>
      <c r="G5" s="12">
        <v>44531</v>
      </c>
    </row>
    <row r="6" customHeight="1" spans="2:7">
      <c r="B6" s="10">
        <v>3</v>
      </c>
      <c r="C6" s="10" t="s">
        <v>639</v>
      </c>
      <c r="D6" s="12">
        <v>44285</v>
      </c>
      <c r="E6" s="12">
        <v>44408</v>
      </c>
      <c r="F6" s="12">
        <v>44287</v>
      </c>
      <c r="G6" s="12">
        <v>44316</v>
      </c>
    </row>
    <row r="7" customHeight="1" spans="2:7">
      <c r="B7" s="10">
        <v>4</v>
      </c>
      <c r="C7" s="10" t="s">
        <v>122</v>
      </c>
      <c r="D7" s="12">
        <v>44408</v>
      </c>
      <c r="E7" s="12">
        <v>44250</v>
      </c>
      <c r="F7" s="12">
        <v>44471</v>
      </c>
      <c r="G7" s="12">
        <v>44411</v>
      </c>
    </row>
    <row r="8" customHeight="1" spans="2:7">
      <c r="B8" s="10">
        <v>5</v>
      </c>
      <c r="C8" s="10" t="s">
        <v>123</v>
      </c>
      <c r="D8" s="12">
        <v>44407</v>
      </c>
      <c r="E8" s="12">
        <v>44652</v>
      </c>
      <c r="F8" s="12">
        <v>44471</v>
      </c>
      <c r="G8" s="12">
        <v>44411</v>
      </c>
    </row>
    <row r="9" customHeight="1" spans="2:7">
      <c r="B9" s="10">
        <v>6</v>
      </c>
      <c r="C9" s="10" t="s">
        <v>266</v>
      </c>
      <c r="D9" s="12">
        <v>44773</v>
      </c>
      <c r="E9" s="12">
        <v>44256</v>
      </c>
      <c r="F9" s="12">
        <v>44250</v>
      </c>
      <c r="G9" s="12">
        <v>44411</v>
      </c>
    </row>
    <row r="10" customHeight="1" spans="2:7">
      <c r="B10" s="10">
        <v>7</v>
      </c>
      <c r="C10" s="10" t="s">
        <v>605</v>
      </c>
      <c r="D10" s="12">
        <v>44408</v>
      </c>
      <c r="E10" s="12">
        <v>44287</v>
      </c>
      <c r="F10" s="12">
        <v>44471</v>
      </c>
      <c r="G10" s="12">
        <v>44411</v>
      </c>
    </row>
    <row r="11" customHeight="1" spans="2:2">
      <c r="B11" s="5" t="s">
        <v>640</v>
      </c>
    </row>
    <row r="12" customHeight="1" spans="2:2">
      <c r="B12" s="5" t="s">
        <v>641</v>
      </c>
    </row>
    <row r="13" customHeight="1" spans="2:2">
      <c r="B13" s="5" t="s">
        <v>642</v>
      </c>
    </row>
    <row r="14" customHeight="1" spans="2:2">
      <c r="B14" s="5" t="s">
        <v>643</v>
      </c>
    </row>
    <row r="15" customHeight="1" spans="2:2">
      <c r="B15" s="5" t="s">
        <v>644</v>
      </c>
    </row>
    <row r="16" customHeight="1" spans="2:2">
      <c r="B16" s="5" t="s">
        <v>645</v>
      </c>
    </row>
    <row r="17" customHeight="1" spans="2:2">
      <c r="B17" s="5" t="s">
        <v>646</v>
      </c>
    </row>
    <row r="18" customHeight="1" spans="2:2">
      <c r="B18" s="5" t="s">
        <v>647</v>
      </c>
    </row>
    <row r="19" customHeight="1" spans="2:2">
      <c r="B19" s="5" t="s">
        <v>648</v>
      </c>
    </row>
  </sheetData>
  <sheetProtection formatCells="0" insertHyperlinks="0" autoFilter="0"/>
  <conditionalFormatting sqref="B4:C10">
    <cfRule type="expression" dxfId="4" priority="4">
      <formula>AND($G4&gt;=4000,$G4&lt;=4500)</formula>
    </cfRule>
  </conditionalFormatting>
  <conditionalFormatting sqref="D4:G10">
    <cfRule type="expression" dxfId="5" priority="3">
      <formula>DATEDIF(TODAY(),D4,"d")&lt;=90</formula>
    </cfRule>
    <cfRule type="expression" dxfId="6" priority="2">
      <formula>DATEDIF(TODAY(),D4,"d")&lt;=30</formula>
    </cfRule>
    <cfRule type="expression" dxfId="7" priority="1">
      <formula>DATEDIF(TODAY(),D4,"d")&lt;=0</formula>
    </cfRule>
  </conditionalFormatting>
  <dataValidations count="2">
    <dataValidation allowBlank="1" showInputMessage="1" showErrorMessage="1" errorTitle="错误验证" error="数据已审核不能更改" sqref="D4:G10"/>
    <dataValidation type="custom" allowBlank="1" showInputMessage="1" showErrorMessage="1" errorTitle="错误验证" error="数据已审核不能更改" sqref="B6:C10 B4:C5">
      <formula1>LEN($F4)=0</formula1>
    </dataValidation>
  </dataValidation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161"/>
  <sheetViews>
    <sheetView showGridLines="0" workbookViewId="0">
      <selection activeCell="D8" sqref="D8"/>
    </sheetView>
  </sheetViews>
  <sheetFormatPr defaultColWidth="8.73148148148148" defaultRowHeight="14.4" outlineLevelCol="4"/>
  <cols>
    <col min="1" max="1" width="5.87037037037037" customWidth="1"/>
  </cols>
  <sheetData>
    <row r="1" ht="24" customHeight="1"/>
    <row r="2" ht="19" customHeight="1" spans="2:5">
      <c r="B2" s="1" t="s">
        <v>5</v>
      </c>
      <c r="C2" s="1" t="s">
        <v>649</v>
      </c>
      <c r="E2" s="1" t="s">
        <v>650</v>
      </c>
    </row>
    <row r="3" ht="15.6" spans="2:5">
      <c r="B3" s="2" t="s">
        <v>12</v>
      </c>
      <c r="C3" s="2">
        <v>1</v>
      </c>
      <c r="E3" s="3" t="s">
        <v>651</v>
      </c>
    </row>
    <row r="4" ht="15.6" spans="2:5">
      <c r="B4" s="2" t="s">
        <v>9</v>
      </c>
      <c r="C4" s="2">
        <v>2</v>
      </c>
      <c r="E4" s="3" t="s">
        <v>652</v>
      </c>
    </row>
    <row r="5" ht="15.6" spans="2:3">
      <c r="B5" s="2" t="s">
        <v>27</v>
      </c>
      <c r="C5" s="2">
        <v>3</v>
      </c>
    </row>
    <row r="6" ht="15.6" spans="2:3">
      <c r="B6" s="2" t="s">
        <v>653</v>
      </c>
      <c r="C6" s="2">
        <v>4</v>
      </c>
    </row>
    <row r="7" ht="15.6" spans="2:3">
      <c r="B7" s="2"/>
      <c r="C7" s="2">
        <v>5</v>
      </c>
    </row>
    <row r="8" ht="15.6" spans="2:3">
      <c r="B8" s="2"/>
      <c r="C8" s="2">
        <v>6</v>
      </c>
    </row>
    <row r="9" ht="15.6" spans="2:3">
      <c r="B9" s="2"/>
      <c r="C9" s="2">
        <v>7</v>
      </c>
    </row>
    <row r="10" ht="15.6" spans="2:3">
      <c r="B10" s="2"/>
      <c r="C10" s="2">
        <v>8</v>
      </c>
    </row>
    <row r="11" ht="15.6" spans="2:3">
      <c r="B11" s="2"/>
      <c r="C11" s="2">
        <v>9</v>
      </c>
    </row>
    <row r="12" ht="15.6" spans="2:3">
      <c r="B12" s="2"/>
      <c r="C12" s="2">
        <v>10</v>
      </c>
    </row>
    <row r="13" ht="15.6" spans="2:3">
      <c r="B13" s="2"/>
      <c r="C13" s="2">
        <v>11</v>
      </c>
    </row>
    <row r="14" ht="15.6" spans="2:3">
      <c r="B14" s="2"/>
      <c r="C14" s="2">
        <v>12</v>
      </c>
    </row>
    <row r="15" ht="15.6" spans="2:3">
      <c r="B15" s="2"/>
      <c r="C15" s="2">
        <v>13</v>
      </c>
    </row>
    <row r="16" ht="15.6" spans="2:3">
      <c r="B16" s="2"/>
      <c r="C16" s="2">
        <v>14</v>
      </c>
    </row>
    <row r="17" ht="15.6" spans="2:3">
      <c r="B17" s="2"/>
      <c r="C17" s="2">
        <v>15</v>
      </c>
    </row>
    <row r="18" ht="15.6" spans="2:3">
      <c r="B18" s="2"/>
      <c r="C18" s="2">
        <v>16</v>
      </c>
    </row>
    <row r="19" ht="15.6" spans="2:3">
      <c r="B19" s="2"/>
      <c r="C19" s="2">
        <v>17</v>
      </c>
    </row>
    <row r="20" ht="15.6" spans="2:3">
      <c r="B20" s="2"/>
      <c r="C20" s="2">
        <v>18</v>
      </c>
    </row>
    <row r="21" ht="15.6" spans="2:3">
      <c r="B21" s="2"/>
      <c r="C21" s="2">
        <v>19</v>
      </c>
    </row>
    <row r="22" ht="15.6" spans="2:3">
      <c r="B22" s="2"/>
      <c r="C22" s="2">
        <v>20</v>
      </c>
    </row>
    <row r="23" ht="15.6" spans="2:3">
      <c r="B23" s="2"/>
      <c r="C23" s="2">
        <v>21</v>
      </c>
    </row>
    <row r="24" ht="15.6" spans="2:3">
      <c r="B24" s="2"/>
      <c r="C24" s="2">
        <v>22</v>
      </c>
    </row>
    <row r="25" ht="15.6" spans="2:3">
      <c r="B25" s="2"/>
      <c r="C25" s="2">
        <v>23</v>
      </c>
    </row>
    <row r="26" ht="15.6" spans="2:3">
      <c r="B26" s="2"/>
      <c r="C26" s="2">
        <v>24</v>
      </c>
    </row>
    <row r="27" ht="15.6" spans="2:3">
      <c r="B27" s="2"/>
      <c r="C27" s="2">
        <v>25</v>
      </c>
    </row>
    <row r="28" ht="15.6" spans="2:3">
      <c r="B28" s="2"/>
      <c r="C28" s="2">
        <v>26</v>
      </c>
    </row>
    <row r="29" ht="15.6" spans="2:3">
      <c r="B29" s="2"/>
      <c r="C29" s="2">
        <v>27</v>
      </c>
    </row>
    <row r="30" ht="15.6" spans="2:3">
      <c r="B30" s="2"/>
      <c r="C30" s="2">
        <v>28</v>
      </c>
    </row>
    <row r="31" ht="15.6" spans="2:3">
      <c r="B31" s="2"/>
      <c r="C31" s="2">
        <v>29</v>
      </c>
    </row>
    <row r="32" ht="15.6" spans="2:3">
      <c r="B32" s="2"/>
      <c r="C32" s="2">
        <v>30</v>
      </c>
    </row>
    <row r="33" ht="15.6" spans="2:3">
      <c r="B33" s="2"/>
      <c r="C33" s="2">
        <v>31</v>
      </c>
    </row>
    <row r="34" ht="15.6" spans="2:3">
      <c r="B34" s="2"/>
      <c r="C34" s="2">
        <v>32</v>
      </c>
    </row>
    <row r="35" ht="15.6" spans="2:3">
      <c r="B35" s="2"/>
      <c r="C35" s="2">
        <v>33</v>
      </c>
    </row>
    <row r="36" ht="15.6" spans="2:3">
      <c r="B36" s="2"/>
      <c r="C36" s="2">
        <v>34</v>
      </c>
    </row>
    <row r="37" ht="15.6" spans="2:3">
      <c r="B37" s="2"/>
      <c r="C37" s="2">
        <v>35</v>
      </c>
    </row>
    <row r="38" ht="15.6" spans="2:3">
      <c r="B38" s="2"/>
      <c r="C38" s="2">
        <v>36</v>
      </c>
    </row>
    <row r="39" ht="15.6" spans="2:3">
      <c r="B39" s="2"/>
      <c r="C39" s="2">
        <v>37</v>
      </c>
    </row>
    <row r="40" ht="15.6" spans="2:3">
      <c r="B40" s="2"/>
      <c r="C40" s="2">
        <v>38</v>
      </c>
    </row>
    <row r="41" ht="15.6" spans="2:3">
      <c r="B41" s="2"/>
      <c r="C41" s="2">
        <v>39</v>
      </c>
    </row>
    <row r="42" ht="15.6" spans="2:3">
      <c r="B42" s="2"/>
      <c r="C42" s="2">
        <v>40</v>
      </c>
    </row>
    <row r="43" ht="15.6" spans="2:3">
      <c r="B43" s="2"/>
      <c r="C43" s="2">
        <v>41</v>
      </c>
    </row>
    <row r="44" ht="15.6" spans="2:3">
      <c r="B44" s="2"/>
      <c r="C44" s="2">
        <v>42</v>
      </c>
    </row>
    <row r="45" ht="15.6" spans="2:3">
      <c r="B45" s="2"/>
      <c r="C45" s="2">
        <v>43</v>
      </c>
    </row>
    <row r="46" ht="15.6" spans="2:3">
      <c r="B46" s="2"/>
      <c r="C46" s="2">
        <v>44</v>
      </c>
    </row>
    <row r="47" ht="15.6" spans="2:3">
      <c r="B47" s="2"/>
      <c r="C47" s="2">
        <v>45</v>
      </c>
    </row>
    <row r="48" ht="15.6" spans="2:3">
      <c r="B48" s="2"/>
      <c r="C48" s="2">
        <v>46</v>
      </c>
    </row>
    <row r="49" ht="15.6" spans="2:3">
      <c r="B49" s="2"/>
      <c r="C49" s="2">
        <v>47</v>
      </c>
    </row>
    <row r="50" ht="15.6" spans="2:3">
      <c r="B50" s="2"/>
      <c r="C50" s="2">
        <v>48</v>
      </c>
    </row>
    <row r="51" ht="15.6" spans="2:3">
      <c r="B51" s="2"/>
      <c r="C51" s="2">
        <v>49</v>
      </c>
    </row>
    <row r="52" ht="15.6" spans="2:3">
      <c r="B52" s="2"/>
      <c r="C52" s="2">
        <v>50</v>
      </c>
    </row>
    <row r="53" ht="15.6" spans="2:3">
      <c r="B53" s="2"/>
      <c r="C53" s="2">
        <v>51</v>
      </c>
    </row>
    <row r="54" ht="15.6" spans="2:3">
      <c r="B54" s="2"/>
      <c r="C54" s="2">
        <v>52</v>
      </c>
    </row>
    <row r="55" ht="15.6" spans="2:3">
      <c r="B55" s="2"/>
      <c r="C55" s="2">
        <v>53</v>
      </c>
    </row>
    <row r="56" ht="15.6" spans="2:3">
      <c r="B56" s="2"/>
      <c r="C56" s="2">
        <v>54</v>
      </c>
    </row>
    <row r="57" ht="15.6" spans="2:3">
      <c r="B57" s="2"/>
      <c r="C57" s="2">
        <v>55</v>
      </c>
    </row>
    <row r="58" ht="15.6" spans="2:3">
      <c r="B58" s="2"/>
      <c r="C58" s="2">
        <v>56</v>
      </c>
    </row>
    <row r="59" ht="15.6" spans="2:3">
      <c r="B59" s="2"/>
      <c r="C59" s="2">
        <v>57</v>
      </c>
    </row>
    <row r="60" ht="15.6" spans="2:3">
      <c r="B60" s="2"/>
      <c r="C60" s="2">
        <v>58</v>
      </c>
    </row>
    <row r="61" ht="15.6" spans="2:3">
      <c r="B61" s="2"/>
      <c r="C61" s="2">
        <v>59</v>
      </c>
    </row>
    <row r="62" ht="15.6" spans="2:3">
      <c r="B62" s="2"/>
      <c r="C62" s="2">
        <v>60</v>
      </c>
    </row>
    <row r="63" ht="15.6" spans="2:3">
      <c r="B63" s="2"/>
      <c r="C63" s="2">
        <v>61</v>
      </c>
    </row>
    <row r="64" ht="15.6" spans="2:3">
      <c r="B64" s="2"/>
      <c r="C64" s="2">
        <v>62</v>
      </c>
    </row>
    <row r="65" ht="15.6" spans="2:3">
      <c r="B65" s="2"/>
      <c r="C65" s="2">
        <v>63</v>
      </c>
    </row>
    <row r="66" ht="15.6" spans="2:3">
      <c r="B66" s="2"/>
      <c r="C66" s="2">
        <v>64</v>
      </c>
    </row>
    <row r="67" ht="15.6" spans="2:3">
      <c r="B67" s="2"/>
      <c r="C67" s="2">
        <v>65</v>
      </c>
    </row>
    <row r="68" ht="15.6" spans="2:3">
      <c r="B68" s="2"/>
      <c r="C68" s="2">
        <v>66</v>
      </c>
    </row>
    <row r="69" ht="15.6" spans="2:3">
      <c r="B69" s="2"/>
      <c r="C69" s="2">
        <v>67</v>
      </c>
    </row>
    <row r="70" ht="15.6" spans="2:3">
      <c r="B70" s="2"/>
      <c r="C70" s="2">
        <v>68</v>
      </c>
    </row>
    <row r="71" ht="15.6" spans="2:3">
      <c r="B71" s="2"/>
      <c r="C71" s="2">
        <v>69</v>
      </c>
    </row>
    <row r="72" ht="15.6" spans="2:3">
      <c r="B72" s="2"/>
      <c r="C72" s="2">
        <v>70</v>
      </c>
    </row>
    <row r="73" ht="15.6" spans="2:3">
      <c r="B73" s="2"/>
      <c r="C73" s="2">
        <v>71</v>
      </c>
    </row>
    <row r="74" ht="15.6" spans="2:3">
      <c r="B74" s="2"/>
      <c r="C74" s="2">
        <v>72</v>
      </c>
    </row>
    <row r="75" ht="15.6" spans="2:3">
      <c r="B75" s="2"/>
      <c r="C75" s="2">
        <v>73</v>
      </c>
    </row>
    <row r="76" ht="15.6" spans="2:3">
      <c r="B76" s="2"/>
      <c r="C76" s="2">
        <v>74</v>
      </c>
    </row>
    <row r="77" ht="15.6" spans="2:3">
      <c r="B77" s="2"/>
      <c r="C77" s="2">
        <v>75</v>
      </c>
    </row>
    <row r="78" ht="15.6" spans="2:3">
      <c r="B78" s="2"/>
      <c r="C78" s="2">
        <v>76</v>
      </c>
    </row>
    <row r="79" ht="15.6" spans="2:3">
      <c r="B79" s="2"/>
      <c r="C79" s="2">
        <v>77</v>
      </c>
    </row>
    <row r="80" ht="15.6" spans="2:3">
      <c r="B80" s="2"/>
      <c r="C80" s="2">
        <v>78</v>
      </c>
    </row>
    <row r="81" ht="15.6" spans="2:3">
      <c r="B81" s="2"/>
      <c r="C81" s="2">
        <v>79</v>
      </c>
    </row>
    <row r="82" ht="15.6" spans="2:3">
      <c r="B82" s="2"/>
      <c r="C82" s="2">
        <v>80</v>
      </c>
    </row>
    <row r="83" ht="15.6" spans="2:3">
      <c r="B83" s="2"/>
      <c r="C83" s="2">
        <v>81</v>
      </c>
    </row>
    <row r="84" ht="15.6" spans="2:3">
      <c r="B84" s="2"/>
      <c r="C84" s="2">
        <v>82</v>
      </c>
    </row>
    <row r="85" ht="15.6" spans="2:3">
      <c r="B85" s="2"/>
      <c r="C85" s="2">
        <v>83</v>
      </c>
    </row>
    <row r="86" ht="15.6" spans="2:3">
      <c r="B86" s="2"/>
      <c r="C86" s="2">
        <v>84</v>
      </c>
    </row>
    <row r="87" ht="15.6" spans="2:3">
      <c r="B87" s="2"/>
      <c r="C87" s="2">
        <v>85</v>
      </c>
    </row>
    <row r="88" ht="15.6" spans="2:3">
      <c r="B88" s="2"/>
      <c r="C88" s="2">
        <v>86</v>
      </c>
    </row>
    <row r="89" ht="15.6" spans="2:3">
      <c r="B89" s="2"/>
      <c r="C89" s="2">
        <v>87</v>
      </c>
    </row>
    <row r="90" ht="15.6" spans="2:3">
      <c r="B90" s="2"/>
      <c r="C90" s="2">
        <v>88</v>
      </c>
    </row>
    <row r="91" ht="15.6" spans="2:3">
      <c r="B91" s="2"/>
      <c r="C91" s="2">
        <v>89</v>
      </c>
    </row>
    <row r="92" ht="15.6" spans="2:3">
      <c r="B92" s="2"/>
      <c r="C92" s="2">
        <v>90</v>
      </c>
    </row>
    <row r="93" ht="15.6" spans="2:3">
      <c r="B93" s="2"/>
      <c r="C93" s="2">
        <v>91</v>
      </c>
    </row>
    <row r="94" ht="15.6" spans="2:3">
      <c r="B94" s="2"/>
      <c r="C94" s="2">
        <v>92</v>
      </c>
    </row>
    <row r="95" ht="15.6" spans="2:3">
      <c r="B95" s="2"/>
      <c r="C95" s="2">
        <v>93</v>
      </c>
    </row>
    <row r="96" ht="15.6" spans="2:3">
      <c r="B96" s="2"/>
      <c r="C96" s="2">
        <v>94</v>
      </c>
    </row>
    <row r="97" ht="15.6" spans="2:3">
      <c r="B97" s="2"/>
      <c r="C97" s="2">
        <v>95</v>
      </c>
    </row>
    <row r="98" ht="15.6" spans="2:3">
      <c r="B98" s="2"/>
      <c r="C98" s="2">
        <v>96</v>
      </c>
    </row>
    <row r="99" ht="15.6" spans="2:3">
      <c r="B99" s="2"/>
      <c r="C99" s="2">
        <v>97</v>
      </c>
    </row>
    <row r="100" ht="15.6" spans="2:3">
      <c r="B100" s="2"/>
      <c r="C100" s="2">
        <v>98</v>
      </c>
    </row>
    <row r="101" ht="15.6" spans="2:3">
      <c r="B101" s="2"/>
      <c r="C101" s="2">
        <v>99</v>
      </c>
    </row>
    <row r="102" ht="15.6" spans="2:3">
      <c r="B102" s="2"/>
      <c r="C102" s="2">
        <v>100</v>
      </c>
    </row>
    <row r="103" ht="15.6" spans="2:3">
      <c r="B103" s="2"/>
      <c r="C103" s="2">
        <v>101</v>
      </c>
    </row>
    <row r="104" ht="15.6" spans="2:3">
      <c r="B104" s="2"/>
      <c r="C104" s="2">
        <v>102</v>
      </c>
    </row>
    <row r="105" ht="15.6" spans="2:3">
      <c r="B105" s="2"/>
      <c r="C105" s="2">
        <v>103</v>
      </c>
    </row>
    <row r="106" ht="15.6" spans="2:3">
      <c r="B106" s="2"/>
      <c r="C106" s="2">
        <v>104</v>
      </c>
    </row>
    <row r="107" ht="15.6" spans="2:3">
      <c r="B107" s="2"/>
      <c r="C107" s="2">
        <v>105</v>
      </c>
    </row>
    <row r="108" ht="15.6" spans="2:3">
      <c r="B108" s="2"/>
      <c r="C108" s="2">
        <v>106</v>
      </c>
    </row>
    <row r="109" ht="15.6" spans="2:3">
      <c r="B109" s="2"/>
      <c r="C109" s="2">
        <v>107</v>
      </c>
    </row>
    <row r="110" ht="15.6" spans="2:3">
      <c r="B110" s="2"/>
      <c r="C110" s="2">
        <v>108</v>
      </c>
    </row>
    <row r="111" ht="15.6" spans="2:3">
      <c r="B111" s="2"/>
      <c r="C111" s="2">
        <v>109</v>
      </c>
    </row>
    <row r="112" ht="15.6" spans="2:3">
      <c r="B112" s="2"/>
      <c r="C112" s="2">
        <v>110</v>
      </c>
    </row>
    <row r="113" ht="15.6" spans="2:3">
      <c r="B113" s="2"/>
      <c r="C113" s="2">
        <v>111</v>
      </c>
    </row>
    <row r="114" ht="15.6" spans="2:3">
      <c r="B114" s="2"/>
      <c r="C114" s="2">
        <v>112</v>
      </c>
    </row>
    <row r="115" ht="15.6" spans="2:3">
      <c r="B115" s="2"/>
      <c r="C115" s="2">
        <v>113</v>
      </c>
    </row>
    <row r="116" ht="15.6" spans="2:3">
      <c r="B116" s="2"/>
      <c r="C116" s="2">
        <v>114</v>
      </c>
    </row>
    <row r="117" ht="15.6" spans="2:3">
      <c r="B117" s="2"/>
      <c r="C117" s="2">
        <v>115</v>
      </c>
    </row>
    <row r="118" ht="15.6" spans="2:3">
      <c r="B118" s="2"/>
      <c r="C118" s="2">
        <v>116</v>
      </c>
    </row>
    <row r="119" ht="15.6" spans="2:3">
      <c r="B119" s="2"/>
      <c r="C119" s="2">
        <v>117</v>
      </c>
    </row>
    <row r="120" ht="15.6" spans="2:3">
      <c r="B120" s="2"/>
      <c r="C120" s="2">
        <v>118</v>
      </c>
    </row>
    <row r="121" ht="15.6" spans="2:3">
      <c r="B121" s="2"/>
      <c r="C121" s="2">
        <v>119</v>
      </c>
    </row>
    <row r="122" ht="15.6" spans="2:3">
      <c r="B122" s="2"/>
      <c r="C122" s="2">
        <v>120</v>
      </c>
    </row>
    <row r="123" ht="15.6" spans="2:3">
      <c r="B123" s="2"/>
      <c r="C123" s="2">
        <v>121</v>
      </c>
    </row>
    <row r="124" ht="15.6" spans="2:3">
      <c r="B124" s="2"/>
      <c r="C124" s="2">
        <v>122</v>
      </c>
    </row>
    <row r="125" ht="15.6" spans="2:3">
      <c r="B125" s="2"/>
      <c r="C125" s="2">
        <v>123</v>
      </c>
    </row>
    <row r="126" ht="15.6" spans="2:3">
      <c r="B126" s="2"/>
      <c r="C126" s="2">
        <v>124</v>
      </c>
    </row>
    <row r="127" ht="15.6" spans="2:3">
      <c r="B127" s="2"/>
      <c r="C127" s="2">
        <v>125</v>
      </c>
    </row>
    <row r="128" ht="15.6" spans="2:3">
      <c r="B128" s="2"/>
      <c r="C128" s="2">
        <v>126</v>
      </c>
    </row>
    <row r="129" ht="15.6" spans="2:3">
      <c r="B129" s="2"/>
      <c r="C129" s="2">
        <v>127</v>
      </c>
    </row>
    <row r="130" ht="15.6" spans="2:3">
      <c r="B130" s="2"/>
      <c r="C130" s="2">
        <v>128</v>
      </c>
    </row>
    <row r="131" ht="15.6" spans="2:3">
      <c r="B131" s="2"/>
      <c r="C131" s="2">
        <v>129</v>
      </c>
    </row>
    <row r="132" ht="15.6" spans="2:3">
      <c r="B132" s="2"/>
      <c r="C132" s="2">
        <v>130</v>
      </c>
    </row>
    <row r="133" ht="15.6" spans="2:3">
      <c r="B133" s="2"/>
      <c r="C133" s="2">
        <v>131</v>
      </c>
    </row>
    <row r="134" ht="15.6" spans="2:3">
      <c r="B134" s="2"/>
      <c r="C134" s="2">
        <v>132</v>
      </c>
    </row>
    <row r="135" ht="15.6" spans="2:3">
      <c r="B135" s="2"/>
      <c r="C135" s="2">
        <v>133</v>
      </c>
    </row>
    <row r="136" ht="15.6" spans="2:3">
      <c r="B136" s="2"/>
      <c r="C136" s="2">
        <v>134</v>
      </c>
    </row>
    <row r="137" ht="15.6" spans="2:3">
      <c r="B137" s="2"/>
      <c r="C137" s="2">
        <v>135</v>
      </c>
    </row>
    <row r="138" ht="15.6" spans="2:3">
      <c r="B138" s="2"/>
      <c r="C138" s="2">
        <v>136</v>
      </c>
    </row>
    <row r="139" ht="15.6" spans="2:3">
      <c r="B139" s="2"/>
      <c r="C139" s="2">
        <v>137</v>
      </c>
    </row>
    <row r="140" ht="15.6" spans="2:3">
      <c r="B140" s="2"/>
      <c r="C140" s="2">
        <v>138</v>
      </c>
    </row>
    <row r="141" ht="15.6" spans="2:3">
      <c r="B141" s="2"/>
      <c r="C141" s="2">
        <v>139</v>
      </c>
    </row>
    <row r="142" ht="15.6" spans="2:3">
      <c r="B142" s="2"/>
      <c r="C142" s="2">
        <v>140</v>
      </c>
    </row>
    <row r="143" ht="15.6" spans="2:3">
      <c r="B143" s="2"/>
      <c r="C143" s="2">
        <v>141</v>
      </c>
    </row>
    <row r="144" ht="15.6" spans="2:3">
      <c r="B144" s="2"/>
      <c r="C144" s="2">
        <v>142</v>
      </c>
    </row>
    <row r="145" ht="15.6" spans="2:3">
      <c r="B145" s="2"/>
      <c r="C145" s="2">
        <v>143</v>
      </c>
    </row>
    <row r="146" ht="15.6" spans="2:3">
      <c r="B146" s="2"/>
      <c r="C146" s="2">
        <v>144</v>
      </c>
    </row>
    <row r="147" ht="15.6" spans="2:3">
      <c r="B147" s="2"/>
      <c r="C147" s="2">
        <v>145</v>
      </c>
    </row>
    <row r="148" ht="15.6" spans="2:3">
      <c r="B148" s="2"/>
      <c r="C148" s="2">
        <v>146</v>
      </c>
    </row>
    <row r="149" ht="15.6" spans="2:3">
      <c r="B149" s="2"/>
      <c r="C149" s="2">
        <v>147</v>
      </c>
    </row>
    <row r="150" ht="15.6" spans="2:3">
      <c r="B150" s="2"/>
      <c r="C150" s="2">
        <v>148</v>
      </c>
    </row>
    <row r="151" ht="15.6" spans="2:3">
      <c r="B151" s="2"/>
      <c r="C151" s="2">
        <v>149</v>
      </c>
    </row>
    <row r="152" ht="15.6" spans="2:3">
      <c r="B152" s="2"/>
      <c r="C152" s="2">
        <v>150</v>
      </c>
    </row>
    <row r="153" ht="15.6" spans="2:3">
      <c r="B153" s="2"/>
      <c r="C153" s="2">
        <v>151</v>
      </c>
    </row>
    <row r="154" ht="15.6" spans="2:3">
      <c r="B154" s="2"/>
      <c r="C154" s="2">
        <v>152</v>
      </c>
    </row>
    <row r="155" ht="15.6" spans="2:3">
      <c r="B155" s="2"/>
      <c r="C155" s="2">
        <v>153</v>
      </c>
    </row>
    <row r="156" ht="15.6" spans="2:3">
      <c r="B156" s="2"/>
      <c r="C156" s="2">
        <v>154</v>
      </c>
    </row>
    <row r="157" ht="15.6" spans="2:3">
      <c r="B157" s="2"/>
      <c r="C157" s="2">
        <v>155</v>
      </c>
    </row>
    <row r="158" ht="15.6" spans="2:3">
      <c r="B158" s="2"/>
      <c r="C158" s="2">
        <v>156</v>
      </c>
    </row>
    <row r="159" ht="15.6" spans="2:3">
      <c r="B159" s="2"/>
      <c r="C159" s="2">
        <v>157</v>
      </c>
    </row>
    <row r="160" ht="15.6" spans="2:3">
      <c r="B160" s="2"/>
      <c r="C160" s="2">
        <v>158</v>
      </c>
    </row>
    <row r="161" ht="15.6" spans="2:3">
      <c r="B161" s="2"/>
      <c r="C161" s="2">
        <v>159</v>
      </c>
    </row>
  </sheetData>
  <sheetProtection formatCells="0" insertHyperlinks="0" autoFilter="0"/>
  <hyperlinks>
    <hyperlink ref="E4" r:id="rId2" display="可自行建立工作表，后续增加目录，有效的提高学习效率。"/>
  </hyperlinks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5A5607D9-04D2-4DE1-AC0E-A7772F01BC71}">
  <ds:schemaRefs/>
</ds:datastoreItem>
</file>

<file path=customXml/itemProps4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WWO_wpscloud_20210415205919-f18dba3676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张浩杰</dc:creator>
  <cp:lastModifiedBy>SVIP</cp:lastModifiedBy>
  <dcterms:created xsi:type="dcterms:W3CDTF">2021-02-12T19:17:00Z</dcterms:created>
  <dcterms:modified xsi:type="dcterms:W3CDTF">2021-08-22T12:16:18Z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FE37EAA377B14267BC3A8C0A6DE3FA71</vt:lpwstr>
  </property>
  <property fmtid="{D5CDD505-2E9C-101B-9397-08002B2CF9AE}" pid="3" name="KSOProductBuildVer">
    <vt:lpwstr>2052-11.1.0.10700</vt:lpwstr>
  </property>
  <property fmtid="{D5CDD505-2E9C-101B-9397-08002B2CF9AE}" pid="4" name="KSOTemplateUUID">
    <vt:lpwstr>v1.0_mb_N8apg3tXKM9/B285nrtYhQ==</vt:lpwstr>
  </property>
</Properties>
</file>