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westernsydneyedu-my.sharepoint.com/personal/90958427_westernsydney_edu_au/Documents/PolyTunnelS33_ExperimeNT1_dose/Modified Data File/"/>
    </mc:Choice>
  </mc:AlternateContent>
  <xr:revisionPtr revIDLastSave="468" documentId="8_{22373F1A-2D50-4B0A-A4FA-15FB822A432D}" xr6:coauthVersionLast="47" xr6:coauthVersionMax="47" xr10:uidLastSave="{EF414987-4A54-4CCE-8CFB-C1DFCED46859}"/>
  <bookViews>
    <workbookView xWindow="-110" yWindow="-110" windowWidth="19420" windowHeight="10560" activeTab="3" xr2:uid="{FC087EDF-DE93-4683-A9FE-862E9A178851}"/>
  </bookViews>
  <sheets>
    <sheet name="Ionic Strength" sheetId="4" r:id="rId1"/>
    <sheet name="Raw_calculation" sheetId="2" r:id="rId2"/>
    <sheet name="Soiltest_report_nutrrients_anal" sheetId="3" r:id="rId3"/>
    <sheet name="Experiment 1 "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6" i="1" l="1"/>
  <c r="V27" i="4"/>
  <c r="U27" i="4"/>
  <c r="J10" i="4"/>
  <c r="H11" i="4"/>
  <c r="J11" i="4" s="1"/>
  <c r="H12" i="4"/>
  <c r="J12" i="4" s="1"/>
  <c r="H13" i="4"/>
  <c r="J13" i="4" s="1"/>
  <c r="H14" i="4"/>
  <c r="J14" i="4" s="1"/>
  <c r="H15" i="4"/>
  <c r="J15" i="4" s="1"/>
  <c r="H16" i="4"/>
  <c r="J16" i="4" s="1"/>
  <c r="F11" i="4"/>
  <c r="I11" i="4" s="1"/>
  <c r="K11" i="4" s="1"/>
  <c r="F12" i="4"/>
  <c r="I12" i="4" s="1"/>
  <c r="K12" i="4" s="1"/>
  <c r="F13" i="4"/>
  <c r="I13" i="4" s="1"/>
  <c r="K13" i="4" s="1"/>
  <c r="F14" i="4"/>
  <c r="I14" i="4" s="1"/>
  <c r="K14" i="4" s="1"/>
  <c r="F15" i="4"/>
  <c r="I15" i="4" s="1"/>
  <c r="K15" i="4" s="1"/>
  <c r="F16" i="4"/>
  <c r="I16" i="4" s="1"/>
  <c r="K16" i="4" s="1"/>
  <c r="F3" i="4"/>
  <c r="I3" i="4" s="1"/>
  <c r="K3" i="4" s="1"/>
  <c r="F4" i="4"/>
  <c r="I4" i="4" s="1"/>
  <c r="K4" i="4" s="1"/>
  <c r="F5" i="4"/>
  <c r="I5" i="4" s="1"/>
  <c r="K5" i="4" s="1"/>
  <c r="F6" i="4"/>
  <c r="I6" i="4" s="1"/>
  <c r="K6" i="4" s="1"/>
  <c r="F7" i="4"/>
  <c r="I7" i="4" s="1"/>
  <c r="K7" i="4" s="1"/>
  <c r="F8" i="4"/>
  <c r="I8" i="4" s="1"/>
  <c r="K8" i="4" s="1"/>
  <c r="F9" i="4"/>
  <c r="I9" i="4" s="1"/>
  <c r="K9" i="4" s="1"/>
  <c r="F10" i="4"/>
  <c r="I10" i="4" s="1"/>
  <c r="K10" i="4" s="1"/>
  <c r="F2" i="4"/>
  <c r="I2" i="4" s="1"/>
  <c r="K2" i="4" s="1"/>
  <c r="E18" i="4"/>
  <c r="F18" i="4" s="1"/>
  <c r="I18" i="4" s="1"/>
  <c r="K18" i="4" s="1"/>
  <c r="E19" i="4"/>
  <c r="F19" i="4" s="1"/>
  <c r="I19" i="4" s="1"/>
  <c r="K19" i="4" s="1"/>
  <c r="E20" i="4"/>
  <c r="F20" i="4" s="1"/>
  <c r="I20" i="4" s="1"/>
  <c r="K20" i="4" s="1"/>
  <c r="E21" i="4"/>
  <c r="F21" i="4" s="1"/>
  <c r="I21" i="4" s="1"/>
  <c r="K21" i="4" s="1"/>
  <c r="E22" i="4"/>
  <c r="F22" i="4" s="1"/>
  <c r="I22" i="4" s="1"/>
  <c r="K22" i="4" s="1"/>
  <c r="E17" i="4"/>
  <c r="F17" i="4" s="1"/>
  <c r="I17" i="4" s="1"/>
  <c r="K17" i="4" s="1"/>
  <c r="H23" i="1"/>
  <c r="H24" i="1"/>
  <c r="H25" i="1"/>
  <c r="H2" i="1"/>
  <c r="H22" i="1"/>
  <c r="H21" i="1"/>
  <c r="H3" i="1"/>
  <c r="H4" i="1"/>
  <c r="H5" i="1"/>
  <c r="H6" i="1"/>
  <c r="H7" i="1"/>
  <c r="H8" i="1"/>
  <c r="H9" i="1"/>
  <c r="H10" i="1"/>
  <c r="H11" i="1"/>
  <c r="H12" i="1"/>
  <c r="H13" i="1"/>
  <c r="H14" i="1"/>
  <c r="H15" i="1"/>
  <c r="H16" i="1"/>
  <c r="H17" i="1"/>
  <c r="H19" i="1"/>
  <c r="H20" i="1"/>
  <c r="H2" i="4"/>
  <c r="J2" i="4" s="1"/>
  <c r="H10" i="4"/>
  <c r="H9" i="4"/>
  <c r="J9" i="4" s="1"/>
  <c r="H3" i="4"/>
  <c r="J3" i="4" s="1"/>
  <c r="H4" i="4"/>
  <c r="J4" i="4" s="1"/>
  <c r="H5" i="4"/>
  <c r="J5" i="4" s="1"/>
  <c r="H6" i="4"/>
  <c r="J6" i="4" s="1"/>
  <c r="H7" i="4"/>
  <c r="J7" i="4" s="1"/>
  <c r="H8" i="4"/>
  <c r="J8" i="4" s="1"/>
  <c r="S10" i="4"/>
  <c r="U10" i="4" s="1"/>
  <c r="S11" i="4"/>
  <c r="V9" i="4"/>
  <c r="U9" i="4"/>
  <c r="T10" i="4"/>
  <c r="V10" i="4" s="1"/>
  <c r="S3" i="4"/>
  <c r="U3" i="4" s="1"/>
  <c r="P8" i="4"/>
  <c r="Q8" i="4" s="1"/>
  <c r="T8" i="4" s="1"/>
  <c r="V8" i="4" s="1"/>
  <c r="T3" i="4"/>
  <c r="V3" i="4" s="1"/>
  <c r="F33" i="2"/>
  <c r="K25" i="4" l="1"/>
  <c r="H20" i="4"/>
  <c r="J20" i="4" s="1"/>
  <c r="H18" i="4"/>
  <c r="J18" i="4" s="1"/>
  <c r="H19" i="4"/>
  <c r="J19" i="4" s="1"/>
  <c r="H17" i="4"/>
  <c r="J17" i="4" s="1"/>
  <c r="J25" i="4" s="1"/>
  <c r="H22" i="4"/>
  <c r="J22" i="4" s="1"/>
  <c r="H21" i="4"/>
  <c r="J21" i="4" s="1"/>
  <c r="S8" i="4"/>
  <c r="U8" i="4" s="1"/>
</calcChain>
</file>

<file path=xl/sharedStrings.xml><?xml version="1.0" encoding="utf-8"?>
<sst xmlns="http://schemas.openxmlformats.org/spreadsheetml/2006/main" count="335" uniqueCount="238">
  <si>
    <t>S.No</t>
  </si>
  <si>
    <t>Nitrogen (mg/kg w/w)</t>
  </si>
  <si>
    <t>Phosphorus  (mg/kg w/w)</t>
  </si>
  <si>
    <t>Potassium  (mg/kg w/w)</t>
  </si>
  <si>
    <t>Sulfur  (mg/kg w/w)</t>
  </si>
  <si>
    <t>Carbon (mg/kg w/w)</t>
  </si>
  <si>
    <t>Calcium  (mg/kg w/w)</t>
  </si>
  <si>
    <t>Magnesium (mg/kg w/w)</t>
  </si>
  <si>
    <t>Sodium  (mg/kg w/w)</t>
  </si>
  <si>
    <t>Copper  (mg/kg w/w)</t>
  </si>
  <si>
    <t>Zinc (mg/kg w/w)</t>
  </si>
  <si>
    <t>Manganese (mg/kg w/w)</t>
  </si>
  <si>
    <t>Iron (mg/kg w/w)</t>
  </si>
  <si>
    <t>Boron (mg/kg w/w)</t>
  </si>
  <si>
    <t>Molybdenum (mg/kg w/w)</t>
  </si>
  <si>
    <t>Cobalt (mg/kg w/w)</t>
  </si>
  <si>
    <t>Silicon (mg/kg w/w)</t>
  </si>
  <si>
    <t xml:space="preserve">pH </t>
  </si>
  <si>
    <t>Electrical Conductivity (dS/m)</t>
  </si>
  <si>
    <t>Total Dissolved Salts (mg/L w/v)</t>
  </si>
  <si>
    <t>Source  concentration</t>
  </si>
  <si>
    <t xml:space="preserve">NPK fertilizers  details </t>
  </si>
  <si>
    <t xml:space="preserve">Composition </t>
  </si>
  <si>
    <t>%w/w</t>
  </si>
  <si>
    <t xml:space="preserve">g/kg </t>
  </si>
  <si>
    <t xml:space="preserve">Amount (in g) used in exp pot of soil 3.1 (kg)  </t>
  </si>
  <si>
    <t xml:space="preserve">Dose </t>
  </si>
  <si>
    <t>100 mg N/kg (Trtment 1)</t>
  </si>
  <si>
    <t xml:space="preserve">200 mg N/kg (Trtment 2) </t>
  </si>
  <si>
    <t xml:space="preserve">Sulphate of Ammonia </t>
  </si>
  <si>
    <t>Nitrogen(N) as ammonium</t>
  </si>
  <si>
    <t>Sulphur (S) as Sulphate</t>
  </si>
  <si>
    <t>Sulphate of Phosphorus</t>
  </si>
  <si>
    <t>P as water soluble</t>
  </si>
  <si>
    <t>P as citrate soluble</t>
  </si>
  <si>
    <t xml:space="preserve">Note: Commercial Fertilizer used is compared to the same urine fertilizer concentration for the value of NPK available in urine fertilizer and we have used same amount of NPK comparable to urine fertilizer, for more clarity you can see the attach word file . </t>
  </si>
  <si>
    <t>P as water insoluble</t>
  </si>
  <si>
    <t xml:space="preserve">Total Phosphorus </t>
  </si>
  <si>
    <t>Calcium (Ca) as phosphate</t>
  </si>
  <si>
    <t>Sulphate of Potash</t>
  </si>
  <si>
    <t>Pottasium (K) as Sulphate</t>
  </si>
  <si>
    <t>Ph</t>
  </si>
  <si>
    <t>EC</t>
  </si>
  <si>
    <t>NA</t>
  </si>
  <si>
    <t xml:space="preserve">Amount (in ml ) used in exp pot of soil 3.1 (kg)  </t>
  </si>
  <si>
    <t xml:space="preserve">Urine Fertilizers we used </t>
  </si>
  <si>
    <t xml:space="preserve">Real concentration </t>
  </si>
  <si>
    <t xml:space="preserve">Used Concentration for experiment </t>
  </si>
  <si>
    <t>Parameter</t>
  </si>
  <si>
    <t>g/L (w/v)</t>
  </si>
  <si>
    <t>g/L</t>
  </si>
  <si>
    <t>100 mg N/kg</t>
  </si>
  <si>
    <t>200 mg N/kg</t>
  </si>
  <si>
    <t>Nitrogen</t>
  </si>
  <si>
    <t xml:space="preserve">Phosphorus </t>
  </si>
  <si>
    <t xml:space="preserve">Potassium  </t>
  </si>
  <si>
    <t xml:space="preserve">Sulfur </t>
  </si>
  <si>
    <t xml:space="preserve">Calcium  </t>
  </si>
  <si>
    <t xml:space="preserve">Magnesium </t>
  </si>
  <si>
    <t xml:space="preserve">Sodium  </t>
  </si>
  <si>
    <t xml:space="preserve">Copper  </t>
  </si>
  <si>
    <t xml:space="preserve">Zinc </t>
  </si>
  <si>
    <t>Soluble Calcium (mg/kg)</t>
  </si>
  <si>
    <t>Soluble Phosphorus (mg/kg)</t>
  </si>
  <si>
    <t>Phosphorus (mg/kg P)</t>
  </si>
  <si>
    <t>Nitrate Nitrogen (mg/kg N)</t>
  </si>
  <si>
    <t>Ammonium Nitrogen (mg/kg N)</t>
  </si>
  <si>
    <t>Sulfur (mg/kg S)</t>
  </si>
  <si>
    <t>Estimated Organic Matter (% OM)</t>
  </si>
  <si>
    <t>Exchangeable Calcium</t>
  </si>
  <si>
    <t>Exchangeable Magnesium</t>
  </si>
  <si>
    <t>Exchangeable Potassium</t>
  </si>
  <si>
    <t>Exchangeable Sodium</t>
  </si>
  <si>
    <t>Exchangeable Aluminium</t>
  </si>
  <si>
    <t>Exchangeable Hydrogen</t>
  </si>
  <si>
    <t>Effective Cation Exchange Capacity
(ECEC) (cmol+/kg)</t>
  </si>
  <si>
    <t>Calcium (%)</t>
  </si>
  <si>
    <t>Magnesium (%)</t>
  </si>
  <si>
    <t>Aluminium (%)</t>
  </si>
  <si>
    <t>Hydrogen (%)</t>
  </si>
  <si>
    <t>Calcium/Magnesium Ratio</t>
  </si>
  <si>
    <t>pH</t>
  </si>
  <si>
    <t>**Rayment &amp; Lyons 2011 - 9E2 (Bray 1)</t>
  </si>
  <si>
    <t>**Rayment &amp; Lyons 2011 - 9B2 (Colwell)</t>
  </si>
  <si>
    <t>**Inhouse S3A (Bray 2)</t>
  </si>
  <si>
    <t>Soluble Potassium (mg/kg)</t>
  </si>
  <si>
    <t>Soluble Magnesium (mg/kg)</t>
  </si>
  <si>
    <t>**Inhouse S37 (KCl)</t>
  </si>
  <si>
    <t>Rayment &amp; Lyons 2011 - 4A1 (1:5 Water)</t>
  </si>
  <si>
    <t>Rayment &amp; Lyons 2011 - 3A1 (1:5 Water)</t>
  </si>
  <si>
    <t>**Calculation: Total Carbon x 1.75</t>
  </si>
  <si>
    <t xml:space="preserve">(cmol+/kg) </t>
  </si>
  <si>
    <t>(kg/ha)</t>
  </si>
  <si>
    <t>(mg/kg)</t>
  </si>
  <si>
    <t>Rayment &amp; Lyons 2011 - 15D3 (Ammonium Acetate)</t>
  </si>
  <si>
    <t>Copper (mg/kg)</t>
  </si>
  <si>
    <t xml:space="preserve">Zinc (mg/kg) </t>
  </si>
  <si>
    <t xml:space="preserve">Manganese (mg/kg) </t>
  </si>
  <si>
    <t>Iron (mg/kg)</t>
  </si>
  <si>
    <t>Rayment &amp; Lyons 2011 - 12A1 (DTPA)</t>
  </si>
  <si>
    <t>Boron (mg/kg)</t>
  </si>
  <si>
    <t>Silicon (mg/kg Si)</t>
  </si>
  <si>
    <t>Total Carbon (%)</t>
  </si>
  <si>
    <t>Total Nitrogen (%)</t>
  </si>
  <si>
    <t>Carbon/Nitrogen Ratio</t>
  </si>
  <si>
    <t>Basic Texture</t>
  </si>
  <si>
    <t>Basic Colour</t>
  </si>
  <si>
    <t>Chloride Estimate (equiv. mg/kg)</t>
  </si>
  <si>
    <t>Methods of analysis</t>
  </si>
  <si>
    <t xml:space="preserve">Value </t>
  </si>
  <si>
    <t>S.no</t>
  </si>
  <si>
    <t xml:space="preserve">Loam </t>
  </si>
  <si>
    <t>brownish</t>
  </si>
  <si>
    <t>**Rayment &amp; Lyons 2011 - 12C2 (Hot CaCl2)</t>
  </si>
  <si>
    <t>**Inhouse S11 (Hot CaCl2)</t>
  </si>
  <si>
    <t>Inhouse S4a (LECO Trumac Analyser)</t>
  </si>
  <si>
    <t>**Calculation: Total Carbon/Total Nitrogen</t>
  </si>
  <si>
    <t>**Inhouse S65</t>
  </si>
  <si>
    <t>**Calculation: Electrical Conductivity x 640</t>
  </si>
  <si>
    <t>**Base Saturation Calculations - Cation cmol+/kg / ECEC x 100</t>
  </si>
  <si>
    <t>Potassium (%)</t>
  </si>
  <si>
    <t>Sodium - ESP (%)</t>
  </si>
  <si>
    <t>Soil HIE</t>
  </si>
  <si>
    <t>Soil HFE Paddock</t>
  </si>
  <si>
    <t>clay loam</t>
  </si>
  <si>
    <t xml:space="preserve">brownish </t>
  </si>
  <si>
    <t xml:space="preserve">Experiment 1 soil </t>
  </si>
  <si>
    <t>Experiment 2 soil</t>
  </si>
  <si>
    <t>Clay Loam</t>
  </si>
  <si>
    <t>Brownish</t>
  </si>
  <si>
    <t>Organic Carbon (%)</t>
  </si>
  <si>
    <t>**Rayment &amp; Lyons 2011 - 6A1 (Walkley &amp; Black)</t>
  </si>
  <si>
    <t>Ion</t>
  </si>
  <si>
    <t>Concentration (Urine) (g/L)</t>
  </si>
  <si>
    <t>Charge (zᵢ)</t>
  </si>
  <si>
    <t>Molar Concentration (100 mg N/kg) (mol/L)</t>
  </si>
  <si>
    <t>Molar Concentration (200 mg N/kg) (mol/L)</t>
  </si>
  <si>
    <t>Ionic Strength Contribution (100 mg N/kg)</t>
  </si>
  <si>
    <t>Ionic Strength Contribution (200 mg N/kg)</t>
  </si>
  <si>
    <t>Molar Mass (g/mol)</t>
  </si>
  <si>
    <t>Concentration (100 mg N/kg) (g/L)</t>
  </si>
  <si>
    <t>Concentration (200 mg N/kg) (g/L)</t>
  </si>
  <si>
    <t>Mineral NPK fertilizers</t>
  </si>
  <si>
    <t>Nitrogen (NH4)</t>
  </si>
  <si>
    <t>Sulphur (SO₄²⁻)</t>
  </si>
  <si>
    <t xml:space="preserve">Total in fertilzer </t>
  </si>
  <si>
    <t>Phosphorus (PO₄³⁻)</t>
  </si>
  <si>
    <t>Potassium (K⁺)</t>
  </si>
  <si>
    <t>Nitrogen (NH₄⁺)</t>
  </si>
  <si>
    <t>Calcium (Ca²⁺)</t>
  </si>
  <si>
    <t>Magnesium (Mg²⁺)</t>
  </si>
  <si>
    <t>Sodium (Na⁺)</t>
  </si>
  <si>
    <t>Copper (Cu²⁺)</t>
  </si>
  <si>
    <t>Zinc (Zn²⁺)</t>
  </si>
  <si>
    <t>Total</t>
  </si>
  <si>
    <t xml:space="preserve">Total </t>
  </si>
  <si>
    <t>Method reference</t>
  </si>
  <si>
    <t>LECO Trumac Analyser - Inhouse S4a</t>
  </si>
  <si>
    <t xml:space="preserve">Nitric/Hydrochloric Acid digest - APHA 3125 ICPMS </t>
  </si>
  <si>
    <t>Mantech AutoMAX 197</t>
  </si>
  <si>
    <t>Calculation: EC x 680</t>
  </si>
  <si>
    <t xml:space="preserve">Lab results (Experiment 1 ) </t>
  </si>
  <si>
    <t xml:space="preserve">ICP-OES test (Urval exp 2 batch 2) </t>
  </si>
  <si>
    <t>ND</t>
  </si>
  <si>
    <t>Column2</t>
  </si>
  <si>
    <t>Column3</t>
  </si>
  <si>
    <t xml:space="preserve">Alumunium </t>
  </si>
  <si>
    <t>V</t>
  </si>
  <si>
    <t>Chromium</t>
  </si>
  <si>
    <t>Nickel</t>
  </si>
  <si>
    <t>Lead</t>
  </si>
  <si>
    <t xml:space="preserve">Urine Fertilizer test EXP1 (g/L) </t>
  </si>
  <si>
    <t>Urine FertilizerExp test 2 (g/L)</t>
  </si>
  <si>
    <t>Ion2</t>
  </si>
  <si>
    <t>Molar Mass (g/mol)3</t>
  </si>
  <si>
    <t>Concentration (100 mg N/kg) (g/L)4</t>
  </si>
  <si>
    <t>Concentration (200 mg N/kg) (g/L)5</t>
  </si>
  <si>
    <t>Charge (zᵢ)6</t>
  </si>
  <si>
    <t>Molar Concentration (100 mg N/kg) (mol/L)7</t>
  </si>
  <si>
    <t>Molar Concentration (200 mg N/kg) (mol/L)8</t>
  </si>
  <si>
    <t>Ionic Strength Contribution (100 mg N/kg)9</t>
  </si>
  <si>
    <t>Ionic Strength Contribution (200 mg N/kg)10</t>
  </si>
  <si>
    <t>Manganese (Mn²⁺)</t>
  </si>
  <si>
    <t>Iron (Fe²⁺)</t>
  </si>
  <si>
    <t>Iron (Fe³⁺)</t>
  </si>
  <si>
    <t>Boron (B)</t>
  </si>
  <si>
    <t>Molybdenum (Mo⁶⁺)</t>
  </si>
  <si>
    <t>Cobalt (Co²⁺)</t>
  </si>
  <si>
    <t>Silicon (Si)</t>
  </si>
  <si>
    <t>Aluminum (Al³⁺)</t>
  </si>
  <si>
    <t>Vanadium (V⁵⁺)</t>
  </si>
  <si>
    <t>Chromium (Cr³⁺)</t>
  </si>
  <si>
    <t>Nickel (Ni²⁺)</t>
  </si>
  <si>
    <t>Lead (Pb²⁺)</t>
  </si>
  <si>
    <t>Nitrogen (mg/kg w/w) (NH4+NO3)</t>
  </si>
  <si>
    <t xml:space="preserve">Batch 1 </t>
  </si>
  <si>
    <t xml:space="preserve">Elements </t>
  </si>
  <si>
    <t>ppm</t>
  </si>
  <si>
    <t>Na 23
Helium KED
(ppm)</t>
  </si>
  <si>
    <t>Mg 25
Helium KED
(ppm)</t>
  </si>
  <si>
    <t>Al 27
Helium KED
(ppm)</t>
  </si>
  <si>
    <t>P 31
Helium KED
(ppm)</t>
  </si>
  <si>
    <t>K 39
Helium KED
(ppm)</t>
  </si>
  <si>
    <t>Ca 44
Helium KED
(ppm)</t>
  </si>
  <si>
    <t>Li 7
(ppm)</t>
  </si>
  <si>
    <t>Be 9
(ppm)</t>
  </si>
  <si>
    <t>ND-Overdiluted</t>
  </si>
  <si>
    <t>B 10
(ppm)</t>
  </si>
  <si>
    <t>V 51
Helium KED
(ppm)</t>
  </si>
  <si>
    <t>Cr 52
Helium KED
(ppm)</t>
  </si>
  <si>
    <t>Mn 55
Helium KED
(ppm)</t>
  </si>
  <si>
    <t>Fe 54
Helium KED
(ppm)</t>
  </si>
  <si>
    <t>Co 59
Helium KED
(ppm)</t>
  </si>
  <si>
    <t>Ni 60
Helium KED
(ppm)</t>
  </si>
  <si>
    <t>Cu 63
Helium KED
(ppm)</t>
  </si>
  <si>
    <t>Zn 66
Helium KED
(ppm)</t>
  </si>
  <si>
    <t>As 75
Helium KED
(ppm)</t>
  </si>
  <si>
    <t>Se 78
Helium KED
(ppm)</t>
  </si>
  <si>
    <t>Sr 88
(ppm)</t>
  </si>
  <si>
    <t>Mo 95
Helium KED
(ppm)</t>
  </si>
  <si>
    <t>Cd 111
Helium KED
(ppm)</t>
  </si>
  <si>
    <t>Sb 121
(ppm)</t>
  </si>
  <si>
    <t>La 139
(ppm)</t>
  </si>
  <si>
    <t>Ba 137
(ppm)</t>
  </si>
  <si>
    <t>Yb 174
Helium KED
(ppm)</t>
  </si>
  <si>
    <t>Eu 153
Helium KED
(ppm)</t>
  </si>
  <si>
    <t>Ho 165
Helium KED
(ppm)</t>
  </si>
  <si>
    <t>Tl 205
(ppm)</t>
  </si>
  <si>
    <t>Pb 208
(ppm)</t>
  </si>
  <si>
    <t>Bi 209
(ppm)</t>
  </si>
  <si>
    <t>Th 232
(ppm)</t>
  </si>
  <si>
    <t>U 238
(ppm)</t>
  </si>
  <si>
    <t>Na 23
% weight</t>
  </si>
  <si>
    <t>Mg 25
% weight</t>
  </si>
  <si>
    <t>Al 27
% weight</t>
  </si>
  <si>
    <t>P 31
% weight</t>
  </si>
  <si>
    <t>K 39
% weight</t>
  </si>
  <si>
    <t>Ca 44
% 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</si>
</sst>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00"/>
    <numFmt numFmtId="167" formatCode="0.00000"/>
  </numFmts>
  <fonts count="12">
    <font>
      <sz val="11"/>
      <color theme="1"/>
      <name val="Calibri"/>
      <family val="2"/>
      <scheme val="minor"/>
    </font>
    <font>
      <b/>
      <sz val="11"/>
      <color theme="1"/>
      <name val="Calibri"/>
      <family val="2"/>
      <scheme val="minor"/>
    </font>
    <font>
      <sz val="11"/>
      <color theme="0"/>
      <name val="Calibri"/>
      <family val="2"/>
      <scheme val="minor"/>
    </font>
    <font>
      <sz val="11"/>
      <color theme="1"/>
      <name val="Times New Roman"/>
      <family val="1"/>
    </font>
    <font>
      <b/>
      <sz val="9"/>
      <name val="Times New Roman"/>
      <family val="1"/>
    </font>
    <font>
      <b/>
      <sz val="11"/>
      <color theme="1"/>
      <name val="Times New Roman"/>
      <family val="1"/>
    </font>
    <font>
      <sz val="10"/>
      <name val="Times New Roman"/>
      <family val="1"/>
    </font>
    <font>
      <sz val="10"/>
      <color rgb="FFFF0000"/>
      <name val="Geneva"/>
    </font>
    <font>
      <b/>
      <sz val="10"/>
      <name val="Times New Roman"/>
      <family val="1"/>
    </font>
    <font>
      <b/>
      <sz val="11"/>
      <color theme="0"/>
      <name val="Times New Roman"/>
      <family val="1"/>
    </font>
    <font>
      <b/>
      <sz val="9"/>
      <color theme="0"/>
      <name val="Times New Roman"/>
      <family val="1"/>
    </font>
    <font>
      <b/>
      <sz val="8"/>
      <color theme="1"/>
      <name val="Tahoma"/>
      <family val="2"/>
    </font>
  </fonts>
  <fills count="8">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theme="0"/>
        <bgColor indexed="64"/>
      </patternFill>
    </fill>
    <fill>
      <patternFill patternType="solid">
        <fgColor theme="0"/>
        <bgColor indexed="12"/>
      </patternFill>
    </fill>
  </fills>
  <borders count="10">
    <border>
      <left/>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10"/>
      </bottom>
      <diagonal/>
    </border>
    <border>
      <left style="thin">
        <color indexed="64"/>
      </left>
      <right style="thin">
        <color indexed="64"/>
      </right>
      <top/>
      <bottom style="thin">
        <color indexed="10"/>
      </bottom>
      <diagonal/>
    </border>
  </borders>
  <cellStyleXfs count="1">
    <xf numFmtId="0" fontId="0" fillId="0" borderId="0"/>
  </cellStyleXfs>
  <cellXfs count="49">
    <xf numFmtId="0" fontId="0" fillId="0" borderId="0" xfId="0"/>
    <xf numFmtId="0" fontId="3" fillId="0" borderId="0" xfId="0" applyFont="1"/>
    <xf numFmtId="0" fontId="5" fillId="0" borderId="0" xfId="0" applyFont="1"/>
    <xf numFmtId="0" fontId="0" fillId="0" borderId="3" xfId="0" applyBorder="1"/>
    <xf numFmtId="0" fontId="6" fillId="0" borderId="3" xfId="0" applyFont="1" applyBorder="1"/>
    <xf numFmtId="0" fontId="6" fillId="2" borderId="3" xfId="0" applyFont="1" applyFill="1" applyBorder="1"/>
    <xf numFmtId="0" fontId="7" fillId="0" borderId="0" xfId="0" applyFont="1"/>
    <xf numFmtId="0" fontId="6" fillId="2" borderId="3" xfId="0" applyFont="1" applyFill="1" applyBorder="1" applyAlignment="1">
      <alignment horizontal="justify" vertical="center"/>
    </xf>
    <xf numFmtId="0" fontId="0" fillId="2" borderId="3" xfId="0" applyFill="1" applyBorder="1"/>
    <xf numFmtId="0" fontId="6" fillId="0" borderId="3" xfId="0" applyFont="1" applyBorder="1" applyAlignment="1">
      <alignment horizontal="justify" vertical="center"/>
    </xf>
    <xf numFmtId="0" fontId="6" fillId="0" borderId="0" xfId="0" applyFont="1"/>
    <xf numFmtId="0" fontId="1" fillId="0" borderId="3" xfId="0" applyFont="1" applyBorder="1"/>
    <xf numFmtId="0" fontId="1" fillId="0" borderId="0" xfId="0" applyFont="1" applyAlignment="1">
      <alignment horizontal="center" vertical="center" wrapText="1"/>
    </xf>
    <xf numFmtId="0" fontId="0" fillId="0" borderId="0" xfId="0" applyAlignment="1">
      <alignment vertical="center" wrapText="1"/>
    </xf>
    <xf numFmtId="0" fontId="1" fillId="3" borderId="3" xfId="0" applyFont="1" applyFill="1" applyBorder="1"/>
    <xf numFmtId="0" fontId="1" fillId="0" borderId="3" xfId="0" applyFont="1" applyBorder="1" applyAlignment="1">
      <alignment wrapText="1"/>
    </xf>
    <xf numFmtId="0" fontId="1" fillId="2" borderId="3" xfId="0" applyFont="1" applyFill="1" applyBorder="1"/>
    <xf numFmtId="0" fontId="8" fillId="0" borderId="3" xfId="0" applyFont="1" applyBorder="1" applyAlignment="1">
      <alignment vertical="top" wrapText="1"/>
    </xf>
    <xf numFmtId="20" fontId="0" fillId="0" borderId="0" xfId="0" applyNumberFormat="1"/>
    <xf numFmtId="0" fontId="0" fillId="5" borderId="5" xfId="0" applyFill="1" applyBorder="1"/>
    <xf numFmtId="0" fontId="4" fillId="0" borderId="3" xfId="0" applyFont="1" applyBorder="1" applyAlignment="1">
      <alignment horizontal="left" vertical="center"/>
    </xf>
    <xf numFmtId="0" fontId="3" fillId="0" borderId="3" xfId="0" applyFont="1" applyBorder="1"/>
    <xf numFmtId="0" fontId="10" fillId="0" borderId="1" xfId="0" applyFont="1" applyBorder="1" applyAlignment="1">
      <alignment horizontal="left" vertical="center"/>
    </xf>
    <xf numFmtId="0" fontId="2" fillId="0" borderId="3" xfId="0" applyFont="1" applyBorder="1"/>
    <xf numFmtId="0" fontId="1" fillId="0" borderId="7" xfId="0" applyFont="1" applyBorder="1"/>
    <xf numFmtId="0" fontId="0" fillId="0" borderId="7" xfId="0" applyBorder="1"/>
    <xf numFmtId="0" fontId="6" fillId="0" borderId="4" xfId="0" applyFont="1" applyBorder="1"/>
    <xf numFmtId="0" fontId="0" fillId="0" borderId="4" xfId="0" applyBorder="1"/>
    <xf numFmtId="0" fontId="0" fillId="0" borderId="2" xfId="0" applyBorder="1"/>
    <xf numFmtId="0" fontId="9" fillId="4" borderId="5" xfId="0" applyFont="1" applyFill="1" applyBorder="1"/>
    <xf numFmtId="0" fontId="9" fillId="4" borderId="6" xfId="0" applyFont="1" applyFill="1" applyBorder="1"/>
    <xf numFmtId="0" fontId="3" fillId="0" borderId="4" xfId="0" applyFont="1" applyBorder="1"/>
    <xf numFmtId="0" fontId="4" fillId="0" borderId="0" xfId="0" applyFont="1" applyAlignment="1">
      <alignment horizontal="left" vertical="center"/>
    </xf>
    <xf numFmtId="0" fontId="1" fillId="5" borderId="5" xfId="0" applyFont="1" applyFill="1" applyBorder="1"/>
    <xf numFmtId="0" fontId="6" fillId="0" borderId="3" xfId="0" applyFont="1" applyBorder="1" applyAlignment="1">
      <alignment horizontal="center"/>
    </xf>
    <xf numFmtId="0" fontId="6" fillId="2" borderId="3" xfId="0" applyFont="1" applyFill="1" applyBorder="1" applyAlignment="1">
      <alignment horizontal="center"/>
    </xf>
    <xf numFmtId="0" fontId="0" fillId="2" borderId="3" xfId="0" applyFill="1" applyBorder="1" applyAlignment="1">
      <alignment horizontal="center"/>
    </xf>
    <xf numFmtId="0" fontId="1" fillId="2" borderId="3" xfId="0" applyFont="1" applyFill="1" applyBorder="1" applyAlignment="1">
      <alignment horizontal="center"/>
    </xf>
    <xf numFmtId="167" fontId="3" fillId="0" borderId="3" xfId="0" applyNumberFormat="1" applyFont="1" applyBorder="1"/>
    <xf numFmtId="167" fontId="0" fillId="0" borderId="0" xfId="0" applyNumberFormat="1"/>
    <xf numFmtId="167" fontId="3" fillId="2" borderId="3" xfId="0" applyNumberFormat="1" applyFont="1" applyFill="1" applyBorder="1"/>
    <xf numFmtId="167" fontId="0" fillId="2" borderId="0" xfId="0" applyNumberFormat="1" applyFill="1"/>
    <xf numFmtId="0" fontId="0" fillId="6" borderId="3" xfId="0" applyFill="1" applyBorder="1" applyAlignment="1">
      <alignment horizontal="center"/>
    </xf>
    <xf numFmtId="0" fontId="0" fillId="6" borderId="3" xfId="0" applyFill="1" applyBorder="1"/>
    <xf numFmtId="0" fontId="11" fillId="7" borderId="9" xfId="0" applyFont="1" applyFill="1" applyBorder="1" applyAlignment="1">
      <alignment horizontal="center" vertical="center" wrapText="1"/>
    </xf>
    <xf numFmtId="165" fontId="0" fillId="0" borderId="0" xfId="0" applyNumberFormat="1" applyAlignment="1">
      <alignment horizontal="center" vertical="center" wrapText="1"/>
    </xf>
    <xf numFmtId="0" fontId="11" fillId="7" borderId="8" xfId="0" applyFont="1" applyFill="1" applyBorder="1" applyAlignment="1">
      <alignment horizontal="center" vertical="center" wrapText="1"/>
    </xf>
    <xf numFmtId="165" fontId="11" fillId="7" borderId="8" xfId="0" applyNumberFormat="1" applyFont="1" applyFill="1" applyBorder="1" applyAlignment="1">
      <alignment horizontal="center" vertical="center" wrapText="1"/>
    </xf>
    <xf numFmtId="0" fontId="0" fillId="6" borderId="0" xfId="0" applyFill="1"/>
  </cellXfs>
  <cellStyles count="1">
    <cellStyle name="Normal" xfId="0" builtinId="0"/>
  </cellStyles>
  <dxfs count="22">
    <dxf>
      <font>
        <b val="0"/>
        <i val="0"/>
        <strike val="0"/>
        <condense val="0"/>
        <extend val="0"/>
        <outline val="0"/>
        <shadow val="0"/>
        <u val="none"/>
        <vertAlign val="baseline"/>
        <sz val="11"/>
        <color theme="1"/>
        <name val="Times New Roman"/>
        <family val="1"/>
        <scheme val="none"/>
      </font>
      <numFmt numFmtId="167"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9"/>
        <color auto="1"/>
        <name val="Times New Roman"/>
        <family val="1"/>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0"/>
        <name val="Times New Roman"/>
        <family val="1"/>
        <scheme val="none"/>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family val="1"/>
        <scheme val="none"/>
      </font>
      <border diagonalUp="0" diagonalDown="0">
        <left style="thin">
          <color indexed="64"/>
        </left>
        <right style="thin">
          <color indexed="64"/>
        </right>
        <top style="thin">
          <color indexed="64"/>
        </top>
        <bottom style="thin">
          <color indexed="64"/>
        </bottom>
        <vertical/>
        <horizontal/>
      </border>
    </dxf>
    <dxf>
      <border outline="0">
        <right style="thin">
          <color indexed="64"/>
        </right>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277084-216E-468B-A404-B3028F910379}" name="Table3" displayName="Table3" ref="A1:V22" totalsRowShown="0" headerRowDxfId="21" tableBorderDxfId="20">
  <autoFilter ref="A1:V22" xr:uid="{AE277084-216E-468B-A404-B3028F910379}"/>
  <tableColumns count="22">
    <tableColumn id="1" xr3:uid="{AB0BF71C-14ED-4520-8847-88F0608F1035}" name="S.No"/>
    <tableColumn id="2" xr3:uid="{80F2B900-6581-4192-AC48-62103C45C5CD}" name="Ion"/>
    <tableColumn id="3" xr3:uid="{6D6DDF4B-6116-4DE9-B119-A020D7DD7800}" name="Molar Mass (g/mol)"/>
    <tableColumn id="4" xr3:uid="{6F4B44F7-C5A8-4CE2-8BF3-56100A37D400}" name="Concentration (Urine) (g/L)"/>
    <tableColumn id="5" xr3:uid="{81B7BE15-DF15-481A-A1AB-2C06B6D42A50}" name="Concentration (100 mg N/kg) (g/L)"/>
    <tableColumn id="6" xr3:uid="{E5D25717-CC36-4B4F-8CF7-93395D8338B8}" name="Concentration (200 mg N/kg) (g/L)">
      <calculatedColumnFormula>Table3[[#This Row],[Concentration (100 mg N/kg) (g/L)]]*2</calculatedColumnFormula>
    </tableColumn>
    <tableColumn id="7" xr3:uid="{EEF08AD3-521D-4EF9-985C-702B02B4C90F}" name="Charge (zᵢ)"/>
    <tableColumn id="8" xr3:uid="{8310CB5C-5DAE-4C2C-A846-AD656AC4B641}" name="Molar Concentration (100 mg N/kg) (mol/L)"/>
    <tableColumn id="9" xr3:uid="{22D72042-5B77-4B53-8CC4-EFB1C2C7494B}" name="Molar Concentration (200 mg N/kg) (mol/L)"/>
    <tableColumn id="10" xr3:uid="{35E12A50-9CDB-4D42-9F73-C177821997DB}" name="Ionic Strength Contribution (100 mg N/kg)"/>
    <tableColumn id="11" xr3:uid="{4C4247FB-34C6-40A0-8415-6BA3B040BA4D}" name="Ionic Strength Contribution (200 mg N/kg)"/>
    <tableColumn id="12" xr3:uid="{29E7D8F5-2619-4943-802C-5BEB79B7C55E}" name="Mineral NPK fertilizers"/>
    <tableColumn id="13" xr3:uid="{A5FBE27A-659E-49DF-8C96-4E2445D7BD07}" name="Ion2" dataDxfId="19"/>
    <tableColumn id="14" xr3:uid="{54BCD8BB-7233-45A2-BEFF-F77FA2AE8C7B}" name="Total in fertilzer " dataDxfId="18"/>
    <tableColumn id="15" xr3:uid="{548ACB2E-4BE9-4089-AF07-366AB701FE9B}" name="Molar Mass (g/mol)3" dataDxfId="17"/>
    <tableColumn id="16" xr3:uid="{025F4C3B-1E48-4CCB-90AB-4DBDD6C03872}" name="Concentration (100 mg N/kg) (g/L)4" dataDxfId="16"/>
    <tableColumn id="17" xr3:uid="{322B1DC6-74CD-45C5-A0BD-262FB647AF4E}" name="Concentration (200 mg N/kg) (g/L)5" dataDxfId="15"/>
    <tableColumn id="18" xr3:uid="{19305890-876E-491A-B1FF-8F9E3EFA8BB5}" name="Charge (zᵢ)6" dataDxfId="14"/>
    <tableColumn id="19" xr3:uid="{B2E0F9F0-4EBF-48A3-8E83-26FAED9B308B}" name="Molar Concentration (100 mg N/kg) (mol/L)7" dataDxfId="13"/>
    <tableColumn id="20" xr3:uid="{7E679EC5-DCB1-4365-93CE-7288AA738159}" name="Molar Concentration (200 mg N/kg) (mol/L)8" dataDxfId="12"/>
    <tableColumn id="21" xr3:uid="{38BF78C6-0743-4DCE-933D-799B3561D12E}" name="Ionic Strength Contribution (100 mg N/kg)9" dataDxfId="11"/>
    <tableColumn id="22" xr3:uid="{B3859A97-E724-446E-8C70-B0DDC060E6C3}" name="Ionic Strength Contribution (200 mg N/kg)10" dataDxfId="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A58F76-CB18-41E1-A72B-42640213DBF6}" name="Table1" displayName="Table1" ref="B1:I26" totalsRowShown="0" headerRowDxfId="9" dataDxfId="8">
  <autoFilter ref="B1:I26" xr:uid="{E2A58F76-CB18-41E1-A72B-42640213DBF6}"/>
  <tableColumns count="8">
    <tableColumn id="1" xr3:uid="{8F42742B-FCAC-40C0-943C-D1406E09B5DF}" name="Parameter" dataDxfId="7"/>
    <tableColumn id="2" xr3:uid="{D86F2C3E-3017-4CFA-BF18-D5C0A5A90EB3}" name="Column2" dataDxfId="6"/>
    <tableColumn id="3" xr3:uid="{848794B4-CA6E-4AED-8FBC-15121B7BF443}" name="Column3" dataDxfId="5"/>
    <tableColumn id="4" xr3:uid="{38C3F5B5-C297-4EC2-B6D7-0B56925CDB1C}" name="Method reference" dataDxfId="4"/>
    <tableColumn id="5" xr3:uid="{73FF11C9-1ACC-406E-8F7A-9E1CE33DD809}" name="Lab results (Experiment 1 ) " dataDxfId="3"/>
    <tableColumn id="6" xr3:uid="{A0B5395A-9CE9-4B15-8B17-161E1CD1E530}" name="ICP-OES test (Urval exp 2 batch 2) " dataDxfId="2"/>
    <tableColumn id="7" xr3:uid="{72FFE198-897B-4284-A220-8C3BFEE11F10}" name="Urine Fertilizer test EXP1 (g/L) " dataDxfId="1">
      <calculatedColumnFormula>F2 *0.001</calculatedColumnFormula>
    </tableColumn>
    <tableColumn id="8" xr3:uid="{3C77494D-481E-4F37-94E4-D766A77FD295}" name="Urine FertilizerExp test 2 (g/L)"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1B2B5-0178-4327-A169-6A34276F3B86}">
  <dimension ref="A1:V51"/>
  <sheetViews>
    <sheetView topLeftCell="G1" workbookViewId="0">
      <selection activeCell="G5" sqref="G5"/>
    </sheetView>
  </sheetViews>
  <sheetFormatPr defaultRowHeight="14.5"/>
  <cols>
    <col min="2" max="2" width="16.90625" customWidth="1"/>
    <col min="3" max="3" width="19.54296875" customWidth="1"/>
    <col min="4" max="4" width="25.81640625" customWidth="1"/>
    <col min="5" max="6" width="31.36328125" customWidth="1"/>
    <col min="7" max="7" width="11.7265625" customWidth="1"/>
    <col min="8" max="9" width="39.1796875" customWidth="1"/>
    <col min="10" max="11" width="37.90625" customWidth="1"/>
    <col min="12" max="12" width="30.90625" customWidth="1"/>
    <col min="13" max="13" width="17.453125" bestFit="1" customWidth="1"/>
    <col min="14" max="14" width="18.81640625" bestFit="1" customWidth="1"/>
    <col min="15" max="15" width="20.453125" customWidth="1"/>
    <col min="16" max="17" width="32.36328125" customWidth="1"/>
    <col min="18" max="18" width="12.7265625" customWidth="1"/>
    <col min="19" max="20" width="40.08984375" customWidth="1"/>
    <col min="21" max="21" width="38.90625" customWidth="1"/>
    <col min="22" max="22" width="39.81640625" customWidth="1"/>
  </cols>
  <sheetData>
    <row r="1" spans="1:22">
      <c r="A1" t="s">
        <v>0</v>
      </c>
      <c r="B1" s="12" t="s">
        <v>132</v>
      </c>
      <c r="C1" s="12" t="s">
        <v>139</v>
      </c>
      <c r="D1" s="12" t="s">
        <v>133</v>
      </c>
      <c r="E1" s="12" t="s">
        <v>140</v>
      </c>
      <c r="F1" s="12" t="s">
        <v>141</v>
      </c>
      <c r="G1" s="12" t="s">
        <v>134</v>
      </c>
      <c r="H1" s="12" t="s">
        <v>135</v>
      </c>
      <c r="I1" s="12" t="s">
        <v>136</v>
      </c>
      <c r="J1" s="12" t="s">
        <v>137</v>
      </c>
      <c r="K1" s="12" t="s">
        <v>138</v>
      </c>
      <c r="L1" t="s">
        <v>142</v>
      </c>
      <c r="M1" s="11" t="s">
        <v>173</v>
      </c>
      <c r="N1" s="11" t="s">
        <v>145</v>
      </c>
      <c r="O1" s="11" t="s">
        <v>174</v>
      </c>
      <c r="P1" s="11" t="s">
        <v>175</v>
      </c>
      <c r="Q1" s="11" t="s">
        <v>176</v>
      </c>
      <c r="R1" s="11" t="s">
        <v>177</v>
      </c>
      <c r="S1" s="11" t="s">
        <v>178</v>
      </c>
      <c r="T1" s="11" t="s">
        <v>179</v>
      </c>
      <c r="U1" s="11" t="s">
        <v>180</v>
      </c>
      <c r="V1" s="24" t="s">
        <v>181</v>
      </c>
    </row>
    <row r="2" spans="1:22">
      <c r="A2">
        <v>1</v>
      </c>
      <c r="B2" s="13" t="s">
        <v>148</v>
      </c>
      <c r="C2" s="13">
        <v>18</v>
      </c>
      <c r="D2" s="13">
        <v>17.5</v>
      </c>
      <c r="E2" s="13">
        <v>0.45600000000000002</v>
      </c>
      <c r="F2" s="13">
        <f>Table3[[#This Row],[Concentration (100 mg N/kg) (g/L)]]*2</f>
        <v>0.91200000000000003</v>
      </c>
      <c r="G2" s="13">
        <v>1</v>
      </c>
      <c r="H2" s="13">
        <f t="shared" ref="H2:H10" si="0">E2/C2</f>
        <v>2.5333333333333333E-2</v>
      </c>
      <c r="I2" s="13">
        <f>F2/C2</f>
        <v>5.0666666666666665E-2</v>
      </c>
      <c r="J2" s="13">
        <f xml:space="preserve"> 0.5*H2*(G2)^2</f>
        <v>1.2666666666666666E-2</v>
      </c>
      <c r="K2" s="13">
        <f xml:space="preserve"> 0.5*I2*(G2)^2</f>
        <v>2.5333333333333333E-2</v>
      </c>
      <c r="M2" s="3"/>
      <c r="N2" s="3"/>
      <c r="O2" s="3"/>
      <c r="P2" s="3"/>
      <c r="Q2" s="3"/>
      <c r="R2" s="3"/>
      <c r="S2" s="3"/>
      <c r="T2" s="3"/>
      <c r="U2" s="3"/>
      <c r="V2" s="25"/>
    </row>
    <row r="3" spans="1:22">
      <c r="A3">
        <v>2</v>
      </c>
      <c r="B3" s="13" t="s">
        <v>144</v>
      </c>
      <c r="C3" s="13">
        <v>96</v>
      </c>
      <c r="D3" s="13">
        <v>14.515000000000001</v>
      </c>
      <c r="E3" s="13">
        <v>0.52500000000000002</v>
      </c>
      <c r="F3" s="13">
        <f>Table3[[#This Row],[Concentration (100 mg N/kg) (g/L)]]*2</f>
        <v>1.05</v>
      </c>
      <c r="G3" s="13">
        <v>-2</v>
      </c>
      <c r="H3" s="13">
        <f t="shared" si="0"/>
        <v>5.4687500000000005E-3</v>
      </c>
      <c r="I3" s="13">
        <f t="shared" ref="I3:I9" si="1">F3/C3</f>
        <v>1.0937500000000001E-2</v>
      </c>
      <c r="J3" s="13">
        <f t="shared" ref="J3:J22" si="2" xml:space="preserve"> 0.5*H3*(G3)^2</f>
        <v>1.0937500000000001E-2</v>
      </c>
      <c r="K3" s="13">
        <f xml:space="preserve"> 0.5*I3*(G3)^2</f>
        <v>2.1875000000000002E-2</v>
      </c>
      <c r="M3" s="3" t="s">
        <v>143</v>
      </c>
      <c r="N3" s="3"/>
      <c r="O3" s="3">
        <v>18</v>
      </c>
      <c r="P3" s="3">
        <v>0.45600000000000002</v>
      </c>
      <c r="Q3" s="3">
        <v>0.92</v>
      </c>
      <c r="R3" s="3">
        <v>1</v>
      </c>
      <c r="S3" s="3">
        <f>P3/O3</f>
        <v>2.5333333333333333E-2</v>
      </c>
      <c r="T3" s="3">
        <f>Q3/O3</f>
        <v>5.1111111111111114E-2</v>
      </c>
      <c r="U3" s="3">
        <f>0.5*S3*($R$3)^2</f>
        <v>1.2666666666666666E-2</v>
      </c>
      <c r="V3" s="25">
        <f>0.5*T3*($R$3)^2</f>
        <v>2.5555555555555557E-2</v>
      </c>
    </row>
    <row r="4" spans="1:22" ht="29">
      <c r="A4">
        <v>3</v>
      </c>
      <c r="B4" s="13" t="s">
        <v>146</v>
      </c>
      <c r="C4" s="13">
        <v>95</v>
      </c>
      <c r="D4" s="13">
        <v>2.6175000000000002</v>
      </c>
      <c r="E4" s="13">
        <v>9.0999999999999998E-2</v>
      </c>
      <c r="F4" s="13">
        <f>Table3[[#This Row],[Concentration (100 mg N/kg) (g/L)]]*2</f>
        <v>0.182</v>
      </c>
      <c r="G4" s="13">
        <v>-3</v>
      </c>
      <c r="H4" s="13">
        <f t="shared" si="0"/>
        <v>9.5789473684210528E-4</v>
      </c>
      <c r="I4" s="13">
        <f t="shared" si="1"/>
        <v>1.9157894736842106E-3</v>
      </c>
      <c r="J4" s="13">
        <f t="shared" si="2"/>
        <v>4.3105263157894739E-3</v>
      </c>
      <c r="K4" s="13">
        <f t="shared" ref="K4:K22" si="3" xml:space="preserve"> 0.5*I4*(G4)^2</f>
        <v>8.6210526315789477E-3</v>
      </c>
      <c r="M4" s="3" t="s">
        <v>144</v>
      </c>
      <c r="N4" s="3"/>
      <c r="O4" s="3"/>
      <c r="P4" s="3"/>
      <c r="Q4" s="3"/>
      <c r="R4" s="3"/>
      <c r="S4" s="3"/>
      <c r="T4" s="3"/>
      <c r="U4" s="3"/>
      <c r="V4" s="25"/>
    </row>
    <row r="5" spans="1:22">
      <c r="A5">
        <v>4</v>
      </c>
      <c r="B5" s="13" t="s">
        <v>147</v>
      </c>
      <c r="C5" s="13">
        <v>39</v>
      </c>
      <c r="D5" s="13">
        <v>14.515000000000001</v>
      </c>
      <c r="E5" s="13">
        <v>0.34816999999999998</v>
      </c>
      <c r="F5" s="13">
        <f>Table3[[#This Row],[Concentration (100 mg N/kg) (g/L)]]*2</f>
        <v>0.69633999999999996</v>
      </c>
      <c r="G5" s="13">
        <v>1</v>
      </c>
      <c r="H5" s="13">
        <f t="shared" si="0"/>
        <v>8.9274358974358974E-3</v>
      </c>
      <c r="I5" s="13">
        <f t="shared" si="1"/>
        <v>1.7854871794871795E-2</v>
      </c>
      <c r="J5" s="13">
        <f t="shared" si="2"/>
        <v>4.4637179487179487E-3</v>
      </c>
      <c r="K5" s="13">
        <f t="shared" si="3"/>
        <v>8.9274358974358974E-3</v>
      </c>
      <c r="M5" s="3"/>
      <c r="N5" s="4" t="s">
        <v>29</v>
      </c>
      <c r="O5" s="3"/>
      <c r="P5" s="8">
        <v>0.24</v>
      </c>
      <c r="Q5" s="3"/>
      <c r="R5" s="3"/>
      <c r="S5" s="3"/>
      <c r="T5" s="3"/>
      <c r="U5" s="3"/>
      <c r="V5" s="25"/>
    </row>
    <row r="6" spans="1:22">
      <c r="A6">
        <v>5</v>
      </c>
      <c r="B6" s="13" t="s">
        <v>149</v>
      </c>
      <c r="C6" s="13">
        <v>40</v>
      </c>
      <c r="D6" s="13">
        <v>12.5</v>
      </c>
      <c r="E6" s="13">
        <v>1.7659</v>
      </c>
      <c r="F6" s="13">
        <f>Table3[[#This Row],[Concentration (100 mg N/kg) (g/L)]]*2</f>
        <v>3.5318000000000001</v>
      </c>
      <c r="G6" s="13">
        <v>2</v>
      </c>
      <c r="H6" s="13">
        <f t="shared" si="0"/>
        <v>4.4147499999999999E-2</v>
      </c>
      <c r="I6" s="13">
        <f t="shared" si="1"/>
        <v>8.8294999999999998E-2</v>
      </c>
      <c r="J6" s="13">
        <f t="shared" si="2"/>
        <v>8.8294999999999998E-2</v>
      </c>
      <c r="K6" s="13">
        <f t="shared" si="3"/>
        <v>0.17659</v>
      </c>
      <c r="M6" s="3"/>
      <c r="N6" s="4" t="s">
        <v>32</v>
      </c>
      <c r="O6" s="3"/>
      <c r="P6" s="8">
        <v>0.115</v>
      </c>
      <c r="Q6" s="3"/>
      <c r="R6" s="3"/>
      <c r="S6" s="3"/>
      <c r="T6" s="3"/>
      <c r="U6" s="3"/>
      <c r="V6" s="25"/>
    </row>
    <row r="7" spans="1:22">
      <c r="A7">
        <v>6</v>
      </c>
      <c r="B7" s="13" t="s">
        <v>150</v>
      </c>
      <c r="C7" s="13">
        <v>24</v>
      </c>
      <c r="D7" s="13">
        <v>6.25E-2</v>
      </c>
      <c r="E7" s="13">
        <v>8.8000000000000005E-3</v>
      </c>
      <c r="F7" s="13">
        <f>Table3[[#This Row],[Concentration (100 mg N/kg) (g/L)]]*2</f>
        <v>1.7600000000000001E-2</v>
      </c>
      <c r="G7" s="13">
        <v>2</v>
      </c>
      <c r="H7" s="13">
        <f t="shared" si="0"/>
        <v>3.6666666666666667E-4</v>
      </c>
      <c r="I7" s="13">
        <f t="shared" si="1"/>
        <v>7.3333333333333334E-4</v>
      </c>
      <c r="J7" s="13">
        <f xml:space="preserve"> 0.5*H7*(G7)^2</f>
        <v>7.3333333333333334E-4</v>
      </c>
      <c r="K7" s="13">
        <f t="shared" si="3"/>
        <v>1.4666666666666667E-3</v>
      </c>
      <c r="M7" s="3"/>
      <c r="N7" s="4" t="s">
        <v>39</v>
      </c>
      <c r="O7" s="3"/>
      <c r="P7" s="8">
        <v>0.17</v>
      </c>
      <c r="Q7" s="3"/>
      <c r="R7" s="3"/>
      <c r="S7" s="3"/>
      <c r="T7" s="3"/>
      <c r="U7" s="3"/>
      <c r="V7" s="25"/>
    </row>
    <row r="8" spans="1:22">
      <c r="A8">
        <v>7</v>
      </c>
      <c r="B8" s="13" t="s">
        <v>151</v>
      </c>
      <c r="C8" s="13">
        <v>23</v>
      </c>
      <c r="D8" s="13">
        <v>16.7</v>
      </c>
      <c r="E8" s="13">
        <v>2.3576999999999999</v>
      </c>
      <c r="F8" s="13">
        <f>Table3[[#This Row],[Concentration (100 mg N/kg) (g/L)]]*2</f>
        <v>4.7153999999999998</v>
      </c>
      <c r="G8" s="13">
        <v>1</v>
      </c>
      <c r="H8" s="13">
        <f t="shared" si="0"/>
        <v>0.10250869565217391</v>
      </c>
      <c r="I8" s="13">
        <f t="shared" si="1"/>
        <v>0.20501739130434782</v>
      </c>
      <c r="J8" s="13">
        <f t="shared" si="2"/>
        <v>5.1254347826086954E-2</v>
      </c>
      <c r="K8" s="13">
        <f t="shared" si="3"/>
        <v>0.10250869565217391</v>
      </c>
      <c r="M8" s="3"/>
      <c r="N8" s="3"/>
      <c r="O8" s="3">
        <v>96</v>
      </c>
      <c r="P8" s="3">
        <f>SUM(P5:P7)</f>
        <v>0.52500000000000002</v>
      </c>
      <c r="Q8" s="3">
        <f>P8*2</f>
        <v>1.05</v>
      </c>
      <c r="R8" s="3">
        <v>-2</v>
      </c>
      <c r="S8" s="3">
        <f>P8/O8</f>
        <v>5.4687500000000005E-3</v>
      </c>
      <c r="T8" s="3">
        <f>Q8/O8</f>
        <v>1.0937500000000001E-2</v>
      </c>
      <c r="U8" s="3">
        <f>0.5*S8*(R8)^2</f>
        <v>1.0937500000000001E-2</v>
      </c>
      <c r="V8" s="25">
        <f>0.5*T8*(R8)^2</f>
        <v>2.1875000000000002E-2</v>
      </c>
    </row>
    <row r="9" spans="1:22">
      <c r="A9">
        <v>8</v>
      </c>
      <c r="B9" s="13" t="s">
        <v>152</v>
      </c>
      <c r="C9" s="13">
        <v>63.5</v>
      </c>
      <c r="D9" s="13">
        <v>2.5000000000000001E-3</v>
      </c>
      <c r="E9" s="13">
        <v>3.5340000000000002E-4</v>
      </c>
      <c r="F9" s="13">
        <f>Table3[[#This Row],[Concentration (100 mg N/kg) (g/L)]]*2</f>
        <v>7.0680000000000005E-4</v>
      </c>
      <c r="G9" s="13">
        <v>2</v>
      </c>
      <c r="H9" s="13">
        <f t="shared" si="0"/>
        <v>5.5653543307086619E-6</v>
      </c>
      <c r="I9" s="13">
        <f t="shared" si="1"/>
        <v>1.1130708661417324E-5</v>
      </c>
      <c r="J9" s="13">
        <f t="shared" si="2"/>
        <v>1.1130708661417324E-5</v>
      </c>
      <c r="K9" s="13">
        <f t="shared" si="3"/>
        <v>2.2261417322834648E-5</v>
      </c>
      <c r="M9" s="3"/>
      <c r="N9" s="3"/>
      <c r="O9" s="3"/>
      <c r="P9" s="3"/>
      <c r="Q9" s="3"/>
      <c r="R9" s="3"/>
      <c r="S9" s="3"/>
      <c r="T9" s="3"/>
      <c r="U9" s="3">
        <f t="shared" ref="U9:U10" si="4">0.5*S9*(R9)^2</f>
        <v>0</v>
      </c>
      <c r="V9" s="25">
        <f t="shared" ref="V9" si="5">0.5*T9*(R9)^2</f>
        <v>0</v>
      </c>
    </row>
    <row r="10" spans="1:22">
      <c r="A10">
        <v>9</v>
      </c>
      <c r="B10" s="13" t="s">
        <v>153</v>
      </c>
      <c r="C10" s="13">
        <v>65.400000000000006</v>
      </c>
      <c r="D10" s="13">
        <v>2.75E-2</v>
      </c>
      <c r="E10" s="13">
        <v>3.8774999999999999E-3</v>
      </c>
      <c r="F10" s="13">
        <f>Table3[[#This Row],[Concentration (100 mg N/kg) (g/L)]]*2</f>
        <v>7.7549999999999997E-3</v>
      </c>
      <c r="G10" s="13">
        <v>2</v>
      </c>
      <c r="H10" s="13">
        <f t="shared" si="0"/>
        <v>5.9288990825688063E-5</v>
      </c>
      <c r="I10" s="13">
        <f>F10/C10</f>
        <v>1.1857798165137613E-4</v>
      </c>
      <c r="J10" s="13">
        <f t="shared" si="2"/>
        <v>1.1857798165137613E-4</v>
      </c>
      <c r="K10" s="13">
        <f t="shared" si="3"/>
        <v>2.3715596330275225E-4</v>
      </c>
      <c r="M10" s="3" t="s">
        <v>146</v>
      </c>
      <c r="N10" s="4"/>
      <c r="O10" s="3">
        <v>95</v>
      </c>
      <c r="P10" s="3">
        <v>9.0999999999999998E-2</v>
      </c>
      <c r="Q10" s="3">
        <v>0.182</v>
      </c>
      <c r="R10" s="3">
        <v>-3</v>
      </c>
      <c r="S10" s="3">
        <f>P10/O10</f>
        <v>9.5789473684210528E-4</v>
      </c>
      <c r="T10" s="3">
        <f>Q10/O10</f>
        <v>1.9157894736842106E-3</v>
      </c>
      <c r="U10" s="3">
        <f t="shared" si="4"/>
        <v>4.3105263157894739E-3</v>
      </c>
      <c r="V10" s="25">
        <f>0.5*T10*(R10)^2</f>
        <v>8.6210526315789477E-3</v>
      </c>
    </row>
    <row r="11" spans="1:22">
      <c r="A11">
        <v>10</v>
      </c>
      <c r="B11" s="13" t="s">
        <v>182</v>
      </c>
      <c r="C11" s="13">
        <v>54.9</v>
      </c>
      <c r="D11" s="13">
        <v>0.125</v>
      </c>
      <c r="E11" s="13">
        <v>0.125</v>
      </c>
      <c r="F11" s="13">
        <f>Table3[[#This Row],[Concentration (100 mg N/kg) (g/L)]]*2</f>
        <v>0.25</v>
      </c>
      <c r="G11" s="13">
        <v>2</v>
      </c>
      <c r="H11" s="13">
        <f t="shared" ref="H11:H22" si="6">E11/C11</f>
        <v>2.2768670309653918E-3</v>
      </c>
      <c r="I11" s="13">
        <f t="shared" ref="I11:I22" si="7">F11/C11</f>
        <v>4.5537340619307837E-3</v>
      </c>
      <c r="J11" s="13">
        <f t="shared" si="2"/>
        <v>4.5537340619307837E-3</v>
      </c>
      <c r="K11" s="13">
        <f t="shared" si="3"/>
        <v>9.1074681238615673E-3</v>
      </c>
      <c r="M11" s="3" t="s">
        <v>147</v>
      </c>
      <c r="N11" s="4"/>
      <c r="O11" s="3">
        <v>39</v>
      </c>
      <c r="P11" s="3">
        <v>0.34816999999999998</v>
      </c>
      <c r="Q11" s="3">
        <v>0.68</v>
      </c>
      <c r="R11" s="3">
        <v>1</v>
      </c>
      <c r="S11" s="3">
        <f>P11/O11</f>
        <v>8.9274358974358974E-3</v>
      </c>
      <c r="T11" s="3"/>
      <c r="U11" s="3"/>
      <c r="V11" s="25"/>
    </row>
    <row r="12" spans="1:22">
      <c r="A12">
        <v>11</v>
      </c>
      <c r="B12" s="13" t="s">
        <v>183</v>
      </c>
      <c r="C12" s="13">
        <v>55.8</v>
      </c>
      <c r="D12" s="13">
        <v>0.58750000000000002</v>
      </c>
      <c r="E12" s="13">
        <v>0.58750000000000002</v>
      </c>
      <c r="F12" s="13">
        <f>Table3[[#This Row],[Concentration (100 mg N/kg) (g/L)]]*2</f>
        <v>1.175</v>
      </c>
      <c r="G12" s="13">
        <v>2</v>
      </c>
      <c r="H12" s="13">
        <f t="shared" si="6"/>
        <v>1.0528673835125449E-2</v>
      </c>
      <c r="I12" s="13">
        <f t="shared" si="7"/>
        <v>2.1057347670250897E-2</v>
      </c>
      <c r="J12" s="13">
        <f t="shared" si="2"/>
        <v>2.1057347670250897E-2</v>
      </c>
      <c r="K12" s="13">
        <f t="shared" si="3"/>
        <v>4.2114695340501794E-2</v>
      </c>
      <c r="M12" s="4"/>
      <c r="N12" s="4"/>
      <c r="O12" s="3"/>
      <c r="P12" s="3"/>
      <c r="Q12" s="3"/>
      <c r="R12" s="3"/>
      <c r="S12" s="3"/>
      <c r="T12" s="3"/>
      <c r="U12" s="3"/>
      <c r="V12" s="25"/>
    </row>
    <row r="13" spans="1:22">
      <c r="A13">
        <v>12</v>
      </c>
      <c r="B13" s="13" t="s">
        <v>184</v>
      </c>
      <c r="C13" s="13">
        <v>55.8</v>
      </c>
      <c r="D13" s="13">
        <v>0.58750000000000002</v>
      </c>
      <c r="E13" s="13">
        <v>0.58750000000000002</v>
      </c>
      <c r="F13" s="13">
        <f>Table3[[#This Row],[Concentration (100 mg N/kg) (g/L)]]*2</f>
        <v>1.175</v>
      </c>
      <c r="G13" s="13">
        <v>3</v>
      </c>
      <c r="H13" s="13">
        <f t="shared" si="6"/>
        <v>1.0528673835125449E-2</v>
      </c>
      <c r="I13" s="13">
        <f t="shared" si="7"/>
        <v>2.1057347670250897E-2</v>
      </c>
      <c r="J13" s="13">
        <f t="shared" si="2"/>
        <v>4.7379032258064516E-2</v>
      </c>
      <c r="K13" s="13">
        <f t="shared" si="3"/>
        <v>9.4758064516129031E-2</v>
      </c>
      <c r="M13" s="4"/>
      <c r="N13" s="4"/>
      <c r="O13" s="3"/>
      <c r="P13" s="3"/>
      <c r="Q13" s="3"/>
      <c r="R13" s="3"/>
      <c r="S13" s="3"/>
      <c r="T13" s="3"/>
      <c r="U13" s="3"/>
      <c r="V13" s="25"/>
    </row>
    <row r="14" spans="1:22">
      <c r="A14">
        <v>13</v>
      </c>
      <c r="B14" s="13" t="s">
        <v>185</v>
      </c>
      <c r="C14" s="13">
        <v>10.8</v>
      </c>
      <c r="D14" s="13">
        <v>0.185</v>
      </c>
      <c r="E14" s="13">
        <v>0.185</v>
      </c>
      <c r="F14" s="13">
        <f>Table3[[#This Row],[Concentration (100 mg N/kg) (g/L)]]*2</f>
        <v>0.37</v>
      </c>
      <c r="G14" s="13">
        <v>0</v>
      </c>
      <c r="H14" s="13">
        <f t="shared" si="6"/>
        <v>1.7129629629629627E-2</v>
      </c>
      <c r="I14" s="13">
        <f t="shared" si="7"/>
        <v>3.4259259259259253E-2</v>
      </c>
      <c r="J14" s="13">
        <f t="shared" si="2"/>
        <v>0</v>
      </c>
      <c r="K14" s="13">
        <f t="shared" si="3"/>
        <v>0</v>
      </c>
      <c r="M14" s="26"/>
      <c r="N14" s="26"/>
      <c r="O14" s="27"/>
      <c r="P14" s="27"/>
      <c r="Q14" s="27"/>
      <c r="R14" s="27"/>
      <c r="S14" s="27"/>
      <c r="T14" s="27"/>
      <c r="U14" s="27"/>
      <c r="V14" s="28"/>
    </row>
    <row r="15" spans="1:22" ht="29">
      <c r="A15">
        <v>14</v>
      </c>
      <c r="B15" s="13" t="s">
        <v>186</v>
      </c>
      <c r="C15" s="13">
        <v>95.9</v>
      </c>
      <c r="D15" s="13">
        <v>2.5000000000000001E-2</v>
      </c>
      <c r="E15" s="13">
        <v>2.5000000000000001E-2</v>
      </c>
      <c r="F15" s="13">
        <f>Table3[[#This Row],[Concentration (100 mg N/kg) (g/L)]]*2</f>
        <v>0.05</v>
      </c>
      <c r="G15" s="13">
        <v>6</v>
      </c>
      <c r="H15" s="13">
        <f t="shared" si="6"/>
        <v>2.6068821689259646E-4</v>
      </c>
      <c r="I15" s="13">
        <f t="shared" si="7"/>
        <v>5.2137643378519292E-4</v>
      </c>
      <c r="J15" s="13">
        <f t="shared" si="2"/>
        <v>4.6923879040667365E-3</v>
      </c>
      <c r="K15" s="13">
        <f t="shared" si="3"/>
        <v>9.384775808133473E-3</v>
      </c>
      <c r="M15" s="4"/>
      <c r="N15" s="4"/>
      <c r="O15" s="3"/>
      <c r="P15" s="3"/>
      <c r="Q15" s="3"/>
      <c r="R15" s="3"/>
      <c r="S15" s="3"/>
      <c r="T15" s="3"/>
      <c r="U15" s="3"/>
      <c r="V15" s="25"/>
    </row>
    <row r="16" spans="1:22">
      <c r="A16">
        <v>15</v>
      </c>
      <c r="B16" s="13" t="s">
        <v>187</v>
      </c>
      <c r="C16" s="13">
        <v>58.9</v>
      </c>
      <c r="D16" s="13">
        <v>2.5000000000000001E-2</v>
      </c>
      <c r="E16" s="13">
        <v>2.5000000000000001E-2</v>
      </c>
      <c r="F16" s="13">
        <f>Table3[[#This Row],[Concentration (100 mg N/kg) (g/L)]]*2</f>
        <v>0.05</v>
      </c>
      <c r="G16" s="13">
        <v>2</v>
      </c>
      <c r="H16" s="13">
        <f t="shared" si="6"/>
        <v>4.2444821731748731E-4</v>
      </c>
      <c r="I16" s="13">
        <f t="shared" si="7"/>
        <v>8.4889643463497463E-4</v>
      </c>
      <c r="J16" s="13">
        <f t="shared" si="2"/>
        <v>8.4889643463497463E-4</v>
      </c>
      <c r="K16" s="13">
        <f t="shared" si="3"/>
        <v>1.6977928692699493E-3</v>
      </c>
      <c r="M16" s="4"/>
      <c r="N16" s="4"/>
      <c r="O16" s="3"/>
      <c r="P16" s="3"/>
      <c r="Q16" s="3"/>
      <c r="R16" s="3"/>
      <c r="S16" s="3"/>
      <c r="T16" s="3"/>
      <c r="U16" s="3"/>
      <c r="V16" s="25"/>
    </row>
    <row r="17" spans="1:22">
      <c r="A17">
        <v>16</v>
      </c>
      <c r="B17" s="13" t="s">
        <v>188</v>
      </c>
      <c r="C17" s="13">
        <v>28.1</v>
      </c>
      <c r="D17" s="13">
        <v>35.630000000000003</v>
      </c>
      <c r="E17">
        <f>Table3[[#This Row],[Concentration (Urine) (g/L)]]/1000</f>
        <v>3.5630000000000002E-2</v>
      </c>
      <c r="F17" s="13">
        <f>Table3[[#This Row],[Concentration (100 mg N/kg) (g/L)]]*2</f>
        <v>7.1260000000000004E-2</v>
      </c>
      <c r="G17" s="13">
        <v>0</v>
      </c>
      <c r="H17" s="13">
        <f t="shared" si="6"/>
        <v>1.2679715302491104E-3</v>
      </c>
      <c r="I17" s="13">
        <f t="shared" si="7"/>
        <v>2.5359430604982207E-3</v>
      </c>
      <c r="J17" s="13">
        <f t="shared" si="2"/>
        <v>0</v>
      </c>
      <c r="K17" s="13">
        <f t="shared" si="3"/>
        <v>0</v>
      </c>
      <c r="M17" s="4"/>
      <c r="N17" s="4"/>
      <c r="O17" s="3"/>
      <c r="P17" s="3"/>
      <c r="Q17" s="3"/>
      <c r="R17" s="3"/>
      <c r="S17" s="3"/>
      <c r="T17" s="3"/>
      <c r="U17" s="3"/>
      <c r="V17" s="25"/>
    </row>
    <row r="18" spans="1:22">
      <c r="A18">
        <v>17</v>
      </c>
      <c r="B18" s="13" t="s">
        <v>189</v>
      </c>
      <c r="C18" s="13">
        <v>27</v>
      </c>
      <c r="D18" s="13">
        <v>2.415E-3</v>
      </c>
      <c r="E18">
        <f>Table3[[#This Row],[Concentration (Urine) (g/L)]]/1000</f>
        <v>2.4150000000000002E-6</v>
      </c>
      <c r="F18" s="13">
        <f>Table3[[#This Row],[Concentration (100 mg N/kg) (g/L)]]*2</f>
        <v>4.8300000000000003E-6</v>
      </c>
      <c r="G18" s="13">
        <v>3</v>
      </c>
      <c r="H18" s="13">
        <f t="shared" si="6"/>
        <v>8.9444444444444447E-8</v>
      </c>
      <c r="I18" s="13">
        <f t="shared" si="7"/>
        <v>1.7888888888888889E-7</v>
      </c>
      <c r="J18" s="13">
        <f t="shared" si="2"/>
        <v>4.0250000000000001E-7</v>
      </c>
      <c r="K18" s="13">
        <f t="shared" si="3"/>
        <v>8.0500000000000002E-7</v>
      </c>
      <c r="M18" s="4"/>
      <c r="N18" s="4"/>
      <c r="O18" s="3"/>
      <c r="P18" s="3"/>
      <c r="Q18" s="3"/>
      <c r="R18" s="3"/>
      <c r="S18" s="3"/>
      <c r="T18" s="3"/>
      <c r="U18" s="3"/>
      <c r="V18" s="25"/>
    </row>
    <row r="19" spans="1:22">
      <c r="A19">
        <v>18</v>
      </c>
      <c r="B19" s="13" t="s">
        <v>190</v>
      </c>
      <c r="C19" s="13">
        <v>50.9</v>
      </c>
      <c r="D19" s="13">
        <v>0</v>
      </c>
      <c r="E19">
        <f>Table3[[#This Row],[Concentration (Urine) (g/L)]]/1000</f>
        <v>0</v>
      </c>
      <c r="F19" s="13">
        <f>Table3[[#This Row],[Concentration (100 mg N/kg) (g/L)]]*2</f>
        <v>0</v>
      </c>
      <c r="G19" s="13">
        <v>5</v>
      </c>
      <c r="H19" s="13">
        <f t="shared" si="6"/>
        <v>0</v>
      </c>
      <c r="I19" s="13">
        <f t="shared" si="7"/>
        <v>0</v>
      </c>
      <c r="J19" s="13">
        <f t="shared" si="2"/>
        <v>0</v>
      </c>
      <c r="K19" s="13">
        <f t="shared" si="3"/>
        <v>0</v>
      </c>
      <c r="M19" s="4"/>
      <c r="N19" s="4"/>
      <c r="O19" s="3"/>
      <c r="P19" s="3"/>
      <c r="Q19" s="3"/>
      <c r="R19" s="3"/>
      <c r="S19" s="3"/>
      <c r="T19" s="3"/>
      <c r="U19" s="3"/>
      <c r="V19" s="25"/>
    </row>
    <row r="20" spans="1:22">
      <c r="A20">
        <v>19</v>
      </c>
      <c r="B20" s="13" t="s">
        <v>191</v>
      </c>
      <c r="C20" s="13">
        <v>52</v>
      </c>
      <c r="D20" s="13">
        <v>0</v>
      </c>
      <c r="E20">
        <f>Table3[[#This Row],[Concentration (Urine) (g/L)]]/1000</f>
        <v>0</v>
      </c>
      <c r="F20" s="13">
        <f>Table3[[#This Row],[Concentration (100 mg N/kg) (g/L)]]*2</f>
        <v>0</v>
      </c>
      <c r="G20" s="13">
        <v>3</v>
      </c>
      <c r="H20" s="13">
        <f t="shared" si="6"/>
        <v>0</v>
      </c>
      <c r="I20" s="13">
        <f t="shared" si="7"/>
        <v>0</v>
      </c>
      <c r="J20" s="13">
        <f t="shared" si="2"/>
        <v>0</v>
      </c>
      <c r="K20" s="13">
        <f t="shared" si="3"/>
        <v>0</v>
      </c>
      <c r="M20" s="4"/>
      <c r="N20" s="4"/>
      <c r="O20" s="3"/>
      <c r="P20" s="3"/>
      <c r="Q20" s="3"/>
      <c r="R20" s="3"/>
      <c r="S20" s="3"/>
      <c r="T20" s="3"/>
      <c r="U20" s="3"/>
      <c r="V20" s="25"/>
    </row>
    <row r="21" spans="1:22">
      <c r="A21">
        <v>20</v>
      </c>
      <c r="B21" s="13" t="s">
        <v>192</v>
      </c>
      <c r="C21" s="13">
        <v>58.7</v>
      </c>
      <c r="D21" s="13">
        <v>0</v>
      </c>
      <c r="E21">
        <f>Table3[[#This Row],[Concentration (Urine) (g/L)]]/1000</f>
        <v>0</v>
      </c>
      <c r="F21" s="13">
        <f>Table3[[#This Row],[Concentration (100 mg N/kg) (g/L)]]*2</f>
        <v>0</v>
      </c>
      <c r="G21" s="13">
        <v>2</v>
      </c>
      <c r="H21" s="13">
        <f t="shared" si="6"/>
        <v>0</v>
      </c>
      <c r="I21" s="13">
        <f t="shared" si="7"/>
        <v>0</v>
      </c>
      <c r="J21" s="13">
        <f t="shared" si="2"/>
        <v>0</v>
      </c>
      <c r="K21" s="13">
        <f t="shared" si="3"/>
        <v>0</v>
      </c>
      <c r="M21" s="4"/>
      <c r="N21" s="4"/>
      <c r="O21" s="3"/>
      <c r="P21" s="3"/>
      <c r="Q21" s="3"/>
      <c r="R21" s="3"/>
      <c r="S21" s="3"/>
      <c r="T21" s="3"/>
      <c r="U21" s="3"/>
      <c r="V21" s="25"/>
    </row>
    <row r="22" spans="1:22">
      <c r="A22">
        <v>21</v>
      </c>
      <c r="B22" s="13" t="s">
        <v>193</v>
      </c>
      <c r="C22" s="13">
        <v>207.2</v>
      </c>
      <c r="D22" s="13">
        <v>0</v>
      </c>
      <c r="E22">
        <f>Table3[[#This Row],[Concentration (Urine) (g/L)]]/1000</f>
        <v>0</v>
      </c>
      <c r="F22" s="13">
        <f>Table3[[#This Row],[Concentration (100 mg N/kg) (g/L)]]*2</f>
        <v>0</v>
      </c>
      <c r="G22" s="13">
        <v>2</v>
      </c>
      <c r="H22" s="13">
        <f t="shared" si="6"/>
        <v>0</v>
      </c>
      <c r="I22" s="13">
        <f t="shared" si="7"/>
        <v>0</v>
      </c>
      <c r="J22" s="13">
        <f t="shared" si="2"/>
        <v>0</v>
      </c>
      <c r="K22" s="13">
        <f t="shared" si="3"/>
        <v>0</v>
      </c>
      <c r="M22" s="4"/>
      <c r="N22" s="4"/>
      <c r="O22" s="3"/>
      <c r="P22" s="3"/>
      <c r="Q22" s="3"/>
      <c r="R22" s="3"/>
      <c r="S22" s="3"/>
      <c r="T22" s="3"/>
      <c r="U22" s="3"/>
      <c r="V22" s="25"/>
    </row>
    <row r="23" spans="1:22">
      <c r="M23" s="10"/>
      <c r="N23" s="10"/>
    </row>
    <row r="24" spans="1:22">
      <c r="E24" s="13"/>
      <c r="F24" s="13"/>
      <c r="G24" s="13"/>
      <c r="H24" s="13"/>
      <c r="I24" s="13"/>
      <c r="J24" s="13"/>
    </row>
    <row r="25" spans="1:22">
      <c r="E25" s="13"/>
      <c r="F25" s="13"/>
      <c r="G25" s="13"/>
      <c r="H25" s="13"/>
      <c r="I25" s="19" t="s">
        <v>154</v>
      </c>
      <c r="J25" s="33">
        <f>SUM(J2:J22)</f>
        <v>0.25132260160985509</v>
      </c>
      <c r="K25" s="33">
        <f>SUM(K2:K22)</f>
        <v>0.50264520321971018</v>
      </c>
    </row>
    <row r="26" spans="1:22">
      <c r="E26" s="13"/>
      <c r="F26" s="13"/>
      <c r="G26" s="13"/>
      <c r="H26" s="13"/>
      <c r="I26" s="13"/>
      <c r="J26" s="13"/>
    </row>
    <row r="27" spans="1:22">
      <c r="C27" s="32"/>
      <c r="D27" s="1"/>
      <c r="E27" s="1"/>
      <c r="F27" s="13"/>
      <c r="G27" s="13"/>
      <c r="H27" s="13"/>
      <c r="I27" s="13"/>
      <c r="J27" s="13"/>
      <c r="T27" s="3" t="s">
        <v>155</v>
      </c>
      <c r="U27" s="11">
        <f>SUM(U3:U10)</f>
        <v>2.7914692982456142E-2</v>
      </c>
      <c r="V27" s="11">
        <f xml:space="preserve"> SUM(V3:V10)</f>
        <v>5.6051608187134505E-2</v>
      </c>
    </row>
    <row r="28" spans="1:22">
      <c r="C28" s="32"/>
      <c r="D28" s="1"/>
      <c r="E28" s="1"/>
      <c r="F28" s="13"/>
      <c r="G28" s="13"/>
      <c r="H28" s="13"/>
      <c r="I28" s="13"/>
      <c r="J28" s="13"/>
    </row>
    <row r="29" spans="1:22">
      <c r="C29" s="32"/>
      <c r="D29" s="1"/>
      <c r="E29" s="1"/>
      <c r="F29" s="13"/>
      <c r="G29" s="13"/>
      <c r="H29" s="13"/>
      <c r="I29" s="13"/>
      <c r="J29" s="13"/>
    </row>
    <row r="30" spans="1:22">
      <c r="C30" s="32"/>
      <c r="D30" s="1"/>
      <c r="E30" s="1"/>
      <c r="F30" s="13"/>
      <c r="G30" s="13"/>
      <c r="H30" s="13"/>
      <c r="I30" s="13"/>
      <c r="J30" s="13"/>
    </row>
    <row r="31" spans="1:22">
      <c r="C31" s="32"/>
      <c r="D31" s="1"/>
      <c r="E31" s="1"/>
      <c r="F31" s="13"/>
      <c r="G31" s="13"/>
      <c r="H31" s="13"/>
      <c r="I31" s="13"/>
      <c r="J31" s="13"/>
    </row>
    <row r="32" spans="1:22">
      <c r="C32" s="32"/>
      <c r="D32" s="1"/>
      <c r="E32" s="1"/>
      <c r="F32" s="13"/>
      <c r="G32" s="13"/>
      <c r="H32" s="13"/>
      <c r="I32" s="13"/>
      <c r="J32" s="13"/>
    </row>
    <row r="33" spans="3:10">
      <c r="C33" s="32"/>
      <c r="D33" s="1"/>
      <c r="E33" s="1"/>
      <c r="I33" s="13"/>
      <c r="J33" s="13"/>
    </row>
    <row r="34" spans="3:10">
      <c r="C34" s="32"/>
      <c r="D34" s="1"/>
      <c r="E34" s="1"/>
      <c r="I34" s="13"/>
      <c r="J34" s="13"/>
    </row>
    <row r="35" spans="3:10">
      <c r="C35" s="32"/>
      <c r="D35" s="1"/>
      <c r="E35" s="1"/>
      <c r="I35" s="13"/>
      <c r="J35" s="13"/>
    </row>
    <row r="36" spans="3:10">
      <c r="C36" s="32"/>
      <c r="D36" s="1"/>
      <c r="E36" s="1"/>
      <c r="I36" s="13"/>
      <c r="J36" s="13"/>
    </row>
    <row r="37" spans="3:10">
      <c r="C37" s="32"/>
      <c r="D37" s="1"/>
      <c r="E37" s="1"/>
      <c r="I37" s="13"/>
      <c r="J37" s="13"/>
    </row>
    <row r="38" spans="3:10">
      <c r="C38" s="32"/>
      <c r="D38" s="1"/>
      <c r="E38" s="1"/>
      <c r="I38" s="13"/>
      <c r="J38" s="13"/>
    </row>
    <row r="39" spans="3:10">
      <c r="C39" s="32"/>
      <c r="D39" s="1"/>
      <c r="E39" s="1"/>
      <c r="I39" s="13"/>
      <c r="J39" s="13"/>
    </row>
    <row r="40" spans="3:10">
      <c r="C40" s="32"/>
      <c r="D40" s="1"/>
      <c r="E40" s="1"/>
      <c r="I40" s="13"/>
      <c r="J40" s="13"/>
    </row>
    <row r="41" spans="3:10">
      <c r="C41" s="32"/>
      <c r="D41" s="1"/>
      <c r="E41" s="1"/>
      <c r="I41" s="13"/>
      <c r="J41" s="13"/>
    </row>
    <row r="42" spans="3:10">
      <c r="C42" s="32"/>
      <c r="D42" s="1"/>
      <c r="E42" s="1"/>
      <c r="I42" s="13"/>
      <c r="J42" s="13"/>
    </row>
    <row r="43" spans="3:10">
      <c r="C43" s="32"/>
      <c r="D43" s="1"/>
      <c r="E43" s="1"/>
      <c r="I43" s="13"/>
      <c r="J43" s="13"/>
    </row>
    <row r="44" spans="3:10">
      <c r="C44" s="32"/>
      <c r="D44" s="1"/>
      <c r="E44" s="1"/>
      <c r="I44" s="13"/>
      <c r="J44" s="13"/>
    </row>
    <row r="45" spans="3:10">
      <c r="C45" s="1"/>
      <c r="D45" s="1"/>
      <c r="E45" s="1"/>
    </row>
    <row r="46" spans="3:10">
      <c r="C46" s="32"/>
      <c r="D46" s="1"/>
      <c r="E46" s="1"/>
    </row>
    <row r="47" spans="3:10">
      <c r="C47" s="32"/>
      <c r="D47" s="1"/>
      <c r="E47" s="1"/>
    </row>
    <row r="48" spans="3:10">
      <c r="C48" s="1"/>
      <c r="D48" s="1"/>
      <c r="E48" s="1"/>
    </row>
    <row r="49" spans="3:5">
      <c r="C49" s="1"/>
      <c r="D49" s="1"/>
      <c r="E49" s="1"/>
    </row>
    <row r="50" spans="3:5">
      <c r="C50" s="1"/>
      <c r="D50" s="1"/>
      <c r="E50" s="1"/>
    </row>
    <row r="51" spans="3:5">
      <c r="C51" s="1"/>
      <c r="D51" s="1"/>
      <c r="E51" s="1"/>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041A4-991F-4D16-8C81-BD76EE1A4226}">
  <dimension ref="A1:I33"/>
  <sheetViews>
    <sheetView workbookViewId="0">
      <selection activeCell="I9" sqref="I9"/>
    </sheetView>
  </sheetViews>
  <sheetFormatPr defaultRowHeight="14.5"/>
  <cols>
    <col min="2" max="2" width="19.7265625" bestFit="1" customWidth="1"/>
    <col min="3" max="3" width="20.7265625" bestFit="1" customWidth="1"/>
    <col min="5" max="5" width="4.81640625" bestFit="1" customWidth="1"/>
    <col min="6" max="6" width="18.81640625" bestFit="1" customWidth="1"/>
    <col min="7" max="7" width="19.26953125" bestFit="1" customWidth="1"/>
    <col min="8" max="8" width="6.90625" customWidth="1"/>
    <col min="9" max="9" width="207.36328125" bestFit="1" customWidth="1"/>
  </cols>
  <sheetData>
    <row r="1" spans="1:9">
      <c r="A1" s="3"/>
      <c r="B1" s="4"/>
      <c r="C1" s="4"/>
      <c r="D1" s="34" t="s">
        <v>20</v>
      </c>
      <c r="E1" s="34"/>
      <c r="F1" s="4"/>
      <c r="G1" s="4"/>
    </row>
    <row r="2" spans="1:9">
      <c r="A2" s="3"/>
      <c r="B2" s="5" t="s">
        <v>21</v>
      </c>
      <c r="C2" s="5" t="s">
        <v>22</v>
      </c>
      <c r="D2" s="5" t="s">
        <v>23</v>
      </c>
      <c r="E2" s="5" t="s">
        <v>24</v>
      </c>
      <c r="F2" s="35" t="s">
        <v>25</v>
      </c>
      <c r="G2" s="35"/>
    </row>
    <row r="3" spans="1:9">
      <c r="A3" s="3"/>
      <c r="B3" s="4"/>
      <c r="C3" s="4"/>
      <c r="D3" s="4"/>
      <c r="E3" s="3"/>
      <c r="F3" s="36" t="s">
        <v>26</v>
      </c>
      <c r="G3" s="36"/>
    </row>
    <row r="4" spans="1:9">
      <c r="A4" s="3"/>
      <c r="B4" s="4"/>
      <c r="C4" s="4"/>
      <c r="D4" s="4"/>
      <c r="E4" s="4"/>
      <c r="F4" s="5" t="s">
        <v>27</v>
      </c>
      <c r="G4" s="5" t="s">
        <v>28</v>
      </c>
    </row>
    <row r="5" spans="1:9">
      <c r="A5" s="3">
        <v>1</v>
      </c>
      <c r="B5" s="4" t="s">
        <v>29</v>
      </c>
      <c r="C5" s="4" t="s">
        <v>30</v>
      </c>
      <c r="D5" s="4">
        <v>21</v>
      </c>
      <c r="E5" s="4">
        <v>210</v>
      </c>
      <c r="F5" s="4">
        <v>0.45600000000000002</v>
      </c>
      <c r="G5" s="4">
        <v>0.92</v>
      </c>
    </row>
    <row r="6" spans="1:9">
      <c r="A6" s="3"/>
      <c r="B6" s="4"/>
      <c r="C6" s="4" t="s">
        <v>31</v>
      </c>
      <c r="D6" s="4">
        <v>24</v>
      </c>
      <c r="E6" s="4">
        <v>240</v>
      </c>
      <c r="F6" s="4"/>
      <c r="G6" s="4"/>
    </row>
    <row r="7" spans="1:9">
      <c r="A7" s="3"/>
      <c r="B7" s="4"/>
      <c r="C7" s="4"/>
      <c r="D7" s="4"/>
      <c r="E7" s="4"/>
      <c r="F7" s="4"/>
      <c r="G7" s="4"/>
    </row>
    <row r="8" spans="1:9">
      <c r="A8" s="3">
        <v>2</v>
      </c>
      <c r="B8" s="4" t="s">
        <v>32</v>
      </c>
      <c r="C8" s="4" t="s">
        <v>33</v>
      </c>
      <c r="D8" s="4">
        <v>7.3</v>
      </c>
      <c r="E8" s="4">
        <v>73</v>
      </c>
      <c r="F8" s="4">
        <v>0.26269999999999999</v>
      </c>
      <c r="G8" s="4">
        <v>0.52</v>
      </c>
    </row>
    <row r="9" spans="1:9">
      <c r="A9" s="3"/>
      <c r="B9" s="4"/>
      <c r="C9" s="4" t="s">
        <v>34</v>
      </c>
      <c r="D9" s="4">
        <v>1.3</v>
      </c>
      <c r="E9" s="4">
        <v>13</v>
      </c>
      <c r="F9" s="4"/>
      <c r="G9" s="4"/>
      <c r="I9" s="6" t="s">
        <v>35</v>
      </c>
    </row>
    <row r="10" spans="1:9">
      <c r="A10" s="3"/>
      <c r="B10" s="4"/>
      <c r="C10" s="4" t="s">
        <v>36</v>
      </c>
      <c r="D10" s="4">
        <v>0.5</v>
      </c>
      <c r="E10" s="4">
        <v>5</v>
      </c>
      <c r="F10" s="4"/>
      <c r="G10" s="4"/>
    </row>
    <row r="11" spans="1:9">
      <c r="A11" s="3"/>
      <c r="B11" s="4"/>
      <c r="C11" s="4" t="s">
        <v>37</v>
      </c>
      <c r="D11" s="4">
        <v>9.1</v>
      </c>
      <c r="E11" s="4">
        <v>91</v>
      </c>
      <c r="F11" s="4"/>
      <c r="G11" s="4"/>
    </row>
    <row r="12" spans="1:9">
      <c r="A12" s="3"/>
      <c r="B12" s="4"/>
      <c r="C12" s="4" t="s">
        <v>31</v>
      </c>
      <c r="D12" s="4">
        <v>11.5</v>
      </c>
      <c r="E12" s="4">
        <v>115</v>
      </c>
      <c r="F12" s="4"/>
      <c r="G12" s="4"/>
    </row>
    <row r="13" spans="1:9">
      <c r="A13" s="3"/>
      <c r="B13" s="4"/>
      <c r="C13" s="4" t="s">
        <v>38</v>
      </c>
      <c r="D13" s="4">
        <v>20</v>
      </c>
      <c r="E13" s="4">
        <v>200</v>
      </c>
      <c r="F13" s="4"/>
      <c r="G13" s="4"/>
    </row>
    <row r="14" spans="1:9">
      <c r="A14" s="3"/>
      <c r="B14" s="4"/>
      <c r="C14" s="4"/>
      <c r="D14" s="4"/>
      <c r="E14" s="4"/>
      <c r="F14" s="4"/>
      <c r="G14" s="4"/>
    </row>
    <row r="15" spans="1:9">
      <c r="A15" s="3">
        <v>3</v>
      </c>
      <c r="B15" s="4" t="s">
        <v>39</v>
      </c>
      <c r="C15" s="4" t="s">
        <v>40</v>
      </c>
      <c r="D15" s="4">
        <v>41.4</v>
      </c>
      <c r="E15" s="4">
        <v>414</v>
      </c>
      <c r="F15" s="4">
        <v>0.34816999999999998</v>
      </c>
      <c r="G15" s="4">
        <v>0.68</v>
      </c>
    </row>
    <row r="16" spans="1:9">
      <c r="A16" s="3"/>
      <c r="B16" s="4"/>
      <c r="C16" s="4" t="s">
        <v>31</v>
      </c>
      <c r="D16" s="4">
        <v>17</v>
      </c>
      <c r="E16" s="4">
        <v>170</v>
      </c>
      <c r="F16" s="4"/>
      <c r="G16" s="4"/>
    </row>
    <row r="17" spans="1:7">
      <c r="A17" s="3"/>
      <c r="B17" s="4"/>
      <c r="C17" s="4"/>
      <c r="D17" s="4"/>
      <c r="E17" s="4"/>
      <c r="F17" s="4"/>
      <c r="G17" s="4"/>
    </row>
    <row r="18" spans="1:7">
      <c r="A18" s="3"/>
      <c r="B18" s="4" t="s">
        <v>41</v>
      </c>
      <c r="C18" s="4"/>
      <c r="D18" s="4"/>
      <c r="E18" s="4"/>
      <c r="F18" s="4">
        <v>7</v>
      </c>
      <c r="G18" s="4">
        <v>6.5</v>
      </c>
    </row>
    <row r="19" spans="1:7">
      <c r="A19" s="3"/>
      <c r="B19" s="4" t="s">
        <v>42</v>
      </c>
      <c r="C19" s="4"/>
      <c r="D19" s="4"/>
      <c r="E19" s="4"/>
      <c r="F19" s="4" t="s">
        <v>43</v>
      </c>
      <c r="G19" s="4" t="s">
        <v>43</v>
      </c>
    </row>
    <row r="20" spans="1:7">
      <c r="A20" s="3"/>
      <c r="B20" s="4"/>
      <c r="C20" s="4"/>
      <c r="D20" s="4"/>
      <c r="E20" s="4"/>
      <c r="F20" s="35" t="s">
        <v>44</v>
      </c>
      <c r="G20" s="35"/>
    </row>
    <row r="21" spans="1:7">
      <c r="A21" s="3"/>
      <c r="B21" s="5" t="s">
        <v>45</v>
      </c>
      <c r="C21" s="5" t="s">
        <v>46</v>
      </c>
      <c r="D21" s="5" t="s">
        <v>47</v>
      </c>
      <c r="E21" s="5"/>
      <c r="F21" s="36" t="s">
        <v>26</v>
      </c>
      <c r="G21" s="36"/>
    </row>
    <row r="22" spans="1:7">
      <c r="A22" s="3"/>
      <c r="C22" s="7" t="s">
        <v>48</v>
      </c>
      <c r="D22" s="7" t="s">
        <v>49</v>
      </c>
      <c r="E22" s="8" t="s">
        <v>50</v>
      </c>
      <c r="F22" s="5" t="s">
        <v>51</v>
      </c>
      <c r="G22" s="5" t="s">
        <v>52</v>
      </c>
    </row>
    <row r="23" spans="1:7">
      <c r="A23" s="3"/>
      <c r="C23" s="9" t="s">
        <v>53</v>
      </c>
      <c r="D23" s="9">
        <v>17.5</v>
      </c>
      <c r="E23" s="3">
        <v>38.9</v>
      </c>
      <c r="F23" s="3">
        <v>5.4932999999999996</v>
      </c>
      <c r="G23" s="3">
        <v>10.796900000000001</v>
      </c>
    </row>
    <row r="24" spans="1:7">
      <c r="A24" s="3"/>
      <c r="C24" s="9" t="s">
        <v>54</v>
      </c>
      <c r="D24" s="9">
        <v>2.6175000000000002</v>
      </c>
      <c r="E24" s="3"/>
      <c r="F24" s="3"/>
      <c r="G24" s="3"/>
    </row>
    <row r="25" spans="1:7">
      <c r="A25" s="3"/>
      <c r="C25" s="9" t="s">
        <v>55</v>
      </c>
      <c r="D25" s="9">
        <v>14.515000000000001</v>
      </c>
      <c r="E25" s="3"/>
      <c r="F25" s="3"/>
      <c r="G25" s="3"/>
    </row>
    <row r="26" spans="1:7">
      <c r="A26" s="3"/>
      <c r="C26" s="9" t="s">
        <v>56</v>
      </c>
      <c r="D26" s="9">
        <v>3.4674999999999998</v>
      </c>
      <c r="E26" s="3"/>
      <c r="F26" s="3"/>
      <c r="G26" s="3"/>
    </row>
    <row r="27" spans="1:7">
      <c r="A27" s="3"/>
      <c r="C27" s="9" t="s">
        <v>57</v>
      </c>
      <c r="D27" s="9">
        <v>12.5</v>
      </c>
      <c r="E27" s="3"/>
      <c r="F27" s="3"/>
      <c r="G27" s="3"/>
    </row>
    <row r="28" spans="1:7">
      <c r="A28" s="3"/>
      <c r="C28" s="9" t="s">
        <v>58</v>
      </c>
      <c r="D28" s="9">
        <v>6.25E-2</v>
      </c>
      <c r="E28" s="3"/>
      <c r="F28" s="3"/>
      <c r="G28" s="3"/>
    </row>
    <row r="29" spans="1:7">
      <c r="A29" s="3"/>
      <c r="C29" s="9" t="s">
        <v>59</v>
      </c>
      <c r="D29" s="9">
        <v>16.7</v>
      </c>
      <c r="E29" s="3"/>
      <c r="F29" s="3"/>
      <c r="G29" s="3"/>
    </row>
    <row r="30" spans="1:7">
      <c r="A30" s="3"/>
      <c r="C30" s="9" t="s">
        <v>60</v>
      </c>
      <c r="D30" s="9">
        <v>2.5000000000000001E-3</v>
      </c>
      <c r="E30" s="3"/>
      <c r="F30" s="3"/>
      <c r="G30" s="3"/>
    </row>
    <row r="31" spans="1:7">
      <c r="A31" s="3"/>
      <c r="C31" s="9" t="s">
        <v>61</v>
      </c>
      <c r="D31" s="9">
        <v>2.75E-2</v>
      </c>
      <c r="E31" s="3"/>
      <c r="F31" s="3"/>
      <c r="G31" s="3"/>
    </row>
    <row r="33" spans="6:6">
      <c r="F33">
        <f>SUM(F23,F5)</f>
        <v>5.9493</v>
      </c>
    </row>
  </sheetData>
  <mergeCells count="5">
    <mergeCell ref="D1:E1"/>
    <mergeCell ref="F2:G2"/>
    <mergeCell ref="F3:G3"/>
    <mergeCell ref="F20:G20"/>
    <mergeCell ref="F21:G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093B9-7775-489F-98E5-28C5ED2528A4}">
  <dimension ref="A1:F55"/>
  <sheetViews>
    <sheetView topLeftCell="A7" workbookViewId="0">
      <selection activeCell="B51" sqref="B51"/>
    </sheetView>
  </sheetViews>
  <sheetFormatPr defaultRowHeight="14.5"/>
  <cols>
    <col min="2" max="2" width="49.7265625" bestFit="1" customWidth="1"/>
    <col min="3" max="3" width="37.7265625" bestFit="1" customWidth="1"/>
    <col min="4" max="4" width="12.453125" bestFit="1" customWidth="1"/>
    <col min="5" max="5" width="14.90625" bestFit="1" customWidth="1"/>
    <col min="6" max="6" width="15.1796875" bestFit="1" customWidth="1"/>
  </cols>
  <sheetData>
    <row r="1" spans="1:6">
      <c r="A1" s="11"/>
      <c r="B1" s="11"/>
      <c r="C1" s="11"/>
      <c r="D1" s="37" t="s">
        <v>126</v>
      </c>
      <c r="E1" s="37"/>
      <c r="F1" s="14" t="s">
        <v>127</v>
      </c>
    </row>
    <row r="2" spans="1:6">
      <c r="A2" s="11"/>
      <c r="B2" s="11"/>
      <c r="C2" s="11"/>
      <c r="D2" s="11" t="s">
        <v>122</v>
      </c>
      <c r="E2" s="11" t="s">
        <v>123</v>
      </c>
      <c r="F2" s="11"/>
    </row>
    <row r="3" spans="1:6">
      <c r="A3" s="11" t="s">
        <v>110</v>
      </c>
      <c r="B3" s="11" t="s">
        <v>48</v>
      </c>
      <c r="C3" s="11" t="s">
        <v>108</v>
      </c>
      <c r="D3" s="11" t="s">
        <v>109</v>
      </c>
      <c r="E3" s="11"/>
      <c r="F3" s="11"/>
    </row>
    <row r="4" spans="1:6">
      <c r="A4" s="11">
        <v>1</v>
      </c>
      <c r="B4" s="11" t="s">
        <v>62</v>
      </c>
      <c r="C4" s="11"/>
      <c r="D4" s="15">
        <v>506</v>
      </c>
      <c r="E4" s="16"/>
      <c r="F4" s="11">
        <v>202.29500000000002</v>
      </c>
    </row>
    <row r="5" spans="1:6">
      <c r="A5" s="11">
        <v>2</v>
      </c>
      <c r="B5" s="15" t="s">
        <v>86</v>
      </c>
      <c r="C5" s="11"/>
      <c r="D5" s="11">
        <v>95</v>
      </c>
      <c r="E5" s="16"/>
      <c r="F5" s="11">
        <v>38.124000000000002</v>
      </c>
    </row>
    <row r="6" spans="1:6">
      <c r="A6" s="11">
        <v>3</v>
      </c>
      <c r="B6" s="11" t="s">
        <v>85</v>
      </c>
      <c r="C6" s="11"/>
      <c r="D6" s="11">
        <v>193</v>
      </c>
      <c r="E6" s="16"/>
      <c r="F6" s="11">
        <v>90.504999999999995</v>
      </c>
    </row>
    <row r="7" spans="1:6">
      <c r="A7" s="11">
        <v>4</v>
      </c>
      <c r="B7" s="11" t="s">
        <v>63</v>
      </c>
      <c r="C7" s="11"/>
      <c r="D7" s="11">
        <v>24</v>
      </c>
      <c r="E7" s="16"/>
      <c r="F7" s="11">
        <v>1.59</v>
      </c>
    </row>
    <row r="8" spans="1:6">
      <c r="A8" s="11">
        <v>5</v>
      </c>
      <c r="B8" s="11" t="s">
        <v>64</v>
      </c>
      <c r="C8" s="11" t="s">
        <v>82</v>
      </c>
      <c r="D8" s="11">
        <v>189</v>
      </c>
      <c r="E8" s="11">
        <v>18</v>
      </c>
      <c r="F8" s="11">
        <v>6.5100000000000007</v>
      </c>
    </row>
    <row r="9" spans="1:6">
      <c r="A9" s="11"/>
      <c r="B9" s="11"/>
      <c r="C9" s="11" t="s">
        <v>83</v>
      </c>
      <c r="D9" s="11">
        <v>153</v>
      </c>
      <c r="E9" s="11"/>
      <c r="F9" s="11">
        <v>20.992000000000001</v>
      </c>
    </row>
    <row r="10" spans="1:6">
      <c r="A10" s="11"/>
      <c r="B10" s="11"/>
      <c r="C10" s="11" t="s">
        <v>84</v>
      </c>
      <c r="D10" s="11">
        <v>465</v>
      </c>
      <c r="E10" s="11"/>
      <c r="F10" s="11">
        <v>8.1000000000000014</v>
      </c>
    </row>
    <row r="11" spans="1:6">
      <c r="A11" s="11">
        <v>6</v>
      </c>
      <c r="B11" s="11" t="s">
        <v>65</v>
      </c>
      <c r="C11" s="11"/>
      <c r="D11" s="11">
        <v>25</v>
      </c>
      <c r="E11" s="11"/>
      <c r="F11" s="11">
        <v>4.6999999999999993</v>
      </c>
    </row>
    <row r="12" spans="1:6">
      <c r="A12" s="11">
        <v>7</v>
      </c>
      <c r="B12" s="11" t="s">
        <v>66</v>
      </c>
      <c r="C12" s="11" t="s">
        <v>87</v>
      </c>
      <c r="D12" s="11">
        <v>1.7</v>
      </c>
      <c r="E12" s="11"/>
      <c r="F12" s="11">
        <v>3.5427999999999997</v>
      </c>
    </row>
    <row r="13" spans="1:6">
      <c r="A13" s="11">
        <v>8</v>
      </c>
      <c r="B13" s="11" t="s">
        <v>67</v>
      </c>
      <c r="C13" s="11"/>
      <c r="D13" s="11">
        <v>5.2</v>
      </c>
      <c r="E13" s="11"/>
      <c r="F13" s="11">
        <v>23.090000000000003</v>
      </c>
    </row>
    <row r="14" spans="1:6">
      <c r="A14" s="11">
        <v>9</v>
      </c>
      <c r="B14" s="15" t="s">
        <v>81</v>
      </c>
      <c r="C14" s="11" t="s">
        <v>88</v>
      </c>
      <c r="D14" s="11">
        <v>6.31</v>
      </c>
      <c r="E14" s="11">
        <v>5.58</v>
      </c>
      <c r="F14" s="11">
        <v>6.06</v>
      </c>
    </row>
    <row r="15" spans="1:6">
      <c r="A15" s="11">
        <v>10</v>
      </c>
      <c r="B15" s="15" t="s">
        <v>18</v>
      </c>
      <c r="C15" s="11" t="s">
        <v>89</v>
      </c>
      <c r="D15" s="11">
        <v>8.5999999999999993E-2</v>
      </c>
      <c r="E15" s="11">
        <v>3.9E-2</v>
      </c>
      <c r="F15" s="11">
        <v>3.3000000000000002E-2</v>
      </c>
    </row>
    <row r="16" spans="1:6">
      <c r="A16" s="11">
        <v>11</v>
      </c>
      <c r="B16" s="11" t="s">
        <v>68</v>
      </c>
      <c r="C16" s="11" t="s">
        <v>90</v>
      </c>
      <c r="D16" s="11">
        <v>3.6</v>
      </c>
      <c r="E16" s="11">
        <v>0.85</v>
      </c>
      <c r="F16" s="11">
        <v>1.69225</v>
      </c>
    </row>
    <row r="17" spans="1:6">
      <c r="A17" s="11">
        <v>12</v>
      </c>
      <c r="B17" s="11" t="s">
        <v>69</v>
      </c>
      <c r="C17" s="11" t="s">
        <v>91</v>
      </c>
      <c r="D17" s="11">
        <v>4.2</v>
      </c>
      <c r="E17" s="11">
        <v>0.72</v>
      </c>
      <c r="F17" s="11">
        <v>1.2480538922155688</v>
      </c>
    </row>
    <row r="18" spans="1:6">
      <c r="A18" s="11"/>
      <c r="B18" s="11"/>
      <c r="C18" s="11" t="s">
        <v>92</v>
      </c>
      <c r="D18" s="11">
        <v>1884</v>
      </c>
      <c r="E18" s="11">
        <v>325</v>
      </c>
      <c r="F18" s="11">
        <v>560.24640000000011</v>
      </c>
    </row>
    <row r="19" spans="1:6">
      <c r="A19" s="11"/>
      <c r="B19" s="11" t="s">
        <v>94</v>
      </c>
      <c r="C19" s="11" t="s">
        <v>93</v>
      </c>
      <c r="D19" s="11">
        <v>841</v>
      </c>
      <c r="E19" s="11">
        <v>145</v>
      </c>
      <c r="F19" s="11">
        <v>250.11</v>
      </c>
    </row>
    <row r="20" spans="1:6">
      <c r="A20" s="11">
        <v>13</v>
      </c>
      <c r="B20" s="11" t="s">
        <v>70</v>
      </c>
      <c r="C20" s="11" t="s">
        <v>91</v>
      </c>
      <c r="D20" s="11">
        <v>0.85</v>
      </c>
      <c r="E20" s="11">
        <v>0.08</v>
      </c>
      <c r="F20" s="11">
        <v>0.37583312762280918</v>
      </c>
    </row>
    <row r="21" spans="1:6">
      <c r="A21" s="11"/>
      <c r="B21" s="11"/>
      <c r="C21" s="11" t="s">
        <v>92</v>
      </c>
      <c r="D21" s="11">
        <v>232</v>
      </c>
      <c r="E21" s="11">
        <v>23</v>
      </c>
      <c r="F21" s="11">
        <v>102.312</v>
      </c>
    </row>
    <row r="22" spans="1:6">
      <c r="A22" s="11"/>
      <c r="B22" s="11"/>
      <c r="C22" s="11" t="s">
        <v>93</v>
      </c>
      <c r="D22" s="11">
        <v>104</v>
      </c>
      <c r="E22" s="11">
        <v>10</v>
      </c>
      <c r="F22" s="11">
        <v>45.674999999999997</v>
      </c>
    </row>
    <row r="23" spans="1:6">
      <c r="A23" s="11">
        <v>14</v>
      </c>
      <c r="B23" s="11" t="s">
        <v>71</v>
      </c>
      <c r="C23" s="11" t="s">
        <v>91</v>
      </c>
      <c r="D23" s="11">
        <v>0.5</v>
      </c>
      <c r="E23" s="11">
        <v>0.6</v>
      </c>
      <c r="F23" s="11">
        <v>0.31716456084710215</v>
      </c>
    </row>
    <row r="24" spans="1:6">
      <c r="A24" s="11"/>
      <c r="B24" s="11"/>
      <c r="C24" s="11" t="s">
        <v>92</v>
      </c>
      <c r="D24" s="11">
        <v>434</v>
      </c>
      <c r="E24" s="11">
        <v>62</v>
      </c>
      <c r="F24" s="11">
        <v>277.77120000000002</v>
      </c>
    </row>
    <row r="25" spans="1:6">
      <c r="A25" s="11"/>
      <c r="B25" s="11"/>
      <c r="C25" s="11" t="s">
        <v>93</v>
      </c>
      <c r="D25" s="11">
        <v>194</v>
      </c>
      <c r="E25" s="11">
        <v>25</v>
      </c>
      <c r="F25" s="11">
        <v>124.00500000000001</v>
      </c>
    </row>
    <row r="26" spans="1:6">
      <c r="A26" s="11">
        <v>15</v>
      </c>
      <c r="B26" s="11" t="s">
        <v>72</v>
      </c>
      <c r="C26" s="11" t="s">
        <v>91</v>
      </c>
      <c r="D26" s="11">
        <v>6.4999999999999997E-3</v>
      </c>
      <c r="E26" s="11">
        <v>3.5000000000000003E-2</v>
      </c>
      <c r="F26" s="11">
        <v>3.5000000000000003E-2</v>
      </c>
    </row>
    <row r="27" spans="1:6">
      <c r="A27" s="11"/>
      <c r="B27" s="11"/>
      <c r="C27" s="11" t="s">
        <v>92</v>
      </c>
      <c r="D27" s="11">
        <v>33</v>
      </c>
      <c r="E27" s="11">
        <v>16</v>
      </c>
      <c r="F27" s="11">
        <v>16</v>
      </c>
    </row>
    <row r="28" spans="1:6">
      <c r="A28" s="11"/>
      <c r="B28" s="11"/>
      <c r="C28" s="11" t="s">
        <v>93</v>
      </c>
      <c r="D28" s="11">
        <v>15</v>
      </c>
      <c r="E28" s="11">
        <v>7.5</v>
      </c>
      <c r="F28" s="11">
        <v>7.5</v>
      </c>
    </row>
    <row r="29" spans="1:6">
      <c r="A29" s="11">
        <v>16</v>
      </c>
      <c r="B29" s="11" t="s">
        <v>73</v>
      </c>
      <c r="C29" s="11" t="s">
        <v>91</v>
      </c>
      <c r="D29" s="11">
        <v>0.02</v>
      </c>
      <c r="E29" s="11">
        <v>0.1</v>
      </c>
      <c r="F29" s="11">
        <v>2.1014009339559707E-2</v>
      </c>
    </row>
    <row r="30" spans="1:6">
      <c r="A30" s="11"/>
      <c r="B30" s="11"/>
      <c r="C30" s="11" t="s">
        <v>92</v>
      </c>
      <c r="D30" s="11">
        <v>4.8</v>
      </c>
      <c r="E30" s="11">
        <v>20</v>
      </c>
      <c r="F30" s="11">
        <v>4.2364242828552374</v>
      </c>
    </row>
    <row r="31" spans="1:6">
      <c r="A31" s="11"/>
      <c r="B31" s="11"/>
      <c r="C31" s="11" t="s">
        <v>93</v>
      </c>
      <c r="D31" s="11">
        <v>2.2000000000000002</v>
      </c>
      <c r="E31" s="11">
        <v>8.8000000000000007</v>
      </c>
      <c r="F31" s="11">
        <v>1.8912608405603737</v>
      </c>
    </row>
    <row r="32" spans="1:6">
      <c r="A32" s="11">
        <v>17</v>
      </c>
      <c r="B32" s="11" t="s">
        <v>74</v>
      </c>
      <c r="C32" s="11" t="s">
        <v>91</v>
      </c>
      <c r="D32" s="11">
        <v>0.01</v>
      </c>
      <c r="E32" s="11">
        <v>0.03</v>
      </c>
      <c r="F32" s="11">
        <v>7.654694114791144E-2</v>
      </c>
    </row>
    <row r="33" spans="1:6">
      <c r="A33" s="11"/>
      <c r="B33" s="11"/>
      <c r="C33" s="11" t="s">
        <v>92</v>
      </c>
      <c r="D33" s="11">
        <v>1</v>
      </c>
      <c r="E33" s="11">
        <v>0.5</v>
      </c>
      <c r="F33" s="11">
        <v>1.7146514817132164</v>
      </c>
    </row>
    <row r="34" spans="1:6">
      <c r="A34" s="11"/>
      <c r="B34" s="11"/>
      <c r="C34" s="11" t="s">
        <v>93</v>
      </c>
      <c r="D34" s="11">
        <v>1</v>
      </c>
      <c r="E34" s="11">
        <v>0.5</v>
      </c>
      <c r="F34" s="11">
        <v>0.5</v>
      </c>
    </row>
    <row r="35" spans="1:6">
      <c r="A35" s="11">
        <v>18</v>
      </c>
      <c r="B35" s="11" t="s">
        <v>75</v>
      </c>
      <c r="C35" s="11" t="s">
        <v>93</v>
      </c>
      <c r="D35" s="11">
        <v>5.6</v>
      </c>
      <c r="E35" s="11">
        <v>1</v>
      </c>
      <c r="F35" s="11">
        <v>2.0648739491807806</v>
      </c>
    </row>
    <row r="36" spans="1:6">
      <c r="A36" s="11">
        <v>19</v>
      </c>
      <c r="B36" s="11" t="s">
        <v>76</v>
      </c>
      <c r="C36" s="11"/>
      <c r="D36" s="11">
        <v>75</v>
      </c>
      <c r="E36" s="11">
        <v>70</v>
      </c>
      <c r="F36" s="11">
        <v>60.442134625734546</v>
      </c>
    </row>
    <row r="37" spans="1:6">
      <c r="A37" s="11">
        <v>20</v>
      </c>
      <c r="B37" s="11" t="s">
        <v>77</v>
      </c>
      <c r="C37" s="11"/>
      <c r="D37" s="11">
        <v>15</v>
      </c>
      <c r="E37" s="11">
        <v>8.1999999999999993</v>
      </c>
      <c r="F37" s="11">
        <v>18.201262492168951</v>
      </c>
    </row>
    <row r="38" spans="1:6">
      <c r="A38" s="11">
        <v>21</v>
      </c>
      <c r="B38" s="11" t="s">
        <v>120</v>
      </c>
      <c r="C38" s="11" t="s">
        <v>119</v>
      </c>
      <c r="D38" s="11">
        <v>8.8000000000000007</v>
      </c>
      <c r="E38" s="11">
        <v>4.5</v>
      </c>
      <c r="F38" s="11">
        <v>15.359996234779089</v>
      </c>
    </row>
    <row r="39" spans="1:6">
      <c r="A39" s="11">
        <v>22</v>
      </c>
      <c r="B39" s="11" t="s">
        <v>121</v>
      </c>
      <c r="C39" s="11"/>
      <c r="D39" s="11">
        <v>0.94</v>
      </c>
      <c r="E39" s="11">
        <v>4.7</v>
      </c>
      <c r="F39" s="11">
        <v>1.2718170045318486</v>
      </c>
    </row>
    <row r="40" spans="1:6">
      <c r="A40" s="11">
        <v>23</v>
      </c>
      <c r="B40" s="11" t="s">
        <v>78</v>
      </c>
      <c r="C40" s="11"/>
      <c r="D40" s="11">
        <v>0.43</v>
      </c>
      <c r="E40" s="11">
        <v>9.5</v>
      </c>
      <c r="F40" s="11">
        <v>1.0176896922883267</v>
      </c>
    </row>
    <row r="41" spans="1:6">
      <c r="A41" s="11">
        <v>24</v>
      </c>
      <c r="B41" s="11" t="s">
        <v>79</v>
      </c>
      <c r="C41" s="11"/>
      <c r="D41" s="11">
        <v>0.03</v>
      </c>
      <c r="E41" s="11">
        <v>2.7</v>
      </c>
      <c r="F41" s="11">
        <v>3.7070999504972555</v>
      </c>
    </row>
    <row r="42" spans="1:6">
      <c r="A42" s="11">
        <v>25</v>
      </c>
      <c r="B42" s="11" t="s">
        <v>80</v>
      </c>
      <c r="C42" s="11"/>
      <c r="D42" s="11">
        <v>4.9000000000000004</v>
      </c>
      <c r="E42" s="11">
        <v>8.6</v>
      </c>
      <c r="F42" s="11">
        <v>3.3207660540986992</v>
      </c>
    </row>
    <row r="43" spans="1:6">
      <c r="A43" s="11">
        <v>26</v>
      </c>
      <c r="B43" s="11" t="s">
        <v>96</v>
      </c>
      <c r="C43" s="11" t="s">
        <v>99</v>
      </c>
      <c r="D43" s="11">
        <v>12</v>
      </c>
      <c r="E43" s="11">
        <v>0.49</v>
      </c>
      <c r="F43" s="11">
        <v>1.577</v>
      </c>
    </row>
    <row r="44" spans="1:6">
      <c r="A44" s="11">
        <v>27</v>
      </c>
      <c r="B44" s="11" t="s">
        <v>97</v>
      </c>
      <c r="C44" s="11" t="s">
        <v>99</v>
      </c>
      <c r="D44" s="11">
        <v>24</v>
      </c>
      <c r="E44" s="11"/>
      <c r="F44" s="11">
        <v>40.956399999999995</v>
      </c>
    </row>
    <row r="45" spans="1:6">
      <c r="A45" s="11">
        <v>28</v>
      </c>
      <c r="B45" s="11" t="s">
        <v>98</v>
      </c>
      <c r="C45" s="11" t="s">
        <v>99</v>
      </c>
      <c r="D45" s="11">
        <v>83</v>
      </c>
      <c r="E45" s="11"/>
      <c r="F45" s="11">
        <v>56.179200000000002</v>
      </c>
    </row>
    <row r="46" spans="1:6">
      <c r="A46" s="11">
        <v>29</v>
      </c>
      <c r="B46" s="11" t="s">
        <v>95</v>
      </c>
      <c r="C46" s="11" t="s">
        <v>99</v>
      </c>
      <c r="D46" s="11">
        <v>7.6</v>
      </c>
      <c r="E46" s="11"/>
      <c r="F46" s="11">
        <v>0.89680000000000004</v>
      </c>
    </row>
    <row r="47" spans="1:6" ht="14.5" customHeight="1">
      <c r="A47" s="11">
        <v>30</v>
      </c>
      <c r="B47" s="11" t="s">
        <v>100</v>
      </c>
      <c r="C47" s="11" t="s">
        <v>113</v>
      </c>
      <c r="D47" s="11">
        <v>0.35</v>
      </c>
      <c r="E47" s="11"/>
      <c r="F47" s="11">
        <v>0.28599999999999998</v>
      </c>
    </row>
    <row r="48" spans="1:6">
      <c r="A48" s="11">
        <v>31</v>
      </c>
      <c r="B48" s="11" t="s">
        <v>101</v>
      </c>
      <c r="C48" s="11" t="s">
        <v>114</v>
      </c>
      <c r="D48" s="11">
        <v>26</v>
      </c>
      <c r="E48" s="11"/>
      <c r="F48" s="11">
        <v>9.35</v>
      </c>
    </row>
    <row r="49" spans="1:6">
      <c r="A49" s="11">
        <v>32</v>
      </c>
      <c r="B49" s="11" t="s">
        <v>102</v>
      </c>
      <c r="C49" s="11" t="s">
        <v>115</v>
      </c>
      <c r="D49" s="11">
        <v>2.1</v>
      </c>
      <c r="E49" s="11">
        <v>0.49</v>
      </c>
      <c r="F49" s="11">
        <v>0.96699999999999997</v>
      </c>
    </row>
    <row r="50" spans="1:6">
      <c r="A50" s="11">
        <v>33</v>
      </c>
      <c r="B50" s="11" t="s">
        <v>103</v>
      </c>
      <c r="C50" s="11" t="s">
        <v>115</v>
      </c>
      <c r="D50" s="11">
        <v>0.1</v>
      </c>
      <c r="E50" s="11">
        <v>0.04</v>
      </c>
      <c r="F50" s="11">
        <v>8.43E-2</v>
      </c>
    </row>
    <row r="51" spans="1:6">
      <c r="A51" s="11">
        <v>34</v>
      </c>
      <c r="B51" s="11" t="s">
        <v>104</v>
      </c>
      <c r="C51" s="11" t="s">
        <v>116</v>
      </c>
      <c r="D51" s="11">
        <v>20</v>
      </c>
      <c r="E51" s="11">
        <v>12</v>
      </c>
      <c r="F51" s="11">
        <v>11.470937129300118</v>
      </c>
    </row>
    <row r="52" spans="1:6" ht="14.5" customHeight="1">
      <c r="A52" s="11">
        <v>35</v>
      </c>
      <c r="B52" s="17" t="s">
        <v>105</v>
      </c>
      <c r="C52" s="17" t="s">
        <v>117</v>
      </c>
      <c r="D52" s="17" t="s">
        <v>111</v>
      </c>
      <c r="E52" s="17" t="s">
        <v>124</v>
      </c>
      <c r="F52" s="11" t="s">
        <v>128</v>
      </c>
    </row>
    <row r="53" spans="1:6">
      <c r="A53" s="11">
        <v>36</v>
      </c>
      <c r="B53" s="11" t="s">
        <v>106</v>
      </c>
      <c r="C53" s="11" t="s">
        <v>117</v>
      </c>
      <c r="D53" s="11" t="s">
        <v>112</v>
      </c>
      <c r="E53" s="11" t="s">
        <v>125</v>
      </c>
      <c r="F53" s="11" t="s">
        <v>129</v>
      </c>
    </row>
    <row r="54" spans="1:6">
      <c r="A54" s="11">
        <v>37</v>
      </c>
      <c r="B54" s="11" t="s">
        <v>107</v>
      </c>
      <c r="C54" s="11" t="s">
        <v>118</v>
      </c>
      <c r="D54" s="11">
        <v>55</v>
      </c>
      <c r="E54" s="11">
        <v>25</v>
      </c>
      <c r="F54" s="11">
        <v>21.12</v>
      </c>
    </row>
    <row r="55" spans="1:6">
      <c r="A55" s="11">
        <v>38</v>
      </c>
      <c r="B55" s="11" t="s">
        <v>130</v>
      </c>
      <c r="C55" s="11" t="s">
        <v>131</v>
      </c>
      <c r="D55" s="11"/>
      <c r="E55" s="11"/>
      <c r="F55" s="11">
        <v>0.69931698230363248</v>
      </c>
    </row>
  </sheetData>
  <mergeCells count="1">
    <mergeCell ref="D1:E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E9263-872E-46EA-9718-2C80D1ECACAC}">
  <dimension ref="A1:S57"/>
  <sheetViews>
    <sheetView tabSelected="1" topLeftCell="B1" zoomScale="64" zoomScaleNormal="64" workbookViewId="0">
      <selection activeCell="J7" sqref="J7"/>
    </sheetView>
  </sheetViews>
  <sheetFormatPr defaultRowHeight="14.5"/>
  <cols>
    <col min="1" max="1" width="8.7265625" style="1"/>
    <col min="2" max="2" width="24.08984375" style="1" bestFit="1" customWidth="1"/>
    <col min="3" max="3" width="30.36328125" bestFit="1" customWidth="1"/>
    <col min="4" max="4" width="29.453125" bestFit="1" customWidth="1"/>
    <col min="5" max="5" width="46.1796875" style="1" bestFit="1" customWidth="1"/>
    <col min="6" max="6" width="25.36328125" style="1" bestFit="1" customWidth="1"/>
    <col min="7" max="7" width="25.36328125" style="1" hidden="1" customWidth="1"/>
    <col min="8" max="8" width="27.453125" style="1" customWidth="1"/>
    <col min="9" max="9" width="27.90625" style="1" customWidth="1"/>
    <col min="10" max="11" width="10.36328125" style="1" customWidth="1"/>
    <col min="12" max="12" width="13.54296875" style="48" customWidth="1"/>
    <col min="13" max="13" width="10.08984375" bestFit="1" customWidth="1"/>
    <col min="14" max="17" width="8.7265625" style="1"/>
    <col min="20" max="16384" width="8.7265625" style="1"/>
  </cols>
  <sheetData>
    <row r="1" spans="1:13">
      <c r="A1" s="1">
        <v>2</v>
      </c>
      <c r="B1" s="22" t="s">
        <v>48</v>
      </c>
      <c r="C1" s="23" t="s">
        <v>164</v>
      </c>
      <c r="D1" s="23" t="s">
        <v>165</v>
      </c>
      <c r="E1" s="1" t="s">
        <v>156</v>
      </c>
      <c r="F1" s="1" t="s">
        <v>161</v>
      </c>
      <c r="G1" s="1" t="s">
        <v>162</v>
      </c>
      <c r="H1" s="2" t="s">
        <v>171</v>
      </c>
      <c r="I1" s="2" t="s">
        <v>172</v>
      </c>
      <c r="L1" s="42" t="s">
        <v>195</v>
      </c>
      <c r="M1" s="42"/>
    </row>
    <row r="2" spans="1:13">
      <c r="A2" s="1">
        <v>3</v>
      </c>
      <c r="B2" s="20" t="s">
        <v>1</v>
      </c>
      <c r="C2" s="3"/>
      <c r="D2" s="3"/>
      <c r="E2" s="21" t="s">
        <v>157</v>
      </c>
      <c r="F2" s="21">
        <v>17500</v>
      </c>
      <c r="G2" s="21"/>
      <c r="H2" s="21">
        <f>F2 *0.001</f>
        <v>17.5</v>
      </c>
      <c r="I2" s="38">
        <v>30</v>
      </c>
      <c r="L2" s="43" t="s">
        <v>196</v>
      </c>
      <c r="M2" s="3" t="s">
        <v>197</v>
      </c>
    </row>
    <row r="3" spans="1:13" ht="40">
      <c r="A3" s="1">
        <v>4</v>
      </c>
      <c r="B3" s="20" t="s">
        <v>2</v>
      </c>
      <c r="C3" s="3"/>
      <c r="D3" s="3"/>
      <c r="E3" s="21" t="s">
        <v>158</v>
      </c>
      <c r="F3" s="21">
        <v>2617.5</v>
      </c>
      <c r="G3" s="21"/>
      <c r="H3" s="21">
        <f t="shared" ref="H3:H20" si="0">F3 *0.001</f>
        <v>2.6175000000000002</v>
      </c>
      <c r="I3" s="40">
        <v>1.5</v>
      </c>
      <c r="L3" s="44" t="s">
        <v>198</v>
      </c>
      <c r="M3" s="45">
        <v>4119.0069999999996</v>
      </c>
    </row>
    <row r="4" spans="1:13" ht="40">
      <c r="A4" s="1">
        <v>5</v>
      </c>
      <c r="B4" s="20" t="s">
        <v>3</v>
      </c>
      <c r="C4" s="3"/>
      <c r="D4" s="3"/>
      <c r="E4" s="21" t="s">
        <v>158</v>
      </c>
      <c r="F4" s="21">
        <v>14515</v>
      </c>
      <c r="G4" s="21">
        <v>1876</v>
      </c>
      <c r="H4" s="21">
        <f t="shared" si="0"/>
        <v>14.515000000000001</v>
      </c>
      <c r="I4" s="41">
        <v>2.114517583</v>
      </c>
      <c r="L4" s="46" t="s">
        <v>199</v>
      </c>
      <c r="M4" s="45">
        <v>2.5709366512196601</v>
      </c>
    </row>
    <row r="5" spans="1:13" ht="40" hidden="1">
      <c r="A5" s="1">
        <v>6</v>
      </c>
      <c r="B5" s="20" t="s">
        <v>4</v>
      </c>
      <c r="C5" s="3"/>
      <c r="D5" s="3"/>
      <c r="E5" s="21" t="s">
        <v>158</v>
      </c>
      <c r="F5" s="21">
        <v>3467.5</v>
      </c>
      <c r="G5" s="21"/>
      <c r="H5" s="21">
        <f t="shared" si="0"/>
        <v>3.4675000000000002</v>
      </c>
      <c r="I5" s="40"/>
      <c r="L5" s="46" t="s">
        <v>200</v>
      </c>
      <c r="M5" s="45">
        <v>2.47517529582823</v>
      </c>
    </row>
    <row r="6" spans="1:13" ht="40">
      <c r="A6" s="1">
        <v>7</v>
      </c>
      <c r="B6" s="20" t="s">
        <v>5</v>
      </c>
      <c r="C6" s="3"/>
      <c r="D6" s="3"/>
      <c r="E6" s="21" t="s">
        <v>157</v>
      </c>
      <c r="F6" s="21" t="e">
        <v>#VALUE!</v>
      </c>
      <c r="G6" s="21"/>
      <c r="H6" s="21" t="e">
        <f t="shared" si="0"/>
        <v>#VALUE!</v>
      </c>
      <c r="I6" s="40"/>
      <c r="L6" s="46" t="s">
        <v>201</v>
      </c>
      <c r="M6" s="45">
        <v>402.66946038997895</v>
      </c>
    </row>
    <row r="7" spans="1:13" ht="40">
      <c r="A7" s="1">
        <v>8</v>
      </c>
      <c r="B7" s="20" t="s">
        <v>6</v>
      </c>
      <c r="C7" s="3"/>
      <c r="D7" s="3"/>
      <c r="E7" s="21" t="s">
        <v>158</v>
      </c>
      <c r="F7" s="21">
        <v>6500</v>
      </c>
      <c r="G7" s="21">
        <v>24.8</v>
      </c>
      <c r="H7" s="21">
        <f t="shared" si="0"/>
        <v>6.5</v>
      </c>
      <c r="I7" s="41">
        <v>2.8037646999999999E-2</v>
      </c>
      <c r="L7" s="46" t="s">
        <v>202</v>
      </c>
      <c r="M7" s="45">
        <v>2775.9202090050203</v>
      </c>
    </row>
    <row r="8" spans="1:13" ht="40">
      <c r="A8" s="1">
        <v>9</v>
      </c>
      <c r="B8" s="20" t="s">
        <v>7</v>
      </c>
      <c r="C8" s="3"/>
      <c r="D8" s="3"/>
      <c r="E8" s="21" t="s">
        <v>158</v>
      </c>
      <c r="F8" s="21">
        <v>62.5</v>
      </c>
      <c r="G8" s="21">
        <v>5.4</v>
      </c>
      <c r="H8" s="21">
        <f t="shared" si="0"/>
        <v>6.25E-2</v>
      </c>
      <c r="I8" s="41">
        <v>6.1034720000000004E-3</v>
      </c>
      <c r="L8" s="46" t="s">
        <v>203</v>
      </c>
      <c r="M8" s="45">
        <v>6.8662382651785796</v>
      </c>
    </row>
    <row r="9" spans="1:13" ht="20">
      <c r="A9" s="1">
        <v>10</v>
      </c>
      <c r="B9" s="20" t="s">
        <v>8</v>
      </c>
      <c r="C9" s="3"/>
      <c r="D9" s="3"/>
      <c r="E9" s="21" t="s">
        <v>158</v>
      </c>
      <c r="F9" s="21">
        <v>16700</v>
      </c>
      <c r="G9" s="21">
        <v>2680</v>
      </c>
      <c r="H9" s="21">
        <f t="shared" si="0"/>
        <v>16.7</v>
      </c>
      <c r="I9" s="41">
        <v>3.020739405</v>
      </c>
      <c r="L9" s="46" t="s">
        <v>204</v>
      </c>
      <c r="M9" s="45">
        <v>7.9117586487441299E-2</v>
      </c>
    </row>
    <row r="10" spans="1:13" ht="43.5">
      <c r="A10" s="1">
        <v>11</v>
      </c>
      <c r="B10" s="20" t="s">
        <v>9</v>
      </c>
      <c r="C10" s="3"/>
      <c r="D10" s="3"/>
      <c r="E10" s="21" t="s">
        <v>158</v>
      </c>
      <c r="F10" s="21">
        <v>2.5</v>
      </c>
      <c r="G10" s="21" t="s">
        <v>163</v>
      </c>
      <c r="H10" s="21">
        <f t="shared" si="0"/>
        <v>2.5000000000000001E-3</v>
      </c>
      <c r="I10" s="40" t="s">
        <v>163</v>
      </c>
      <c r="L10" s="46" t="s">
        <v>205</v>
      </c>
      <c r="M10" s="45" t="s">
        <v>206</v>
      </c>
    </row>
    <row r="11" spans="1:13" ht="20">
      <c r="A11" s="1">
        <v>12</v>
      </c>
      <c r="B11" s="20" t="s">
        <v>10</v>
      </c>
      <c r="C11" s="3"/>
      <c r="D11" s="3"/>
      <c r="E11" s="21" t="s">
        <v>158</v>
      </c>
      <c r="F11" s="21">
        <v>27.5</v>
      </c>
      <c r="G11" s="21" t="s">
        <v>163</v>
      </c>
      <c r="H11" s="21">
        <f t="shared" si="0"/>
        <v>2.75E-2</v>
      </c>
      <c r="I11" s="40" t="s">
        <v>163</v>
      </c>
      <c r="L11" s="46" t="s">
        <v>207</v>
      </c>
      <c r="M11" s="45">
        <v>1.6171</v>
      </c>
    </row>
    <row r="12" spans="1:13" ht="40">
      <c r="A12" s="1">
        <v>13</v>
      </c>
      <c r="B12" s="20" t="s">
        <v>11</v>
      </c>
      <c r="C12" s="3"/>
      <c r="D12" s="3"/>
      <c r="E12" s="21" t="s">
        <v>158</v>
      </c>
      <c r="F12" s="21">
        <v>125</v>
      </c>
      <c r="G12" s="21">
        <v>1.5</v>
      </c>
      <c r="H12" s="21">
        <f t="shared" si="0"/>
        <v>0.125</v>
      </c>
      <c r="I12" s="41">
        <v>1.718891E-3</v>
      </c>
      <c r="L12" s="46" t="s">
        <v>208</v>
      </c>
      <c r="M12" s="45">
        <v>0.29712949082683704</v>
      </c>
    </row>
    <row r="13" spans="1:13" ht="40">
      <c r="A13" s="1">
        <v>14</v>
      </c>
      <c r="B13" s="20" t="s">
        <v>12</v>
      </c>
      <c r="C13" s="3"/>
      <c r="D13" s="3"/>
      <c r="E13" s="21" t="s">
        <v>158</v>
      </c>
      <c r="F13" s="21">
        <v>587.5</v>
      </c>
      <c r="G13" s="21">
        <v>59.5</v>
      </c>
      <c r="H13" s="21">
        <f t="shared" si="0"/>
        <v>0.58750000000000002</v>
      </c>
      <c r="I13" s="41">
        <v>6.7064922999999999E-2</v>
      </c>
      <c r="L13" s="46" t="s">
        <v>209</v>
      </c>
      <c r="M13" s="45">
        <v>38.356780856269197</v>
      </c>
    </row>
    <row r="14" spans="1:13" ht="40">
      <c r="A14" s="1">
        <v>15</v>
      </c>
      <c r="B14" s="20" t="s">
        <v>13</v>
      </c>
      <c r="C14" s="3"/>
      <c r="D14" s="3"/>
      <c r="E14" s="21" t="s">
        <v>158</v>
      </c>
      <c r="F14" s="21">
        <v>185</v>
      </c>
      <c r="G14" s="21">
        <v>0.89</v>
      </c>
      <c r="H14" s="21">
        <f t="shared" si="0"/>
        <v>0.185</v>
      </c>
      <c r="I14" s="41">
        <v>1.0031560000000001E-3</v>
      </c>
      <c r="L14" s="46" t="s">
        <v>210</v>
      </c>
      <c r="M14" s="45">
        <v>3.6926284833952501</v>
      </c>
    </row>
    <row r="15" spans="1:13" ht="40">
      <c r="A15" s="1">
        <v>16</v>
      </c>
      <c r="B15" s="20" t="s">
        <v>14</v>
      </c>
      <c r="C15" s="3"/>
      <c r="D15" s="3"/>
      <c r="E15" s="21" t="s">
        <v>158</v>
      </c>
      <c r="F15" s="21">
        <v>25</v>
      </c>
      <c r="G15" s="21"/>
      <c r="H15" s="21">
        <f t="shared" si="0"/>
        <v>2.5000000000000001E-2</v>
      </c>
      <c r="I15" s="40"/>
      <c r="L15" s="46" t="s">
        <v>211</v>
      </c>
      <c r="M15" s="45">
        <v>0.120962018287182</v>
      </c>
    </row>
    <row r="16" spans="1:13" ht="40">
      <c r="A16" s="1">
        <v>17</v>
      </c>
      <c r="B16" s="20" t="s">
        <v>15</v>
      </c>
      <c r="C16" s="3"/>
      <c r="D16" s="3"/>
      <c r="E16" s="21" t="s">
        <v>158</v>
      </c>
      <c r="F16" s="21">
        <v>25</v>
      </c>
      <c r="G16" s="21"/>
      <c r="H16" s="21">
        <f t="shared" si="0"/>
        <v>2.5000000000000001E-2</v>
      </c>
      <c r="I16" s="40"/>
      <c r="L16" s="46" t="s">
        <v>212</v>
      </c>
      <c r="M16" s="45">
        <v>1.06645471566544</v>
      </c>
    </row>
    <row r="17" spans="1:13" ht="40">
      <c r="A17" s="1">
        <v>18</v>
      </c>
      <c r="B17" s="20" t="s">
        <v>16</v>
      </c>
      <c r="C17" s="3"/>
      <c r="D17" s="3"/>
      <c r="E17" s="21" t="s">
        <v>158</v>
      </c>
      <c r="F17" s="21">
        <v>35633.749729795498</v>
      </c>
      <c r="G17" s="21"/>
      <c r="H17" s="21">
        <f t="shared" si="0"/>
        <v>35.633749729795497</v>
      </c>
      <c r="I17" s="40"/>
      <c r="L17" s="46" t="s">
        <v>213</v>
      </c>
      <c r="M17" s="45">
        <v>26.9574084849489</v>
      </c>
    </row>
    <row r="18" spans="1:13" ht="40">
      <c r="A18" s="1">
        <v>19</v>
      </c>
      <c r="B18" s="20" t="s">
        <v>17</v>
      </c>
      <c r="C18" s="3"/>
      <c r="D18" s="3"/>
      <c r="E18" s="21" t="s">
        <v>159</v>
      </c>
      <c r="F18" s="21">
        <v>3.3</v>
      </c>
      <c r="G18" s="21"/>
      <c r="H18" s="21">
        <v>3.3</v>
      </c>
      <c r="I18" s="40">
        <v>3.5</v>
      </c>
      <c r="L18" s="46" t="s">
        <v>214</v>
      </c>
      <c r="M18" s="45">
        <v>0.50716965032983996</v>
      </c>
    </row>
    <row r="19" spans="1:13" ht="40">
      <c r="B19" s="20" t="s">
        <v>18</v>
      </c>
      <c r="C19" s="3"/>
      <c r="D19" s="3"/>
      <c r="E19" s="21" t="s">
        <v>159</v>
      </c>
      <c r="F19" s="21">
        <v>1.23892</v>
      </c>
      <c r="G19" s="21"/>
      <c r="H19" s="21">
        <f t="shared" si="0"/>
        <v>1.2389200000000001E-3</v>
      </c>
      <c r="I19" s="40">
        <v>3.3500000000000001E-4</v>
      </c>
      <c r="L19" s="46" t="s">
        <v>215</v>
      </c>
      <c r="M19" s="45">
        <v>0.79130884237026811</v>
      </c>
    </row>
    <row r="20" spans="1:13" ht="40">
      <c r="B20" s="21" t="s">
        <v>19</v>
      </c>
      <c r="C20" s="3"/>
      <c r="D20" s="3"/>
      <c r="E20" s="21" t="s">
        <v>160</v>
      </c>
      <c r="F20" s="21">
        <v>842.46559999999999</v>
      </c>
      <c r="G20" s="21"/>
      <c r="H20" s="21">
        <f t="shared" si="0"/>
        <v>0.84246560000000004</v>
      </c>
      <c r="I20" s="40"/>
      <c r="L20" s="46" t="s">
        <v>216</v>
      </c>
      <c r="M20" s="45">
        <v>7.2587673857870502E-2</v>
      </c>
    </row>
    <row r="21" spans="1:13" ht="40">
      <c r="B21" s="20" t="s">
        <v>166</v>
      </c>
      <c r="C21" s="3"/>
      <c r="D21" s="3"/>
      <c r="E21" s="21"/>
      <c r="F21" s="21"/>
      <c r="G21" s="21">
        <v>2.415</v>
      </c>
      <c r="H21" s="21">
        <f>F21 *0.001</f>
        <v>0</v>
      </c>
      <c r="I21" s="41">
        <v>2.722047E-3</v>
      </c>
      <c r="L21" s="46" t="s">
        <v>217</v>
      </c>
      <c r="M21" s="45">
        <v>1.75702244132806E-2</v>
      </c>
    </row>
    <row r="22" spans="1:13" ht="20">
      <c r="B22" s="20" t="s">
        <v>167</v>
      </c>
      <c r="C22" s="3"/>
      <c r="D22" s="3"/>
      <c r="E22" s="21"/>
      <c r="F22" s="21"/>
      <c r="G22" s="21" t="s">
        <v>163</v>
      </c>
      <c r="H22" s="21">
        <f>F22 *0.001</f>
        <v>0</v>
      </c>
      <c r="I22" s="40" t="s">
        <v>163</v>
      </c>
      <c r="L22" s="46" t="s">
        <v>218</v>
      </c>
      <c r="M22" s="45">
        <v>8.6941007271134491E-2</v>
      </c>
    </row>
    <row r="23" spans="1:13" ht="40">
      <c r="B23" s="21" t="s">
        <v>168</v>
      </c>
      <c r="C23" s="3"/>
      <c r="D23" s="3"/>
      <c r="E23" s="21"/>
      <c r="F23" s="21"/>
      <c r="G23" s="21">
        <v>19.7</v>
      </c>
      <c r="H23" s="21">
        <f t="shared" ref="H23:H25" si="1">F23 *0.001</f>
        <v>0</v>
      </c>
      <c r="I23" s="41">
        <v>2.2204689E-2</v>
      </c>
      <c r="L23" s="46" t="s">
        <v>219</v>
      </c>
      <c r="M23" s="45">
        <v>3.0438772806840899E-2</v>
      </c>
    </row>
    <row r="24" spans="1:13" ht="40">
      <c r="B24" s="21" t="s">
        <v>169</v>
      </c>
      <c r="C24" s="3"/>
      <c r="D24" s="3"/>
      <c r="E24" s="21"/>
      <c r="F24" s="21"/>
      <c r="G24" s="21" t="s">
        <v>163</v>
      </c>
      <c r="H24" s="21">
        <f t="shared" si="1"/>
        <v>0</v>
      </c>
      <c r="I24" s="40" t="s">
        <v>163</v>
      </c>
      <c r="L24" s="46" t="s">
        <v>220</v>
      </c>
      <c r="M24" s="45">
        <v>1.0576386124233302E-3</v>
      </c>
    </row>
    <row r="25" spans="1:13" ht="20">
      <c r="B25" s="31" t="s">
        <v>170</v>
      </c>
      <c r="C25" s="27"/>
      <c r="D25" s="27"/>
      <c r="E25" s="31"/>
      <c r="F25" s="31"/>
      <c r="G25" s="31" t="s">
        <v>163</v>
      </c>
      <c r="H25" s="31">
        <f t="shared" si="1"/>
        <v>0</v>
      </c>
      <c r="I25" s="40" t="s">
        <v>163</v>
      </c>
      <c r="L25" s="46" t="s">
        <v>221</v>
      </c>
      <c r="M25" s="45">
        <v>1.1191134991419499E-3</v>
      </c>
    </row>
    <row r="26" spans="1:13" ht="20">
      <c r="B26" s="20"/>
      <c r="C26" s="3"/>
      <c r="D26" s="3"/>
      <c r="E26" s="21"/>
      <c r="F26" s="21"/>
      <c r="G26" s="21"/>
      <c r="H26" s="21">
        <f>F26 *0.001</f>
        <v>0</v>
      </c>
      <c r="I26" s="38"/>
      <c r="L26" s="46" t="s">
        <v>222</v>
      </c>
      <c r="M26" s="45">
        <v>9.2172319303729497E-4</v>
      </c>
    </row>
    <row r="27" spans="1:13" ht="20">
      <c r="J27"/>
      <c r="K27"/>
      <c r="L27" s="46" t="s">
        <v>223</v>
      </c>
      <c r="M27" s="45">
        <v>1.9116641849085202E-2</v>
      </c>
    </row>
    <row r="28" spans="1:13" ht="43.5">
      <c r="J28"/>
      <c r="K28"/>
      <c r="L28" s="46" t="s">
        <v>224</v>
      </c>
      <c r="M28" s="45" t="s">
        <v>206</v>
      </c>
    </row>
    <row r="29" spans="1:13" ht="43.5">
      <c r="J29"/>
      <c r="K29"/>
      <c r="L29" s="46" t="s">
        <v>225</v>
      </c>
      <c r="M29" s="45" t="s">
        <v>206</v>
      </c>
    </row>
    <row r="30" spans="1:13" ht="43.5">
      <c r="E30"/>
      <c r="F30"/>
      <c r="G30" s="18"/>
      <c r="H30"/>
      <c r="I30"/>
      <c r="J30"/>
      <c r="K30"/>
      <c r="L30" s="46" t="s">
        <v>226</v>
      </c>
      <c r="M30" s="45" t="s">
        <v>206</v>
      </c>
    </row>
    <row r="31" spans="1:13" ht="43.5">
      <c r="E31"/>
      <c r="F31"/>
      <c r="G31" s="18"/>
      <c r="H31"/>
      <c r="I31"/>
      <c r="J31"/>
      <c r="K31"/>
      <c r="L31" s="46" t="s">
        <v>227</v>
      </c>
      <c r="M31" s="45" t="s">
        <v>206</v>
      </c>
    </row>
    <row r="32" spans="1:13" ht="20">
      <c r="B32" s="22" t="s">
        <v>48</v>
      </c>
      <c r="C32" s="29" t="s">
        <v>171</v>
      </c>
      <c r="D32" s="30" t="s">
        <v>172</v>
      </c>
      <c r="I32"/>
      <c r="J32"/>
      <c r="L32" s="46" t="s">
        <v>228</v>
      </c>
      <c r="M32" s="45">
        <v>8.5924113063918593E-3</v>
      </c>
    </row>
    <row r="33" spans="2:13" ht="20">
      <c r="B33" s="20" t="s">
        <v>194</v>
      </c>
      <c r="C33" s="38">
        <v>17.5</v>
      </c>
      <c r="D33" s="38">
        <v>30</v>
      </c>
      <c r="I33"/>
      <c r="J33"/>
      <c r="L33" s="46" t="s">
        <v>229</v>
      </c>
      <c r="M33" s="45">
        <v>4.8486360339927296E-3</v>
      </c>
    </row>
    <row r="34" spans="2:13" ht="20">
      <c r="B34" s="20" t="s">
        <v>2</v>
      </c>
      <c r="C34" s="38">
        <v>2.6175000000000002</v>
      </c>
      <c r="D34" s="38">
        <v>1.5</v>
      </c>
      <c r="F34"/>
      <c r="G34"/>
      <c r="H34"/>
      <c r="I34"/>
      <c r="J34"/>
      <c r="L34" s="46" t="s">
        <v>230</v>
      </c>
      <c r="M34" s="45">
        <v>1.5348059262316198E-3</v>
      </c>
    </row>
    <row r="35" spans="2:13" ht="43.5">
      <c r="B35" s="20" t="s">
        <v>3</v>
      </c>
      <c r="C35" s="38">
        <v>14.515000000000001</v>
      </c>
      <c r="D35" s="39">
        <v>2.114517583</v>
      </c>
      <c r="F35"/>
      <c r="G35"/>
      <c r="H35"/>
      <c r="I35"/>
      <c r="J35"/>
      <c r="L35" s="46" t="s">
        <v>231</v>
      </c>
      <c r="M35" s="45" t="s">
        <v>206</v>
      </c>
    </row>
    <row r="36" spans="2:13" ht="20">
      <c r="B36" s="20" t="s">
        <v>4</v>
      </c>
      <c r="C36" s="38">
        <v>3.4675000000000002</v>
      </c>
      <c r="D36" s="38"/>
      <c r="F36"/>
      <c r="G36"/>
      <c r="H36"/>
      <c r="I36"/>
      <c r="J36"/>
      <c r="L36" s="47" t="s">
        <v>232</v>
      </c>
      <c r="M36" s="45">
        <v>5.1487587499999998</v>
      </c>
    </row>
    <row r="37" spans="2:13" ht="20">
      <c r="B37" s="20" t="s">
        <v>5</v>
      </c>
      <c r="C37" s="38" t="e">
        <v>#VALUE!</v>
      </c>
      <c r="D37" s="38"/>
      <c r="F37"/>
      <c r="G37"/>
      <c r="I37"/>
      <c r="J37"/>
      <c r="L37" s="47" t="s">
        <v>233</v>
      </c>
      <c r="M37" s="45">
        <v>3.2136708140245752E-3</v>
      </c>
    </row>
    <row r="38" spans="2:13" ht="20">
      <c r="B38" s="20" t="s">
        <v>6</v>
      </c>
      <c r="C38" s="38">
        <v>6.5</v>
      </c>
      <c r="D38" s="39">
        <v>2.8037646999999999E-2</v>
      </c>
      <c r="F38"/>
      <c r="G38"/>
      <c r="I38"/>
      <c r="J38"/>
      <c r="L38" s="47" t="s">
        <v>234</v>
      </c>
      <c r="M38" s="45">
        <v>3.0939691197852878E-3</v>
      </c>
    </row>
    <row r="39" spans="2:13" ht="20">
      <c r="B39" s="20" t="s">
        <v>7</v>
      </c>
      <c r="C39" s="38">
        <v>6.25E-2</v>
      </c>
      <c r="D39" s="39">
        <v>6.1034720000000004E-3</v>
      </c>
      <c r="F39"/>
      <c r="G39"/>
      <c r="I39"/>
      <c r="J39"/>
      <c r="L39" s="47" t="s">
        <v>235</v>
      </c>
      <c r="M39" s="45">
        <v>0.50333682548747372</v>
      </c>
    </row>
    <row r="40" spans="2:13" ht="20">
      <c r="B40" s="20" t="s">
        <v>8</v>
      </c>
      <c r="C40" s="38">
        <v>16.7</v>
      </c>
      <c r="D40" s="39">
        <v>3.020739405</v>
      </c>
      <c r="F40"/>
      <c r="G40"/>
      <c r="H40"/>
      <c r="I40"/>
      <c r="J40"/>
      <c r="L40" s="47" t="s">
        <v>236</v>
      </c>
      <c r="M40" s="45">
        <v>3.4699002612562757</v>
      </c>
    </row>
    <row r="41" spans="2:13" ht="20">
      <c r="B41" s="20" t="s">
        <v>9</v>
      </c>
      <c r="C41" s="38">
        <v>2.5000000000000001E-3</v>
      </c>
      <c r="D41" s="38" t="s">
        <v>163</v>
      </c>
      <c r="F41"/>
      <c r="G41"/>
      <c r="I41"/>
      <c r="J41"/>
      <c r="L41" s="47" t="s">
        <v>237</v>
      </c>
      <c r="M41" s="45">
        <v>8.582797831473225E-3</v>
      </c>
    </row>
    <row r="42" spans="2:13">
      <c r="B42" s="20" t="s">
        <v>10</v>
      </c>
      <c r="C42" s="38">
        <v>2.75E-2</v>
      </c>
      <c r="D42" s="38" t="s">
        <v>163</v>
      </c>
      <c r="F42"/>
      <c r="G42"/>
      <c r="I42"/>
      <c r="J42"/>
    </row>
    <row r="43" spans="2:13">
      <c r="B43" s="20" t="s">
        <v>11</v>
      </c>
      <c r="C43" s="38">
        <v>0.125</v>
      </c>
      <c r="D43" s="39">
        <v>1.718891E-3</v>
      </c>
      <c r="F43"/>
      <c r="G43"/>
      <c r="H43"/>
      <c r="I43"/>
    </row>
    <row r="44" spans="2:13">
      <c r="B44" s="20" t="s">
        <v>12</v>
      </c>
      <c r="C44" s="38">
        <v>0.58750000000000002</v>
      </c>
      <c r="D44" s="39">
        <v>6.7064922999999999E-2</v>
      </c>
      <c r="F44"/>
      <c r="G44"/>
      <c r="H44"/>
      <c r="I44"/>
    </row>
    <row r="45" spans="2:13">
      <c r="B45" s="20" t="s">
        <v>13</v>
      </c>
      <c r="C45" s="38">
        <v>0.185</v>
      </c>
      <c r="D45" s="39">
        <v>1.0031560000000001E-3</v>
      </c>
      <c r="F45"/>
      <c r="I45"/>
    </row>
    <row r="46" spans="2:13">
      <c r="B46" s="20" t="s">
        <v>14</v>
      </c>
      <c r="C46" s="38">
        <v>2.5000000000000001E-2</v>
      </c>
      <c r="D46" s="38"/>
      <c r="F46"/>
    </row>
    <row r="47" spans="2:13">
      <c r="B47" s="20" t="s">
        <v>15</v>
      </c>
      <c r="C47" s="38">
        <v>2.5000000000000001E-2</v>
      </c>
      <c r="D47" s="38"/>
      <c r="F47"/>
    </row>
    <row r="48" spans="2:13">
      <c r="B48" s="20" t="s">
        <v>16</v>
      </c>
      <c r="C48" s="38">
        <v>35.633749729795497</v>
      </c>
      <c r="D48" s="38"/>
      <c r="H48"/>
    </row>
    <row r="49" spans="2:4">
      <c r="B49" s="20" t="s">
        <v>17</v>
      </c>
      <c r="C49" s="38">
        <v>3.3</v>
      </c>
      <c r="D49" s="38">
        <v>3.5</v>
      </c>
    </row>
    <row r="50" spans="2:4">
      <c r="B50" s="20" t="s">
        <v>18</v>
      </c>
      <c r="C50" s="38">
        <v>2.2800000000000001E-4</v>
      </c>
      <c r="D50" s="38">
        <v>3.3500000000000001E-4</v>
      </c>
    </row>
    <row r="51" spans="2:4">
      <c r="B51" s="21" t="s">
        <v>19</v>
      </c>
      <c r="C51" s="38">
        <v>0.84246560000000004</v>
      </c>
      <c r="D51" s="38"/>
    </row>
    <row r="52" spans="2:4">
      <c r="B52" s="20" t="s">
        <v>166</v>
      </c>
      <c r="C52" s="38">
        <v>2.415</v>
      </c>
      <c r="D52" s="39">
        <v>2.722047E-3</v>
      </c>
    </row>
    <row r="53" spans="2:4">
      <c r="B53" s="20" t="s">
        <v>167</v>
      </c>
      <c r="C53" s="38" t="s">
        <v>163</v>
      </c>
      <c r="D53" s="38" t="s">
        <v>163</v>
      </c>
    </row>
    <row r="54" spans="2:4">
      <c r="B54" s="21" t="s">
        <v>168</v>
      </c>
      <c r="C54" s="38">
        <v>19.7</v>
      </c>
      <c r="D54" s="39">
        <v>2.2204689E-2</v>
      </c>
    </row>
    <row r="55" spans="2:4">
      <c r="B55" s="21" t="s">
        <v>169</v>
      </c>
      <c r="C55" s="38" t="s">
        <v>163</v>
      </c>
      <c r="D55" s="38" t="s">
        <v>163</v>
      </c>
    </row>
    <row r="56" spans="2:4">
      <c r="B56" s="21" t="s">
        <v>170</v>
      </c>
      <c r="C56" s="38" t="s">
        <v>163</v>
      </c>
      <c r="D56" s="38" t="s">
        <v>163</v>
      </c>
    </row>
    <row r="57" spans="2:4">
      <c r="C57" s="38"/>
      <c r="D57" s="38"/>
    </row>
  </sheetData>
  <mergeCells count="1">
    <mergeCell ref="L1:M1"/>
  </mergeCells>
  <pageMargins left="0.7" right="0.7" top="0.75" bottom="0.75" header="0.3" footer="0.3"/>
  <pageSetup paperSize="9"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Ionic Strength</vt:lpstr>
      <vt:lpstr>Raw_calculation</vt:lpstr>
      <vt:lpstr>Soiltest_report_nutrrients_anal</vt:lpstr>
      <vt:lpstr>Experiment 1 </vt:lpstr>
    </vt:vector>
  </TitlesOfParts>
  <Company>Western Sydney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Niraj Yadav</dc:creator>
  <cp:lastModifiedBy>Niraj Yadav</cp:lastModifiedBy>
  <dcterms:created xsi:type="dcterms:W3CDTF">2024-08-27T04:49:02Z</dcterms:created>
  <dcterms:modified xsi:type="dcterms:W3CDTF">2024-09-07T02:30:08Z</dcterms:modified>
</cp:coreProperties>
</file>