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2733D01888E7CA/Documents/"/>
    </mc:Choice>
  </mc:AlternateContent>
  <xr:revisionPtr revIDLastSave="519" documentId="8_{49A134A2-82AF-4CAA-8215-7122D5CF9BC2}" xr6:coauthVersionLast="47" xr6:coauthVersionMax="47" xr10:uidLastSave="{95F23301-6853-4BF4-B80F-30FE4B4F2558}"/>
  <bookViews>
    <workbookView xWindow="-108" yWindow="-108" windowWidth="23256" windowHeight="12456" xr2:uid="{695EA392-7687-42BF-B2C6-A51BFCB4765E}"/>
  </bookViews>
  <sheets>
    <sheet name="SIP-Calculator" sheetId="3" r:id="rId1"/>
    <sheet name="SWP-Calculato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H21" i="3"/>
  <c r="A50" i="1"/>
  <c r="D8" i="1" a="1"/>
  <c r="D8" i="1" s="1"/>
  <c r="B11" i="1"/>
  <c r="B17" i="1"/>
  <c r="D8" i="3" a="1"/>
  <c r="D8" i="3" s="1"/>
  <c r="E8" i="3"/>
  <c r="E9" i="3" s="1"/>
  <c r="E10" i="3" l="1"/>
  <c r="F8" i="3"/>
  <c r="F9" i="3" l="1"/>
  <c r="F10" i="3" s="1"/>
  <c r="E11" i="3"/>
  <c r="E12" i="3" l="1"/>
  <c r="E13" i="3" s="1"/>
  <c r="E14" i="3" s="1"/>
  <c r="E15" i="3" s="1"/>
  <c r="E16" i="3" s="1"/>
  <c r="E17" i="3" s="1"/>
  <c r="E18" i="3" s="1"/>
  <c r="F11" i="3"/>
  <c r="F12" i="3" l="1"/>
  <c r="F13" i="3" s="1"/>
  <c r="F14" i="3" s="1"/>
  <c r="F15" i="3" s="1"/>
  <c r="F16" i="3" s="1"/>
  <c r="F17" i="3" s="1"/>
  <c r="F18" i="3" s="1"/>
  <c r="E19" i="3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F19" i="3" l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B14" i="3"/>
  <c r="B12" i="3" l="1"/>
  <c r="E8" i="1"/>
  <c r="B8" i="1"/>
  <c r="F8" i="1" l="1"/>
  <c r="G8" i="1"/>
  <c r="H8" i="1" l="1"/>
  <c r="I8" i="1"/>
  <c r="E9" i="1"/>
  <c r="F9" i="1" l="1"/>
  <c r="G9" i="1"/>
  <c r="H9" i="1" l="1"/>
  <c r="E10" i="1" s="1"/>
  <c r="I9" i="1"/>
  <c r="G10" i="1" l="1"/>
  <c r="I10" i="1" s="1"/>
  <c r="F10" i="1"/>
  <c r="H10" i="1" s="1"/>
  <c r="E11" i="1" l="1"/>
  <c r="G11" i="1" l="1"/>
  <c r="F11" i="1"/>
  <c r="H11" i="1" l="1"/>
  <c r="I11" i="1"/>
  <c r="E12" i="1"/>
  <c r="F12" i="1" l="1"/>
  <c r="G12" i="1"/>
  <c r="H12" i="1" l="1"/>
  <c r="I12" i="1"/>
  <c r="E13" i="1"/>
  <c r="F13" i="1" l="1"/>
  <c r="G13" i="1"/>
  <c r="I13" i="1" s="1"/>
  <c r="H13" i="1" l="1"/>
  <c r="E14" i="1"/>
  <c r="G14" i="1" l="1"/>
  <c r="I14" i="1" s="1"/>
  <c r="F14" i="1"/>
  <c r="H14" i="1" s="1"/>
  <c r="E15" i="1" l="1"/>
  <c r="F15" i="1" l="1"/>
  <c r="G15" i="1"/>
  <c r="H15" i="1" l="1"/>
  <c r="I15" i="1"/>
  <c r="E16" i="1"/>
  <c r="G16" i="1" l="1"/>
  <c r="I16" i="1" s="1"/>
  <c r="F16" i="1"/>
  <c r="H16" i="1" l="1"/>
  <c r="E17" i="1" s="1"/>
  <c r="F17" i="1" l="1"/>
  <c r="G17" i="1"/>
  <c r="H17" i="1" l="1"/>
  <c r="I17" i="1"/>
  <c r="E18" i="1"/>
  <c r="F18" i="1" l="1"/>
  <c r="G18" i="1"/>
  <c r="H18" i="1" l="1"/>
  <c r="I18" i="1"/>
  <c r="E19" i="1"/>
  <c r="G19" i="1" l="1"/>
  <c r="I19" i="1" s="1"/>
  <c r="F19" i="1"/>
  <c r="H19" i="1" l="1"/>
  <c r="E20" i="1" s="1"/>
  <c r="F20" i="1" l="1"/>
  <c r="G20" i="1"/>
  <c r="I20" i="1" s="1"/>
  <c r="H20" i="1" l="1"/>
  <c r="E21" i="1" l="1"/>
  <c r="F21" i="1" l="1"/>
  <c r="G21" i="1"/>
  <c r="I21" i="1" s="1"/>
  <c r="H21" i="1" l="1"/>
  <c r="E22" i="1" s="1"/>
  <c r="F22" i="1" l="1"/>
  <c r="G22" i="1"/>
  <c r="H22" i="1" l="1"/>
  <c r="I22" i="1"/>
  <c r="E23" i="1"/>
  <c r="F23" i="1" l="1"/>
  <c r="G23" i="1"/>
  <c r="H23" i="1" l="1"/>
  <c r="E24" i="1" s="1"/>
  <c r="I23" i="1"/>
  <c r="F24" i="1" l="1"/>
  <c r="G24" i="1"/>
  <c r="H24" i="1" l="1"/>
  <c r="E25" i="1" s="1"/>
  <c r="I24" i="1"/>
  <c r="G25" i="1" l="1"/>
  <c r="I25" i="1" s="1"/>
  <c r="F25" i="1"/>
  <c r="H25" i="1" l="1"/>
  <c r="E26" i="1"/>
  <c r="G26" i="1" l="1"/>
  <c r="I26" i="1" s="1"/>
  <c r="F26" i="1"/>
  <c r="H26" i="1" s="1"/>
  <c r="E27" i="1" l="1"/>
  <c r="F27" i="1" l="1"/>
  <c r="G27" i="1"/>
  <c r="H27" i="1" l="1"/>
  <c r="I27" i="1"/>
  <c r="E28" i="1"/>
  <c r="F28" i="1" l="1"/>
  <c r="G28" i="1"/>
  <c r="I28" i="1" s="1"/>
  <c r="H28" i="1" l="1"/>
  <c r="E29" i="1"/>
  <c r="G29" i="1" l="1"/>
  <c r="I29" i="1" s="1"/>
  <c r="F29" i="1"/>
  <c r="H29" i="1" s="1"/>
  <c r="E30" i="1" l="1"/>
  <c r="G30" i="1" l="1"/>
  <c r="I30" i="1" s="1"/>
  <c r="F30" i="1"/>
  <c r="H30" i="1" s="1"/>
  <c r="E31" i="1" l="1"/>
  <c r="F31" i="1" l="1"/>
  <c r="G31" i="1"/>
  <c r="I31" i="1" s="1"/>
  <c r="H31" i="1" l="1"/>
  <c r="E32" i="1"/>
  <c r="G32" i="1" l="1"/>
  <c r="I32" i="1" s="1"/>
  <c r="F32" i="1"/>
  <c r="H32" i="1" s="1"/>
  <c r="E33" i="1" l="1"/>
  <c r="F33" i="1" l="1"/>
  <c r="G33" i="1"/>
  <c r="I33" i="1" s="1"/>
  <c r="H33" i="1" l="1"/>
  <c r="E34" i="1"/>
  <c r="F34" i="1" l="1"/>
  <c r="G34" i="1"/>
  <c r="H34" i="1" l="1"/>
  <c r="I34" i="1"/>
  <c r="E35" i="1"/>
  <c r="F35" i="1" l="1"/>
  <c r="G35" i="1"/>
  <c r="I35" i="1" s="1"/>
  <c r="H35" i="1" l="1"/>
  <c r="E36" i="1"/>
  <c r="F36" i="1" l="1"/>
  <c r="G36" i="1"/>
  <c r="I36" i="1" s="1"/>
  <c r="H36" i="1" l="1"/>
  <c r="E37" i="1" l="1"/>
  <c r="G37" i="1" l="1"/>
  <c r="I37" i="1" s="1"/>
  <c r="F37" i="1"/>
  <c r="H37" i="1" l="1"/>
  <c r="E38" i="1"/>
  <c r="G38" i="1" l="1"/>
  <c r="I38" i="1" s="1"/>
  <c r="F38" i="1"/>
  <c r="H38" i="1" l="1"/>
  <c r="E39" i="1"/>
  <c r="F39" i="1" l="1"/>
  <c r="G39" i="1"/>
  <c r="I39" i="1" s="1"/>
  <c r="H39" i="1" l="1"/>
  <c r="E40" i="1"/>
  <c r="F40" i="1" l="1"/>
  <c r="G40" i="1"/>
  <c r="I40" i="1" s="1"/>
  <c r="H40" i="1" l="1"/>
  <c r="E41" i="1"/>
  <c r="G41" i="1" l="1"/>
  <c r="I41" i="1" s="1"/>
  <c r="F41" i="1"/>
  <c r="H41" i="1" l="1"/>
  <c r="E42" i="1" s="1"/>
  <c r="G42" i="1"/>
  <c r="I42" i="1" s="1"/>
  <c r="F42" i="1"/>
  <c r="H42" i="1" s="1"/>
  <c r="E43" i="1" l="1"/>
  <c r="G43" i="1" l="1"/>
  <c r="I43" i="1" s="1"/>
  <c r="F43" i="1"/>
  <c r="H43" i="1" l="1"/>
  <c r="E44" i="1" s="1"/>
  <c r="F44" i="1" l="1"/>
  <c r="G44" i="1"/>
  <c r="I44" i="1" s="1"/>
  <c r="H44" i="1" l="1"/>
  <c r="E45" i="1" l="1"/>
  <c r="F45" i="1" l="1"/>
  <c r="G45" i="1"/>
  <c r="I45" i="1" s="1"/>
  <c r="H45" i="1" l="1"/>
  <c r="E46" i="1" l="1"/>
  <c r="F46" i="1" l="1"/>
  <c r="G46" i="1"/>
  <c r="I46" i="1" s="1"/>
  <c r="H46" i="1" l="1"/>
  <c r="E47" i="1" l="1"/>
  <c r="G47" i="1" l="1"/>
  <c r="I47" i="1" s="1"/>
  <c r="F47" i="1"/>
  <c r="H47" i="1" l="1"/>
  <c r="E48" i="1"/>
  <c r="G48" i="1" l="1"/>
  <c r="I48" i="1" s="1"/>
  <c r="F48" i="1"/>
  <c r="H48" i="1" l="1"/>
  <c r="E49" i="1"/>
  <c r="G49" i="1" l="1"/>
  <c r="I49" i="1" s="1"/>
  <c r="F49" i="1"/>
  <c r="H49" i="1" l="1"/>
  <c r="E50" i="1" l="1"/>
  <c r="G50" i="1" l="1"/>
  <c r="F50" i="1"/>
  <c r="H50" i="1" l="1"/>
  <c r="E51" i="1" s="1"/>
  <c r="I50" i="1" l="1"/>
  <c r="F51" i="1"/>
  <c r="G51" i="1"/>
  <c r="H51" i="1" s="1"/>
  <c r="E52" i="1" l="1"/>
  <c r="I51" i="1"/>
  <c r="F52" i="1" l="1"/>
  <c r="G52" i="1"/>
  <c r="H52" i="1" l="1"/>
  <c r="E53" i="1" l="1"/>
  <c r="I52" i="1"/>
  <c r="F53" i="1" l="1"/>
  <c r="G53" i="1"/>
  <c r="H53" i="1" s="1"/>
  <c r="E54" i="1" l="1"/>
  <c r="I53" i="1"/>
  <c r="G54" i="1" l="1"/>
  <c r="F54" i="1"/>
  <c r="H54" i="1" l="1"/>
  <c r="E55" i="1"/>
  <c r="I54" i="1"/>
  <c r="F55" i="1" l="1"/>
  <c r="G55" i="1"/>
  <c r="H55" i="1" s="1"/>
  <c r="E56" i="1" l="1"/>
  <c r="I55" i="1"/>
  <c r="F56" i="1" l="1"/>
  <c r="G56" i="1"/>
  <c r="H56" i="1" l="1"/>
  <c r="E57" i="1" l="1"/>
  <c r="I56" i="1"/>
  <c r="G57" i="1" l="1"/>
  <c r="F57" i="1"/>
  <c r="H57" i="1" s="1"/>
  <c r="I5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<sst xmlns="http://schemas.openxmlformats.org/spreadsheetml/2006/main" count="38" uniqueCount="37">
  <si>
    <t>Systematic Investment Plan(SIP)  - "Your Prosperity Pipeline"</t>
  </si>
  <si>
    <t>Set Your SIP Trajectory</t>
  </si>
  <si>
    <t>Enter Values</t>
  </si>
  <si>
    <t>Monthly Investment</t>
  </si>
  <si>
    <t>Growth in Investment</t>
  </si>
  <si>
    <t>Expected Return</t>
  </si>
  <si>
    <t>Future value</t>
  </si>
  <si>
    <t>Years</t>
  </si>
  <si>
    <t>Year</t>
  </si>
  <si>
    <t>Present Value</t>
  </si>
  <si>
    <t>Future valur</t>
  </si>
  <si>
    <t>Exact total amount :</t>
  </si>
  <si>
    <t>Systematic Withdrawal Plan(SWP)  - "Your Financial Freedom Flow"</t>
  </si>
  <si>
    <t>Future Spending Power Analysis</t>
  </si>
  <si>
    <t>Amount</t>
  </si>
  <si>
    <t>Initial Investment(₹)</t>
  </si>
  <si>
    <t>Expected Annual Return(₹)</t>
  </si>
  <si>
    <t>Monthly Withdrawal(₹)</t>
  </si>
  <si>
    <t>Yearly Withdrawal(₹)</t>
  </si>
  <si>
    <t>Monthly Expense Now</t>
  </si>
  <si>
    <t>Value</t>
  </si>
  <si>
    <t>Current Value</t>
  </si>
  <si>
    <t>No of Years</t>
  </si>
  <si>
    <t>Inflation</t>
  </si>
  <si>
    <t>Future Value</t>
  </si>
  <si>
    <t>Beginning Balance</t>
  </si>
  <si>
    <t>Interest Earned</t>
  </si>
  <si>
    <t>Total Withdrawn</t>
  </si>
  <si>
    <t>Ending Balance</t>
  </si>
  <si>
    <t>Monthly Withdrawn</t>
  </si>
  <si>
    <t>"Input Your Vision, See Your Future."</t>
  </si>
  <si>
    <t>https://en.wikipedia.org/wiki/Systematic_Investment_Plan</t>
  </si>
  <si>
    <t>"Watch Your Money Work For You."</t>
  </si>
  <si>
    <t xml:space="preserve">To know more about SWP </t>
  </si>
  <si>
    <t>click on the link below</t>
  </si>
  <si>
    <t>https://www.investopedia.com/terms/s/systematicwithdrawalplan.asp#:~:text=A%20systematic%20withdrawal%20plan%20(SWP)%20is%20a%20scheduled,includes%20interval%20payouts%20monthly,%20quarterly,%20semi-annually,%20or%20annually.</t>
  </si>
  <si>
    <t>To know more about SIP click on the link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</si>
</sst>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13" x14ac:knownFonts="1">
    <font>
      <sz val="11"/>
      <color theme="1"/>
      <name val="Calibri"/>
      <family val="2"/>
      <scheme val="minor"/>
    </font>
    <font>
      <sz val="20"/>
      <color theme="9" tint="-0.499984740745262"/>
      <name val="Times New Roman"/>
      <family val="1"/>
    </font>
    <font>
      <sz val="22"/>
      <color theme="9" tint="-0.499984740745262"/>
      <name val="Times New Roman"/>
      <family val="1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rgb="FF002060"/>
      <name val="Times New Roman"/>
      <family val="1"/>
    </font>
    <font>
      <b/>
      <sz val="15"/>
      <color theme="1"/>
      <name val="Monotype Corsiva"/>
      <family val="4"/>
    </font>
    <font>
      <b/>
      <sz val="15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5">
    <xf numFmtId="0" fontId="0" fillId="0" borderId="0" xfId="0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2" xfId="0" applyFont="1" applyFill="1" applyBorder="1"/>
    <xf numFmtId="0" fontId="3" fillId="3" borderId="4" xfId="0" applyFont="1" applyFill="1" applyBorder="1"/>
    <xf numFmtId="0" fontId="6" fillId="0" borderId="5" xfId="0" applyFont="1" applyBorder="1"/>
    <xf numFmtId="0" fontId="3" fillId="0" borderId="7" xfId="0" applyFont="1" applyBorder="1"/>
    <xf numFmtId="0" fontId="3" fillId="0" borderId="9" xfId="0" applyFont="1" applyBorder="1" applyAlignment="1">
      <alignment horizontal="center"/>
    </xf>
    <xf numFmtId="0" fontId="3" fillId="3" borderId="21" xfId="0" applyFont="1" applyFill="1" applyBorder="1" applyAlignment="1">
      <alignment horizontal="right"/>
    </xf>
    <xf numFmtId="0" fontId="3" fillId="3" borderId="22" xfId="0" applyFont="1" applyFill="1" applyBorder="1"/>
    <xf numFmtId="0" fontId="5" fillId="5" borderId="2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5" borderId="2" xfId="0" applyFont="1" applyFill="1" applyBorder="1"/>
    <xf numFmtId="0" fontId="5" fillId="5" borderId="3" xfId="0" applyFont="1" applyFill="1" applyBorder="1"/>
    <xf numFmtId="0" fontId="5" fillId="5" borderId="4" xfId="0" applyFont="1" applyFill="1" applyBorder="1"/>
    <xf numFmtId="0" fontId="0" fillId="0" borderId="5" xfId="0" applyBorder="1"/>
    <xf numFmtId="0" fontId="0" fillId="0" borderId="7" xfId="0" applyBorder="1"/>
    <xf numFmtId="164" fontId="0" fillId="0" borderId="1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" fontId="6" fillId="0" borderId="1" xfId="0" applyNumberFormat="1" applyFont="1" applyBorder="1" applyAlignment="1">
      <alignment horizontal="center"/>
    </xf>
    <xf numFmtId="1" fontId="6" fillId="0" borderId="6" xfId="0" applyNumberFormat="1" applyFont="1" applyBorder="1" applyAlignment="1">
      <alignment horizontal="center"/>
    </xf>
    <xf numFmtId="1" fontId="6" fillId="0" borderId="8" xfId="0" applyNumberFormat="1" applyFont="1" applyBorder="1" applyAlignment="1">
      <alignment horizontal="center"/>
    </xf>
    <xf numFmtId="1" fontId="6" fillId="0" borderId="9" xfId="0" applyNumberFormat="1" applyFont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2" fillId="3" borderId="0" xfId="1" applyFont="1" applyFill="1" applyAlignment="1">
      <alignment horizontal="center"/>
    </xf>
    <xf numFmtId="0" fontId="10" fillId="5" borderId="16" xfId="1" applyFill="1" applyBorder="1" applyAlignment="1">
      <alignment horizontal="center" vertical="center"/>
    </xf>
    <xf numFmtId="0" fontId="10" fillId="5" borderId="0" xfId="1" applyFill="1" applyAlignment="1">
      <alignment horizontal="center" vertical="center"/>
    </xf>
    <xf numFmtId="0" fontId="10" fillId="5" borderId="17" xfId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FA3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'SIP-Calculator'!$E$7</c:f>
              <c:strCache>
                <c:ptCount val="1"/>
                <c:pt idx="0">
                  <c:v>Present Value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 w="9525" cap="flat" cmpd="sng" algn="ctr">
              <a:solidFill>
                <a:schemeClr val="accent6">
                  <a:alpha val="75000"/>
                </a:schemeClr>
              </a:solidFill>
            </a:ln>
            <a:effectLst>
              <a:innerShdw blurRad="114300">
                <a:schemeClr val="accent6">
                  <a:alpha val="70000"/>
                </a:schemeClr>
              </a:innerShdw>
            </a:effectLst>
          </c:spPr>
          <c:invertIfNegative val="0"/>
          <c:xVal>
            <c:numRef>
              <c:f>'SIP-Calculator'!$D$8:$D$108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'SIP-Calculator'!$E$8:$E$108</c:f>
              <c:numCache>
                <c:formatCode>0</c:formatCode>
                <c:ptCount val="101"/>
                <c:pt idx="0">
                  <c:v>324000</c:v>
                </c:pt>
                <c:pt idx="1">
                  <c:v>340200</c:v>
                </c:pt>
                <c:pt idx="2">
                  <c:v>357210</c:v>
                </c:pt>
                <c:pt idx="3">
                  <c:v>375070.5</c:v>
                </c:pt>
                <c:pt idx="4">
                  <c:v>393824.02500000002</c:v>
                </c:pt>
                <c:pt idx="5">
                  <c:v>413515.22625000001</c:v>
                </c:pt>
                <c:pt idx="6">
                  <c:v>434190.9875625</c:v>
                </c:pt>
                <c:pt idx="7">
                  <c:v>455900.536940625</c:v>
                </c:pt>
                <c:pt idx="8">
                  <c:v>478695.56378765625</c:v>
                </c:pt>
                <c:pt idx="9">
                  <c:v>502630.34197703906</c:v>
                </c:pt>
                <c:pt idx="10">
                  <c:v>527761.85907589097</c:v>
                </c:pt>
                <c:pt idx="11">
                  <c:v>554149.95202968549</c:v>
                </c:pt>
                <c:pt idx="12">
                  <c:v>581857.44963116979</c:v>
                </c:pt>
                <c:pt idx="13">
                  <c:v>610950.32211272826</c:v>
                </c:pt>
                <c:pt idx="14">
                  <c:v>641497.83821836463</c:v>
                </c:pt>
                <c:pt idx="15">
                  <c:v>673572.73012928292</c:v>
                </c:pt>
                <c:pt idx="16">
                  <c:v>707251.36663574702</c:v>
                </c:pt>
                <c:pt idx="17">
                  <c:v>742613.93496753438</c:v>
                </c:pt>
                <c:pt idx="18">
                  <c:v>779744.63171591109</c:v>
                </c:pt>
                <c:pt idx="19">
                  <c:v>818731.86330170662</c:v>
                </c:pt>
                <c:pt idx="20">
                  <c:v>859668.45646679192</c:v>
                </c:pt>
                <c:pt idx="21">
                  <c:v>902651.8792901315</c:v>
                </c:pt>
                <c:pt idx="22">
                  <c:v>947784.47325463803</c:v>
                </c:pt>
                <c:pt idx="23">
                  <c:v>995173.69691736996</c:v>
                </c:pt>
                <c:pt idx="24">
                  <c:v>1044932.3817632385</c:v>
                </c:pt>
                <c:pt idx="25">
                  <c:v>1097179.0008514004</c:v>
                </c:pt>
                <c:pt idx="26">
                  <c:v>1152037.9508939704</c:v>
                </c:pt>
                <c:pt idx="27">
                  <c:v>1209639.848438669</c:v>
                </c:pt>
                <c:pt idx="28">
                  <c:v>1270121.8408606024</c:v>
                </c:pt>
                <c:pt idx="29">
                  <c:v>1333627.9329036325</c:v>
                </c:pt>
                <c:pt idx="30">
                  <c:v>1400309.3295488141</c:v>
                </c:pt>
                <c:pt idx="31">
                  <c:v>1470324.7960262548</c:v>
                </c:pt>
                <c:pt idx="32">
                  <c:v>1543841.0358275676</c:v>
                </c:pt>
                <c:pt idx="33">
                  <c:v>1621033.0876189459</c:v>
                </c:pt>
                <c:pt idx="34">
                  <c:v>1702084.7419998932</c:v>
                </c:pt>
                <c:pt idx="35">
                  <c:v>1787188.9790998879</c:v>
                </c:pt>
                <c:pt idx="36">
                  <c:v>1876548.4280548822</c:v>
                </c:pt>
                <c:pt idx="37">
                  <c:v>1970375.8494576262</c:v>
                </c:pt>
                <c:pt idx="38">
                  <c:v>2068894.6419305075</c:v>
                </c:pt>
                <c:pt idx="39">
                  <c:v>2172339.3740270329</c:v>
                </c:pt>
                <c:pt idx="40">
                  <c:v>2280956.3427283843</c:v>
                </c:pt>
                <c:pt idx="41">
                  <c:v>2395004.1598648033</c:v>
                </c:pt>
                <c:pt idx="42">
                  <c:v>2514754.3678580434</c:v>
                </c:pt>
                <c:pt idx="43">
                  <c:v>2640492.0862509455</c:v>
                </c:pt>
                <c:pt idx="44">
                  <c:v>2772516.6905634929</c:v>
                </c:pt>
                <c:pt idx="45">
                  <c:v>2911142.5250916677</c:v>
                </c:pt>
                <c:pt idx="46">
                  <c:v>3056699.6513462509</c:v>
                </c:pt>
                <c:pt idx="47">
                  <c:v>3209534.6339135636</c:v>
                </c:pt>
                <c:pt idx="48">
                  <c:v>3370011.3656092416</c:v>
                </c:pt>
                <c:pt idx="49">
                  <c:v>3538511.9338897038</c:v>
                </c:pt>
                <c:pt idx="50">
                  <c:v>3715437.5305841891</c:v>
                </c:pt>
                <c:pt idx="51">
                  <c:v>3901209.4071133984</c:v>
                </c:pt>
                <c:pt idx="52">
                  <c:v>4096269.8774690684</c:v>
                </c:pt>
                <c:pt idx="53">
                  <c:v>4301083.3713425221</c:v>
                </c:pt>
                <c:pt idx="54">
                  <c:v>4516137.5399096478</c:v>
                </c:pt>
                <c:pt idx="55">
                  <c:v>4741944.4169051303</c:v>
                </c:pt>
                <c:pt idx="56">
                  <c:v>4979041.6377503872</c:v>
                </c:pt>
                <c:pt idx="57">
                  <c:v>5227993.7196379062</c:v>
                </c:pt>
                <c:pt idx="58">
                  <c:v>5489393.405619802</c:v>
                </c:pt>
                <c:pt idx="59">
                  <c:v>5763863.0759007921</c:v>
                </c:pt>
                <c:pt idx="60">
                  <c:v>6052056.2296958314</c:v>
                </c:pt>
                <c:pt idx="61">
                  <c:v>6354659.0411806228</c:v>
                </c:pt>
                <c:pt idx="62">
                  <c:v>6672391.9932396542</c:v>
                </c:pt>
                <c:pt idx="63">
                  <c:v>7006011.5929016368</c:v>
                </c:pt>
                <c:pt idx="64">
                  <c:v>7356312.1725467183</c:v>
                </c:pt>
                <c:pt idx="65">
                  <c:v>7724127.7811740544</c:v>
                </c:pt>
                <c:pt idx="66">
                  <c:v>8110334.170232757</c:v>
                </c:pt>
                <c:pt idx="67">
                  <c:v>8515850.8787443954</c:v>
                </c:pt>
                <c:pt idx="68">
                  <c:v>8941643.4226816148</c:v>
                </c:pt>
                <c:pt idx="69">
                  <c:v>9388725.5938156955</c:v>
                </c:pt>
                <c:pt idx="70">
                  <c:v>9858161.8735064808</c:v>
                </c:pt>
                <c:pt idx="71">
                  <c:v>10351069.967181806</c:v>
                </c:pt>
                <c:pt idx="72">
                  <c:v>10868623.465540895</c:v>
                </c:pt>
                <c:pt idx="73">
                  <c:v>11412054.63881794</c:v>
                </c:pt>
                <c:pt idx="74">
                  <c:v>11982657.370758837</c:v>
                </c:pt>
                <c:pt idx="75">
                  <c:v>12581790.239296779</c:v>
                </c:pt>
                <c:pt idx="76">
                  <c:v>13210879.751261618</c:v>
                </c:pt>
                <c:pt idx="77">
                  <c:v>13871423.738824699</c:v>
                </c:pt>
                <c:pt idx="78">
                  <c:v>14564994.925765933</c:v>
                </c:pt>
                <c:pt idx="79">
                  <c:v>15293244.672054231</c:v>
                </c:pt>
                <c:pt idx="80">
                  <c:v>16057906.905656943</c:v>
                </c:pt>
                <c:pt idx="81">
                  <c:v>16860802.25093979</c:v>
                </c:pt>
                <c:pt idx="82">
                  <c:v>17703842.363486778</c:v>
                </c:pt>
                <c:pt idx="83">
                  <c:v>18589034.481661119</c:v>
                </c:pt>
                <c:pt idx="84">
                  <c:v>19518486.205744173</c:v>
                </c:pt>
                <c:pt idx="85">
                  <c:v>20494410.516031381</c:v>
                </c:pt>
                <c:pt idx="86">
                  <c:v>21519131.04183295</c:v>
                </c:pt>
                <c:pt idx="87">
                  <c:v>22595087.593924597</c:v>
                </c:pt>
                <c:pt idx="88">
                  <c:v>23724841.973620828</c:v>
                </c:pt>
                <c:pt idx="89">
                  <c:v>24911084.072301868</c:v>
                </c:pt>
                <c:pt idx="90">
                  <c:v>26156638.27591696</c:v>
                </c:pt>
                <c:pt idx="91">
                  <c:v>27464470.189712808</c:v>
                </c:pt>
                <c:pt idx="92">
                  <c:v>28837693.699198447</c:v>
                </c:pt>
                <c:pt idx="93">
                  <c:v>30279578.384158369</c:v>
                </c:pt>
                <c:pt idx="94">
                  <c:v>31793557.303366289</c:v>
                </c:pt>
                <c:pt idx="95">
                  <c:v>33383235.168534603</c:v>
                </c:pt>
                <c:pt idx="96">
                  <c:v>35052396.926961333</c:v>
                </c:pt>
                <c:pt idx="97">
                  <c:v>36805016.773309402</c:v>
                </c:pt>
                <c:pt idx="98">
                  <c:v>38645267.611974873</c:v>
                </c:pt>
                <c:pt idx="99">
                  <c:v>40577530.992573619</c:v>
                </c:pt>
                <c:pt idx="100">
                  <c:v>42606407.542202301</c:v>
                </c:pt>
              </c:numCache>
            </c:numRef>
          </c:yVal>
          <c:bubbleSize>
            <c:numRef>
              <c:f>'SIP-Calculator'!$F$8:$F$108</c:f>
              <c:numCache>
                <c:formatCode>0</c:formatCode>
                <c:ptCount val="101"/>
                <c:pt idx="0">
                  <c:v>372600</c:v>
                </c:pt>
                <c:pt idx="1">
                  <c:v>819720</c:v>
                </c:pt>
                <c:pt idx="2">
                  <c:v>1353469.5</c:v>
                </c:pt>
                <c:pt idx="3">
                  <c:v>1987821</c:v>
                </c:pt>
                <c:pt idx="4">
                  <c:v>2738891.7787500001</c:v>
                </c:pt>
                <c:pt idx="5">
                  <c:v>3625268.0557499998</c:v>
                </c:pt>
                <c:pt idx="6">
                  <c:v>4668377.8998093745</c:v>
                </c:pt>
                <c:pt idx="7">
                  <c:v>5892920.2022624994</c:v>
                </c:pt>
                <c:pt idx="8">
                  <c:v>7327358.1309576789</c:v>
                </c:pt>
                <c:pt idx="9">
                  <c:v>9004486.7438749261</c:v>
                </c:pt>
                <c:pt idx="10">
                  <c:v>10962085.89339344</c:v>
                </c:pt>
                <c:pt idx="11">
                  <c:v>13243671.222236596</c:v>
                </c:pt>
                <c:pt idx="12">
                  <c:v>15899357.972647931</c:v>
                </c:pt>
                <c:pt idx="13">
                  <c:v>18986854.538974758</c:v>
                </c:pt>
                <c:pt idx="14">
                  <c:v>22572605.233772092</c:v>
                </c:pt>
                <c:pt idx="15">
                  <c:v>26733104.658486579</c:v>
                </c:pt>
                <c:pt idx="16">
                  <c:v>31556409.428890675</c:v>
                </c:pt>
                <c:pt idx="17">
                  <c:v>37143876.86843694</c:v>
                </c:pt>
                <c:pt idx="18">
                  <c:v>43612164.725175776</c:v>
                </c:pt>
                <c:pt idx="19">
                  <c:v>51095531.076749109</c:v>
                </c:pt>
                <c:pt idx="20">
                  <c:v>59748479.463198289</c:v>
                </c:pt>
                <c:pt idx="21">
                  <c:v>69748801.043861687</c:v>
                </c:pt>
                <c:pt idx="22">
                  <c:v>81301073.344683766</c:v>
                </c:pt>
                <c:pt idx="23">
                  <c:v>94640684.097841308</c:v>
                </c:pt>
                <c:pt idx="24">
                  <c:v>110038458.95154522</c:v>
                </c:pt>
                <c:pt idx="25">
                  <c:v>127805983.64525613</c:v>
                </c:pt>
                <c:pt idx="26">
                  <c:v>148301724.83557263</c:v>
                </c:pt>
                <c:pt idx="27">
                  <c:v>171938069.38661301</c:v>
                </c:pt>
                <c:pt idx="28">
                  <c:v>199189419.91159466</c:v>
                </c:pt>
                <c:pt idx="29">
                  <c:v>230601505.02117306</c:v>
                </c:pt>
                <c:pt idx="30">
                  <c:v>266802086.50333014</c:v>
                </c:pt>
                <c:pt idx="31">
                  <c:v>308513272.99425983</c:v>
                </c:pt>
                <c:pt idx="32">
                  <c:v>356565681.13460052</c:v>
                </c:pt>
                <c:pt idx="33">
                  <c:v>411914721.35555238</c:v>
                </c:pt>
                <c:pt idx="34">
                  <c:v>475659327.0121851</c:v>
                </c:pt>
                <c:pt idx="35">
                  <c:v>549063493.38997769</c:v>
                </c:pt>
                <c:pt idx="36">
                  <c:v>633581048.09073746</c:v>
                </c:pt>
                <c:pt idx="37">
                  <c:v>730884137.53122437</c:v>
                </c:pt>
                <c:pt idx="38">
                  <c:v>842895986.9991281</c:v>
                </c:pt>
                <c:pt idx="39">
                  <c:v>971828575.32912838</c:v>
                </c:pt>
                <c:pt idx="40">
                  <c:v>1120225961.4226353</c:v>
                </c:pt>
                <c:pt idx="41">
                  <c:v>1291014110.4198751</c:v>
                </c:pt>
                <c:pt idx="42">
                  <c:v>1487558194.505893</c:v>
                </c:pt>
                <c:pt idx="43">
                  <c:v>1713728489.5809655</c:v>
                </c:pt>
                <c:pt idx="44">
                  <c:v>1973976157.2122583</c:v>
                </c:pt>
                <c:pt idx="45">
                  <c:v>2273420394.6979527</c:v>
                </c:pt>
                <c:pt idx="46">
                  <c:v>2617948658.5016937</c:v>
                </c:pt>
                <c:pt idx="47">
                  <c:v>3014331922.1059484</c:v>
                </c:pt>
                <c:pt idx="48">
                  <c:v>3470357223.4922915</c:v>
                </c:pt>
                <c:pt idx="49">
                  <c:v>3994980095.7401085</c:v>
                </c:pt>
                <c:pt idx="50">
                  <c:v>4598499863.2612972</c:v>
                </c:pt>
                <c:pt idx="51">
                  <c:v>5292761233.5686722</c:v>
                </c:pt>
                <c:pt idx="52">
                  <c:v>6091386128.9630623</c:v>
                </c:pt>
                <c:pt idx="53">
                  <c:v>7010040294.1845655</c:v>
                </c:pt>
                <c:pt idx="54">
                  <c:v>8066739896.4831467</c:v>
                </c:pt>
                <c:pt idx="55">
                  <c:v>9282204117.035059</c:v>
                </c:pt>
                <c:pt idx="56">
                  <c:v>10680260632.47373</c:v>
                </c:pt>
                <c:pt idx="57">
                  <c:v>12288311920.122374</c:v>
                </c:pt>
                <c:pt idx="58">
                  <c:v>14137871510.557194</c:v>
                </c:pt>
                <c:pt idx="59">
                  <c:v>16265180679.678059</c:v>
                </c:pt>
                <c:pt idx="60">
                  <c:v>18711917646.293915</c:v>
                </c:pt>
                <c:pt idx="61">
                  <c:v>21526013151.135357</c:v>
                </c:pt>
                <c:pt idx="62">
                  <c:v>24762588374.597885</c:v>
                </c:pt>
                <c:pt idx="63">
                  <c:v>28485033544.119408</c:v>
                </c:pt>
                <c:pt idx="64">
                  <c:v>32766248334.735748</c:v>
                </c:pt>
                <c:pt idx="65">
                  <c:v>37690068331.894463</c:v>
                </c:pt>
                <c:pt idx="66">
                  <c:v>43352905465.974403</c:v>
                </c:pt>
                <c:pt idx="67">
                  <c:v>49865634514.381119</c:v>
                </c:pt>
                <c:pt idx="68">
                  <c:v>57355762581.474373</c:v>
                </c:pt>
                <c:pt idx="69">
                  <c:v>65969924003.128418</c:v>
                </c:pt>
                <c:pt idx="70">
                  <c:v>75876749489.752213</c:v>
                </c:pt>
                <c:pt idx="71">
                  <c:v>87270165643.677292</c:v>
                </c:pt>
                <c:pt idx="72">
                  <c:v>100373189407.21426</c:v>
                </c:pt>
                <c:pt idx="73">
                  <c:v>115442291681.13106</c:v>
                </c:pt>
                <c:pt idx="74">
                  <c:v>132772415489.27708</c:v>
                </c:pt>
                <c:pt idx="75">
                  <c:v>152702746871.44382</c:v>
                </c:pt>
                <c:pt idx="76">
                  <c:v>175623351413.87433</c:v>
                </c:pt>
                <c:pt idx="77">
                  <c:v>201982806263.25513</c:v>
                </c:pt>
                <c:pt idx="78">
                  <c:v>232296976946.90802</c:v>
                </c:pt>
                <c:pt idx="79">
                  <c:v>267159110720.31708</c:v>
                </c:pt>
                <c:pt idx="80">
                  <c:v>307251443921.30615</c:v>
                </c:pt>
                <c:pt idx="81">
                  <c:v>353358550432.09064</c:v>
                </c:pt>
                <c:pt idx="82">
                  <c:v>406382692415.62219</c:v>
                </c:pt>
                <c:pt idx="83">
                  <c:v>467361473667.61945</c:v>
                </c:pt>
                <c:pt idx="84">
                  <c:v>537488140976.89899</c:v>
                </c:pt>
                <c:pt idx="85">
                  <c:v>618134930695.52722</c:v>
                </c:pt>
                <c:pt idx="86">
                  <c:v>710879917300.55444</c:v>
                </c:pt>
                <c:pt idx="87">
                  <c:v>817537889246.37061</c:v>
                </c:pt>
                <c:pt idx="88">
                  <c:v>940195856201.59595</c:v>
                </c:pt>
                <c:pt idx="89">
                  <c:v>1081253882378.5184</c:v>
                </c:pt>
                <c:pt idx="90">
                  <c:v>1243472044869.3135</c:v>
                </c:pt>
                <c:pt idx="91">
                  <c:v>1430024435740.4287</c:v>
                </c:pt>
                <c:pt idx="92">
                  <c:v>1644561264449.2471</c:v>
                </c:pt>
                <c:pt idx="93">
                  <c:v>1891280275631.7761</c:v>
                </c:pt>
                <c:pt idx="94">
                  <c:v>2175008879567.4417</c:v>
                </c:pt>
                <c:pt idx="95">
                  <c:v>2501298602223.0015</c:v>
                </c:pt>
                <c:pt idx="96">
                  <c:v>2876533702812.9175</c:v>
                </c:pt>
                <c:pt idx="97">
                  <c:v>3308056084004.1445</c:v>
                </c:pt>
                <c:pt idx="98">
                  <c:v>3804308938662.52</c:v>
                </c:pt>
                <c:pt idx="99">
                  <c:v>4375001943622.5396</c:v>
                </c:pt>
                <c:pt idx="100">
                  <c:v>5031301232534.5938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060F-4B2A-A303-D8EE1CDE8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343224431"/>
        <c:axId val="356997167"/>
      </c:bubbleChart>
      <c:valAx>
        <c:axId val="34322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97167"/>
        <c:crosses val="autoZero"/>
        <c:crossBetween val="midCat"/>
      </c:valAx>
      <c:valAx>
        <c:axId val="356997167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24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5">
                <a:shade val="53000"/>
              </a:schemeClr>
            </a:solidFill>
            <a:ln>
              <a:noFill/>
            </a:ln>
            <a:effectLst/>
          </c:spPr>
          <c:invertIfNegative val="0"/>
          <c:cat>
            <c:numRef>
              <c:f>'SWP-Calculator'!$D$8:$D$49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cat>
          <c:val>
            <c:numRef>
              <c:f>'SWP-Calculator'!$E$8:$E$49</c:f>
              <c:numCache>
                <c:formatCode>"₹"\ #,##0</c:formatCode>
                <c:ptCount val="42"/>
                <c:pt idx="0">
                  <c:v>13243671.222236596</c:v>
                </c:pt>
                <c:pt idx="1">
                  <c:v>13926038.344460256</c:v>
                </c:pt>
                <c:pt idx="2">
                  <c:v>14676642.178906282</c:v>
                </c:pt>
                <c:pt idx="3">
                  <c:v>15502306.39679691</c:v>
                </c:pt>
                <c:pt idx="4">
                  <c:v>16410537.036476601</c:v>
                </c:pt>
                <c:pt idx="5">
                  <c:v>17409590.740124263</c:v>
                </c:pt>
                <c:pt idx="6">
                  <c:v>18251749.814136688</c:v>
                </c:pt>
                <c:pt idx="7">
                  <c:v>19178124.795550358</c:v>
                </c:pt>
                <c:pt idx="8">
                  <c:v>20197137.275105394</c:v>
                </c:pt>
                <c:pt idx="9">
                  <c:v>21318051.002615932</c:v>
                </c:pt>
                <c:pt idx="10">
                  <c:v>22551056.102877527</c:v>
                </c:pt>
                <c:pt idx="11">
                  <c:v>23650561.713165279</c:v>
                </c:pt>
                <c:pt idx="12">
                  <c:v>24860017.884481806</c:v>
                </c:pt>
                <c:pt idx="13">
                  <c:v>26190419.672929987</c:v>
                </c:pt>
                <c:pt idx="14">
                  <c:v>27653861.640222985</c:v>
                </c:pt>
                <c:pt idx="15">
                  <c:v>29263647.804245286</c:v>
                </c:pt>
                <c:pt idx="16">
                  <c:v>30777612.584669814</c:v>
                </c:pt>
                <c:pt idx="17">
                  <c:v>32442973.843136795</c:v>
                </c:pt>
                <c:pt idx="18">
                  <c:v>34274871.227450475</c:v>
                </c:pt>
                <c:pt idx="19">
                  <c:v>36289958.35019552</c:v>
                </c:pt>
                <c:pt idx="20">
                  <c:v>38506554.185215071</c:v>
                </c:pt>
                <c:pt idx="21">
                  <c:v>40688009.603736579</c:v>
                </c:pt>
                <c:pt idx="22">
                  <c:v>43087610.564110234</c:v>
                </c:pt>
                <c:pt idx="23">
                  <c:v>45727171.620521255</c:v>
                </c:pt>
                <c:pt idx="24">
                  <c:v>48630688.78257338</c:v>
                </c:pt>
                <c:pt idx="25">
                  <c:v>51824557.660830721</c:v>
                </c:pt>
                <c:pt idx="26">
                  <c:v>55081013.426913798</c:v>
                </c:pt>
                <c:pt idx="27">
                  <c:v>58663114.769605175</c:v>
                </c:pt>
                <c:pt idx="28">
                  <c:v>62603426.246565692</c:v>
                </c:pt>
                <c:pt idx="29">
                  <c:v>66937768.871222258</c:v>
                </c:pt>
                <c:pt idx="30">
                  <c:v>71705545.758344486</c:v>
                </c:pt>
                <c:pt idx="31">
                  <c:v>76693300.334178939</c:v>
                </c:pt>
                <c:pt idx="32">
                  <c:v>82179830.367596835</c:v>
                </c:pt>
                <c:pt idx="33">
                  <c:v>88215013.404356524</c:v>
                </c:pt>
                <c:pt idx="34">
                  <c:v>94853714.744792178</c:v>
                </c:pt>
                <c:pt idx="35">
                  <c:v>102156286.21927139</c:v>
                </c:pt>
                <c:pt idx="36">
                  <c:v>109932314.84119853</c:v>
                </c:pt>
                <c:pt idx="37">
                  <c:v>118485946.3253184</c:v>
                </c:pt>
                <c:pt idx="38">
                  <c:v>127894940.95785023</c:v>
                </c:pt>
                <c:pt idx="39">
                  <c:v>138244835.05363527</c:v>
                </c:pt>
                <c:pt idx="40">
                  <c:v>149629718.55899879</c:v>
                </c:pt>
                <c:pt idx="41">
                  <c:v>161896290.41489866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8-4FD6-BFAE-E12F908346B3}"/>
            </c:ext>
          </c:extLst>
        </c:ser>
        <c:ser>
          <c:idx val="1"/>
          <c:order val="1"/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numRef>
              <c:f>'SWP-Calculator'!$D$8:$D$49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cat>
          <c:val>
            <c:numRef>
              <c:f>'SWP-Calculator'!$F$8:$F$49</c:f>
              <c:numCache>
                <c:formatCode>"₹"\ #,##0</c:formatCode>
                <c:ptCount val="42"/>
                <c:pt idx="0">
                  <c:v>1324367.1222236597</c:v>
                </c:pt>
                <c:pt idx="1">
                  <c:v>1392603.8344460255</c:v>
                </c:pt>
                <c:pt idx="2">
                  <c:v>1467664.2178906284</c:v>
                </c:pt>
                <c:pt idx="3">
                  <c:v>1550230.6396796908</c:v>
                </c:pt>
                <c:pt idx="4">
                  <c:v>1641053.7036476601</c:v>
                </c:pt>
                <c:pt idx="5">
                  <c:v>1740959.0740124262</c:v>
                </c:pt>
                <c:pt idx="6">
                  <c:v>1825174.9814136687</c:v>
                </c:pt>
                <c:pt idx="7">
                  <c:v>1917812.4795550359</c:v>
                </c:pt>
                <c:pt idx="8">
                  <c:v>2019713.7275105393</c:v>
                </c:pt>
                <c:pt idx="9">
                  <c:v>2131805.1002615932</c:v>
                </c:pt>
                <c:pt idx="10">
                  <c:v>2255105.6102877529</c:v>
                </c:pt>
                <c:pt idx="11">
                  <c:v>2365056.1713165282</c:v>
                </c:pt>
                <c:pt idx="12">
                  <c:v>2486001.7884481805</c:v>
                </c:pt>
                <c:pt idx="13">
                  <c:v>2619041.9672929989</c:v>
                </c:pt>
                <c:pt idx="14">
                  <c:v>2765386.1640222985</c:v>
                </c:pt>
                <c:pt idx="15">
                  <c:v>2926364.7804245288</c:v>
                </c:pt>
                <c:pt idx="16">
                  <c:v>3077761.2584669818</c:v>
                </c:pt>
                <c:pt idx="17">
                  <c:v>3244297.3843136793</c:v>
                </c:pt>
                <c:pt idx="18">
                  <c:v>3427487.1227450478</c:v>
                </c:pt>
                <c:pt idx="19">
                  <c:v>3628995.8350195521</c:v>
                </c:pt>
                <c:pt idx="20">
                  <c:v>3850655.4185215067</c:v>
                </c:pt>
                <c:pt idx="21">
                  <c:v>4068800.9603736578</c:v>
                </c:pt>
                <c:pt idx="22">
                  <c:v>4308761.0564110233</c:v>
                </c:pt>
                <c:pt idx="23">
                  <c:v>4572717.1620521257</c:v>
                </c:pt>
                <c:pt idx="24">
                  <c:v>4863068.878257338</c:v>
                </c:pt>
                <c:pt idx="25">
                  <c:v>5182455.7660830729</c:v>
                </c:pt>
                <c:pt idx="26">
                  <c:v>5508101.3426913796</c:v>
                </c:pt>
                <c:pt idx="27">
                  <c:v>5866311.4769605175</c:v>
                </c:pt>
                <c:pt idx="28">
                  <c:v>6260342.6246565692</c:v>
                </c:pt>
                <c:pt idx="29">
                  <c:v>6693776.8871222259</c:v>
                </c:pt>
                <c:pt idx="30">
                  <c:v>7170554.5758344484</c:v>
                </c:pt>
                <c:pt idx="31">
                  <c:v>7669330.0334178936</c:v>
                </c:pt>
                <c:pt idx="32">
                  <c:v>8217983.0367596839</c:v>
                </c:pt>
                <c:pt idx="33">
                  <c:v>8821501.3404356521</c:v>
                </c:pt>
                <c:pt idx="34">
                  <c:v>9485371.4744792171</c:v>
                </c:pt>
                <c:pt idx="35">
                  <c:v>10215628.62192714</c:v>
                </c:pt>
                <c:pt idx="36">
                  <c:v>10993231.484119855</c:v>
                </c:pt>
                <c:pt idx="37">
                  <c:v>11848594.632531838</c:v>
                </c:pt>
                <c:pt idx="38">
                  <c:v>12789494.095785024</c:v>
                </c:pt>
                <c:pt idx="39">
                  <c:v>13824483.505363526</c:v>
                </c:pt>
                <c:pt idx="40">
                  <c:v>14962971.85589988</c:v>
                </c:pt>
                <c:pt idx="41">
                  <c:v>16189629.041489866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28-4FD6-BFAE-E12F908346B3}"/>
            </c:ext>
          </c:extLst>
        </c:ser>
        <c:ser>
          <c:idx val="2"/>
          <c:order val="2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'SWP-Calculator'!$D$8:$D$49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cat>
          <c:val>
            <c:numRef>
              <c:f>'SWP-Calculator'!$G$8:$G$49</c:f>
              <c:numCache>
                <c:formatCode>"₹"\ #,##0</c:formatCode>
                <c:ptCount val="42"/>
                <c:pt idx="0">
                  <c:v>642000</c:v>
                </c:pt>
                <c:pt idx="1">
                  <c:v>642000</c:v>
                </c:pt>
                <c:pt idx="2">
                  <c:v>642000</c:v>
                </c:pt>
                <c:pt idx="3">
                  <c:v>642000</c:v>
                </c:pt>
                <c:pt idx="4">
                  <c:v>642000</c:v>
                </c:pt>
                <c:pt idx="5">
                  <c:v>898800</c:v>
                </c:pt>
                <c:pt idx="6">
                  <c:v>898800</c:v>
                </c:pt>
                <c:pt idx="7">
                  <c:v>898800</c:v>
                </c:pt>
                <c:pt idx="8">
                  <c:v>898800</c:v>
                </c:pt>
                <c:pt idx="9">
                  <c:v>898800</c:v>
                </c:pt>
                <c:pt idx="10">
                  <c:v>1155600</c:v>
                </c:pt>
                <c:pt idx="11">
                  <c:v>1155600</c:v>
                </c:pt>
                <c:pt idx="12">
                  <c:v>1155600</c:v>
                </c:pt>
                <c:pt idx="13">
                  <c:v>1155600</c:v>
                </c:pt>
                <c:pt idx="14">
                  <c:v>1155600</c:v>
                </c:pt>
                <c:pt idx="15">
                  <c:v>1412400.0000000002</c:v>
                </c:pt>
                <c:pt idx="16">
                  <c:v>1412400.0000000002</c:v>
                </c:pt>
                <c:pt idx="17">
                  <c:v>1412400.0000000002</c:v>
                </c:pt>
                <c:pt idx="18">
                  <c:v>1412400.0000000002</c:v>
                </c:pt>
                <c:pt idx="19">
                  <c:v>1412400.0000000002</c:v>
                </c:pt>
                <c:pt idx="20">
                  <c:v>1669200</c:v>
                </c:pt>
                <c:pt idx="21">
                  <c:v>1669200</c:v>
                </c:pt>
                <c:pt idx="22">
                  <c:v>1669200</c:v>
                </c:pt>
                <c:pt idx="23">
                  <c:v>1669200</c:v>
                </c:pt>
                <c:pt idx="24">
                  <c:v>1669200</c:v>
                </c:pt>
                <c:pt idx="25">
                  <c:v>1926000</c:v>
                </c:pt>
                <c:pt idx="26">
                  <c:v>1926000</c:v>
                </c:pt>
                <c:pt idx="27">
                  <c:v>1926000</c:v>
                </c:pt>
                <c:pt idx="28">
                  <c:v>1926000</c:v>
                </c:pt>
                <c:pt idx="29">
                  <c:v>1926000</c:v>
                </c:pt>
                <c:pt idx="30">
                  <c:v>2182800.0000000005</c:v>
                </c:pt>
                <c:pt idx="31">
                  <c:v>2182800.0000000005</c:v>
                </c:pt>
                <c:pt idx="32">
                  <c:v>2182800.0000000005</c:v>
                </c:pt>
                <c:pt idx="33">
                  <c:v>2182800.0000000005</c:v>
                </c:pt>
                <c:pt idx="34">
                  <c:v>2182800.0000000005</c:v>
                </c:pt>
                <c:pt idx="35">
                  <c:v>2439600</c:v>
                </c:pt>
                <c:pt idx="36">
                  <c:v>2439600</c:v>
                </c:pt>
                <c:pt idx="37">
                  <c:v>2439600</c:v>
                </c:pt>
                <c:pt idx="38">
                  <c:v>2439600</c:v>
                </c:pt>
                <c:pt idx="39">
                  <c:v>2439600</c:v>
                </c:pt>
                <c:pt idx="40">
                  <c:v>2696400</c:v>
                </c:pt>
                <c:pt idx="41">
                  <c:v>2696400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28-4FD6-BFAE-E12F908346B3}"/>
            </c:ext>
          </c:extLst>
        </c:ser>
        <c:ser>
          <c:idx val="3"/>
          <c:order val="3"/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numRef>
              <c:f>'SWP-Calculator'!$D$8:$D$49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cat>
          <c:val>
            <c:numRef>
              <c:f>'SWP-Calculator'!$H$8:$H$49</c:f>
              <c:numCache>
                <c:formatCode>"₹"\ #,##0</c:formatCode>
                <c:ptCount val="42"/>
                <c:pt idx="0">
                  <c:v>13926038.344460256</c:v>
                </c:pt>
                <c:pt idx="1">
                  <c:v>14676642.178906282</c:v>
                </c:pt>
                <c:pt idx="2">
                  <c:v>15502306.39679691</c:v>
                </c:pt>
                <c:pt idx="3">
                  <c:v>16410537.036476601</c:v>
                </c:pt>
                <c:pt idx="4">
                  <c:v>17409590.740124263</c:v>
                </c:pt>
                <c:pt idx="5">
                  <c:v>18251749.814136688</c:v>
                </c:pt>
                <c:pt idx="6">
                  <c:v>19178124.795550358</c:v>
                </c:pt>
                <c:pt idx="7">
                  <c:v>20197137.275105394</c:v>
                </c:pt>
                <c:pt idx="8">
                  <c:v>21318051.002615932</c:v>
                </c:pt>
                <c:pt idx="9">
                  <c:v>22551056.102877527</c:v>
                </c:pt>
                <c:pt idx="10">
                  <c:v>23650561.713165279</c:v>
                </c:pt>
                <c:pt idx="11">
                  <c:v>24860017.884481806</c:v>
                </c:pt>
                <c:pt idx="12">
                  <c:v>26190419.672929987</c:v>
                </c:pt>
                <c:pt idx="13">
                  <c:v>27653861.640222985</c:v>
                </c:pt>
                <c:pt idx="14">
                  <c:v>29263647.804245286</c:v>
                </c:pt>
                <c:pt idx="15">
                  <c:v>30777612.584669814</c:v>
                </c:pt>
                <c:pt idx="16">
                  <c:v>32442973.843136795</c:v>
                </c:pt>
                <c:pt idx="17">
                  <c:v>34274871.227450475</c:v>
                </c:pt>
                <c:pt idx="18">
                  <c:v>36289958.35019552</c:v>
                </c:pt>
                <c:pt idx="19">
                  <c:v>38506554.185215071</c:v>
                </c:pt>
                <c:pt idx="20">
                  <c:v>40688009.603736579</c:v>
                </c:pt>
                <c:pt idx="21">
                  <c:v>43087610.564110234</c:v>
                </c:pt>
                <c:pt idx="22">
                  <c:v>45727171.620521255</c:v>
                </c:pt>
                <c:pt idx="23">
                  <c:v>48630688.78257338</c:v>
                </c:pt>
                <c:pt idx="24">
                  <c:v>51824557.660830721</c:v>
                </c:pt>
                <c:pt idx="25">
                  <c:v>55081013.426913798</c:v>
                </c:pt>
                <c:pt idx="26">
                  <c:v>58663114.769605175</c:v>
                </c:pt>
                <c:pt idx="27">
                  <c:v>62603426.246565692</c:v>
                </c:pt>
                <c:pt idx="28">
                  <c:v>66937768.871222258</c:v>
                </c:pt>
                <c:pt idx="29">
                  <c:v>71705545.758344486</c:v>
                </c:pt>
                <c:pt idx="30">
                  <c:v>76693300.334178939</c:v>
                </c:pt>
                <c:pt idx="31">
                  <c:v>82179830.367596835</c:v>
                </c:pt>
                <c:pt idx="32">
                  <c:v>88215013.404356524</c:v>
                </c:pt>
                <c:pt idx="33">
                  <c:v>94853714.744792178</c:v>
                </c:pt>
                <c:pt idx="34">
                  <c:v>102156286.21927139</c:v>
                </c:pt>
                <c:pt idx="35">
                  <c:v>109932314.84119853</c:v>
                </c:pt>
                <c:pt idx="36">
                  <c:v>118485946.3253184</c:v>
                </c:pt>
                <c:pt idx="37">
                  <c:v>127894940.95785023</c:v>
                </c:pt>
                <c:pt idx="38">
                  <c:v>138244835.05363527</c:v>
                </c:pt>
                <c:pt idx="39">
                  <c:v>149629718.55899879</c:v>
                </c:pt>
                <c:pt idx="40">
                  <c:v>161896290.41489866</c:v>
                </c:pt>
                <c:pt idx="41">
                  <c:v>175389519.45638853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28-4FD6-BFAE-E12F908346B3}"/>
            </c:ext>
          </c:extLst>
        </c:ser>
        <c:ser>
          <c:idx val="4"/>
          <c:order val="4"/>
          <c:spPr>
            <a:solidFill>
              <a:schemeClr val="accent5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numRef>
              <c:f>'SWP-Calculator'!$D$8:$D$49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cat>
          <c:val>
            <c:numRef>
              <c:f>'SWP-Calculator'!$I$8:$I$49</c:f>
              <c:numCache>
                <c:formatCode>"₹"\ #,##0</c:formatCode>
                <c:ptCount val="42"/>
                <c:pt idx="0">
                  <c:v>53500</c:v>
                </c:pt>
                <c:pt idx="1">
                  <c:v>53500</c:v>
                </c:pt>
                <c:pt idx="2">
                  <c:v>53500</c:v>
                </c:pt>
                <c:pt idx="3">
                  <c:v>53500</c:v>
                </c:pt>
                <c:pt idx="4">
                  <c:v>53500</c:v>
                </c:pt>
                <c:pt idx="5">
                  <c:v>74900</c:v>
                </c:pt>
                <c:pt idx="6">
                  <c:v>74900</c:v>
                </c:pt>
                <c:pt idx="7">
                  <c:v>74900</c:v>
                </c:pt>
                <c:pt idx="8">
                  <c:v>74900</c:v>
                </c:pt>
                <c:pt idx="9">
                  <c:v>74900</c:v>
                </c:pt>
                <c:pt idx="10">
                  <c:v>96300</c:v>
                </c:pt>
                <c:pt idx="11">
                  <c:v>96300</c:v>
                </c:pt>
                <c:pt idx="12">
                  <c:v>96300</c:v>
                </c:pt>
                <c:pt idx="13">
                  <c:v>96300</c:v>
                </c:pt>
                <c:pt idx="14">
                  <c:v>96300</c:v>
                </c:pt>
                <c:pt idx="15">
                  <c:v>117700.00000000001</c:v>
                </c:pt>
                <c:pt idx="16">
                  <c:v>117700.00000000001</c:v>
                </c:pt>
                <c:pt idx="17">
                  <c:v>117700.00000000001</c:v>
                </c:pt>
                <c:pt idx="18">
                  <c:v>117700.00000000001</c:v>
                </c:pt>
                <c:pt idx="19">
                  <c:v>117700.00000000001</c:v>
                </c:pt>
                <c:pt idx="20">
                  <c:v>139100</c:v>
                </c:pt>
                <c:pt idx="21">
                  <c:v>139100</c:v>
                </c:pt>
                <c:pt idx="22">
                  <c:v>139100</c:v>
                </c:pt>
                <c:pt idx="23">
                  <c:v>139100</c:v>
                </c:pt>
                <c:pt idx="24">
                  <c:v>139100</c:v>
                </c:pt>
                <c:pt idx="25">
                  <c:v>160500</c:v>
                </c:pt>
                <c:pt idx="26">
                  <c:v>160500</c:v>
                </c:pt>
                <c:pt idx="27">
                  <c:v>160500</c:v>
                </c:pt>
                <c:pt idx="28">
                  <c:v>160500</c:v>
                </c:pt>
                <c:pt idx="29">
                  <c:v>160500</c:v>
                </c:pt>
                <c:pt idx="30">
                  <c:v>181900.00000000003</c:v>
                </c:pt>
                <c:pt idx="31">
                  <c:v>181900.00000000003</c:v>
                </c:pt>
                <c:pt idx="32">
                  <c:v>181900.00000000003</c:v>
                </c:pt>
                <c:pt idx="33">
                  <c:v>181900.00000000003</c:v>
                </c:pt>
                <c:pt idx="34">
                  <c:v>181900.00000000003</c:v>
                </c:pt>
                <c:pt idx="35">
                  <c:v>203300</c:v>
                </c:pt>
                <c:pt idx="36">
                  <c:v>203300</c:v>
                </c:pt>
                <c:pt idx="37">
                  <c:v>203300</c:v>
                </c:pt>
                <c:pt idx="38">
                  <c:v>203300</c:v>
                </c:pt>
                <c:pt idx="39">
                  <c:v>203300</c:v>
                </c:pt>
                <c:pt idx="40">
                  <c:v>224700</c:v>
                </c:pt>
                <c:pt idx="41">
                  <c:v>224700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8-4FD6-BFAE-E12F90834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1168975"/>
        <c:axId val="521167535"/>
      </c:barChart>
      <c:catAx>
        <c:axId val="52116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67535"/>
        <c:crosses val="autoZero"/>
        <c:auto val="1"/>
        <c:lblAlgn val="ctr"/>
        <c:lblOffset val="100"/>
        <c:noMultiLvlLbl val="0"/>
      </c:catAx>
      <c:valAx>
        <c:axId val="52116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6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7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 cap="flat" cmpd="sng" algn="ctr">
        <a:solidFill>
          <a:schemeClr val="phClr">
            <a:alpha val="75000"/>
          </a:schemeClr>
        </a:solidFill>
      </a:ln>
      <a:effectLst>
        <a:innerShdw blurRad="114300">
          <a:schemeClr val="phClr">
            <a:alpha val="70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 cap="flat" cmpd="sng" algn="ctr">
        <a:solidFill>
          <a:schemeClr val="phClr">
            <a:alpha val="75000"/>
          </a:schemeClr>
        </a:solidFill>
      </a:ln>
      <a:effectLst>
        <a:innerShdw blurRad="114300">
          <a:schemeClr val="phClr">
            <a:alpha val="70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2</xdr:col>
      <xdr:colOff>20768</xdr:colOff>
      <xdr:row>27</xdr:row>
      <xdr:rowOff>204439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E98B76-FD25-9666-3C27-CC9097203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70195"/>
          <a:ext cx="3384719" cy="2806390"/>
        </a:xfrm>
        <a:prstGeom prst="rect">
          <a:avLst/>
        </a:prstGeom>
      </xdr:spPr>
    </xdr:pic>
    <xdr:clientData/>
  </xdr:twoCellAnchor>
  <xdr:twoCellAnchor>
    <xdr:from>
      <xdr:col>6</xdr:col>
      <xdr:colOff>33814</xdr:colOff>
      <xdr:row>6</xdr:row>
      <xdr:rowOff>11206</xdr:rowOff>
    </xdr:from>
    <xdr:to>
      <xdr:col>12</xdr:col>
      <xdr:colOff>0</xdr:colOff>
      <xdr:row>18</xdr:row>
      <xdr:rowOff>28927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89B70B-33A6-8708-EC3B-46105A5DFB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6457</xdr:rowOff>
    </xdr:from>
    <xdr:to>
      <xdr:col>2</xdr:col>
      <xdr:colOff>6457</xdr:colOff>
      <xdr:row>31</xdr:row>
      <xdr:rowOff>30080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88E158-84D8-16D8-B65D-80967F26E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52254"/>
          <a:ext cx="3648559" cy="201257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62125</xdr:rowOff>
    </xdr:from>
    <xdr:to>
      <xdr:col>2</xdr:col>
      <xdr:colOff>594528</xdr:colOff>
      <xdr:row>46</xdr:row>
      <xdr:rowOff>16523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0D7480-17CA-8C90-C484-4E67CB17E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2A7C-B662-4B46-82FD-7616A0085038}">
  <dimension ref="A1:EX108"/>
  <sheetViews>
    <sheetView tabSelected="1" topLeftCell="A8" zoomScale="88" workbookViewId="0">
      <selection activeCell="B9" sqref="B9"/>
    </sheetView>
  </sheetViews>
  <sheetFormatPr defaultRowHeight="14.4" x14ac:dyDescent="0.3"/>
  <cols>
    <col min="1" max="1" width="30.21875" bestFit="1" customWidth="1"/>
    <col min="2" max="2" width="18.77734375" bestFit="1" customWidth="1"/>
    <col min="4" max="4" width="9.77734375" customWidth="1"/>
    <col min="5" max="5" width="20.109375" customWidth="1"/>
    <col min="6" max="6" width="25.21875" bestFit="1" customWidth="1"/>
  </cols>
  <sheetData>
    <row r="1" spans="1:12" x14ac:dyDescent="0.3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/>
    </row>
    <row r="2" spans="1:12" x14ac:dyDescent="0.3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1:12" x14ac:dyDescent="0.3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8"/>
    </row>
    <row r="4" spans="1:12" x14ac:dyDescent="0.3">
      <c r="A4" s="36"/>
      <c r="B4" s="37"/>
      <c r="C4" s="37"/>
      <c r="D4" s="37"/>
      <c r="E4" s="37"/>
      <c r="F4" s="37"/>
      <c r="G4" s="37"/>
      <c r="H4" s="37"/>
      <c r="I4" s="37"/>
      <c r="J4" s="37"/>
      <c r="K4" s="37"/>
      <c r="L4" s="38"/>
    </row>
    <row r="5" spans="1:12" x14ac:dyDescent="0.3">
      <c r="A5" s="36"/>
      <c r="B5" s="37"/>
      <c r="C5" s="37"/>
      <c r="D5" s="37"/>
      <c r="E5" s="37"/>
      <c r="F5" s="37"/>
      <c r="G5" s="37"/>
      <c r="H5" s="37"/>
      <c r="I5" s="37"/>
      <c r="J5" s="37"/>
      <c r="K5" s="37"/>
      <c r="L5" s="38"/>
    </row>
    <row r="6" spans="1:12" ht="15" thickBot="1" x14ac:dyDescent="0.35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1"/>
    </row>
    <row r="7" spans="1:12" ht="21" x14ac:dyDescent="0.4">
      <c r="A7" s="7" t="s">
        <v>1</v>
      </c>
      <c r="B7" s="8" t="s">
        <v>2</v>
      </c>
      <c r="D7" s="4" t="s">
        <v>8</v>
      </c>
      <c r="E7" s="5" t="s">
        <v>9</v>
      </c>
      <c r="F7" s="6" t="s">
        <v>10</v>
      </c>
    </row>
    <row r="8" spans="1:12" ht="21" x14ac:dyDescent="0.4">
      <c r="A8" s="9" t="s">
        <v>3</v>
      </c>
      <c r="B8" s="2">
        <v>27000</v>
      </c>
      <c r="D8" s="1" cm="1">
        <f t="array" ref="D8:D108">_xlfn.SEQUENCE(101,1,1,1)</f>
        <v>1</v>
      </c>
      <c r="E8" s="29">
        <f>B8*12</f>
        <v>324000</v>
      </c>
      <c r="F8" s="30">
        <f>(E8*$B$10/100)+E8</f>
        <v>372600</v>
      </c>
    </row>
    <row r="9" spans="1:12" ht="21" x14ac:dyDescent="0.4">
      <c r="A9" s="9" t="s">
        <v>4</v>
      </c>
      <c r="B9" s="2">
        <v>5</v>
      </c>
      <c r="D9" s="1">
        <v>2</v>
      </c>
      <c r="E9" s="29">
        <f>E8*$B$9/100+E8</f>
        <v>340200</v>
      </c>
      <c r="F9" s="30">
        <f>(E9+F8)*$B$10/100+F8+E9</f>
        <v>819720</v>
      </c>
    </row>
    <row r="10" spans="1:12" ht="21" x14ac:dyDescent="0.4">
      <c r="A10" s="9" t="s">
        <v>5</v>
      </c>
      <c r="B10" s="2">
        <v>15</v>
      </c>
      <c r="D10" s="1">
        <v>3</v>
      </c>
      <c r="E10" s="29">
        <f t="shared" ref="E10:E73" si="0">E9*$B$9/100+E9</f>
        <v>357210</v>
      </c>
      <c r="F10" s="30">
        <f t="shared" ref="F10:F73" si="1">(E10+F9)*$B$10/100+F9+E10</f>
        <v>1353469.5</v>
      </c>
    </row>
    <row r="11" spans="1:12" ht="21" x14ac:dyDescent="0.4">
      <c r="A11" s="9" t="s">
        <v>7</v>
      </c>
      <c r="B11" s="2">
        <v>12</v>
      </c>
      <c r="D11" s="1">
        <v>4</v>
      </c>
      <c r="E11" s="29">
        <f t="shared" si="0"/>
        <v>375070.5</v>
      </c>
      <c r="F11" s="30">
        <f t="shared" si="1"/>
        <v>1987821</v>
      </c>
    </row>
    <row r="12" spans="1:12" ht="21.6" thickBot="1" x14ac:dyDescent="0.45">
      <c r="A12" s="10" t="s">
        <v>6</v>
      </c>
      <c r="B12" s="11" t="str">
        <f>TEXT(B14/10000000,"0.000") &amp; " Cr"</f>
        <v>1.324 Cr</v>
      </c>
      <c r="D12" s="1">
        <v>5</v>
      </c>
      <c r="E12" s="29">
        <f t="shared" si="0"/>
        <v>393824.02500000002</v>
      </c>
      <c r="F12" s="30">
        <f t="shared" si="1"/>
        <v>2738891.7787500001</v>
      </c>
    </row>
    <row r="13" spans="1:12" ht="21.6" thickBot="1" x14ac:dyDescent="0.45">
      <c r="D13" s="1">
        <v>6</v>
      </c>
      <c r="E13" s="29">
        <f t="shared" si="0"/>
        <v>413515.22625000001</v>
      </c>
      <c r="F13" s="30">
        <f t="shared" si="1"/>
        <v>3625268.0557499998</v>
      </c>
    </row>
    <row r="14" spans="1:12" ht="21.6" thickBot="1" x14ac:dyDescent="0.45">
      <c r="A14" s="12" t="s">
        <v>11</v>
      </c>
      <c r="B14" s="13">
        <f>VLOOKUP(B11,D8:F108,3,FALSE)</f>
        <v>13243671.222236596</v>
      </c>
      <c r="D14" s="1">
        <v>7</v>
      </c>
      <c r="E14" s="29">
        <f t="shared" si="0"/>
        <v>434190.9875625</v>
      </c>
      <c r="F14" s="30">
        <f t="shared" si="1"/>
        <v>4668377.8998093745</v>
      </c>
    </row>
    <row r="15" spans="1:12" ht="21.6" thickBot="1" x14ac:dyDescent="0.45">
      <c r="D15" s="1">
        <v>8</v>
      </c>
      <c r="E15" s="29">
        <f t="shared" si="0"/>
        <v>455900.536940625</v>
      </c>
      <c r="F15" s="30">
        <f t="shared" si="1"/>
        <v>5892920.2022624994</v>
      </c>
    </row>
    <row r="16" spans="1:12" ht="21" x14ac:dyDescent="0.4">
      <c r="A16" s="42" t="s">
        <v>30</v>
      </c>
      <c r="B16" s="43"/>
      <c r="D16" s="1">
        <v>9</v>
      </c>
      <c r="E16" s="29">
        <f t="shared" si="0"/>
        <v>478695.56378765625</v>
      </c>
      <c r="F16" s="30">
        <f t="shared" si="1"/>
        <v>7327358.1309576789</v>
      </c>
    </row>
    <row r="17" spans="1:154" ht="21.6" thickBot="1" x14ac:dyDescent="0.45">
      <c r="A17" s="44"/>
      <c r="B17" s="45"/>
      <c r="D17" s="1">
        <v>10</v>
      </c>
      <c r="E17" s="29">
        <f t="shared" si="0"/>
        <v>502630.34197703906</v>
      </c>
      <c r="F17" s="30">
        <f t="shared" si="1"/>
        <v>9004486.7438749261</v>
      </c>
    </row>
    <row r="18" spans="1:154" ht="21" x14ac:dyDescent="0.4">
      <c r="D18" s="1">
        <v>11</v>
      </c>
      <c r="E18" s="29">
        <f t="shared" si="0"/>
        <v>527761.85907589097</v>
      </c>
      <c r="F18" s="30">
        <f t="shared" si="1"/>
        <v>10962085.89339344</v>
      </c>
    </row>
    <row r="19" spans="1:154" ht="21" x14ac:dyDescent="0.4">
      <c r="D19" s="1">
        <v>12</v>
      </c>
      <c r="E19" s="29">
        <f t="shared" si="0"/>
        <v>554149.95202968549</v>
      </c>
      <c r="F19" s="30">
        <f t="shared" si="1"/>
        <v>13243671.222236596</v>
      </c>
    </row>
    <row r="20" spans="1:154" ht="21" x14ac:dyDescent="0.4">
      <c r="D20" s="1">
        <v>13</v>
      </c>
      <c r="E20" s="29">
        <f t="shared" si="0"/>
        <v>581857.44963116979</v>
      </c>
      <c r="F20" s="30">
        <f t="shared" si="1"/>
        <v>15899357.972647931</v>
      </c>
      <c r="H20" s="46" t="s">
        <v>36</v>
      </c>
      <c r="I20" s="46"/>
      <c r="J20" s="46"/>
      <c r="K20" s="46"/>
      <c r="L20" s="46"/>
    </row>
    <row r="21" spans="1:154" ht="21" x14ac:dyDescent="0.4">
      <c r="D21" s="1">
        <v>14</v>
      </c>
      <c r="E21" s="29">
        <f t="shared" si="0"/>
        <v>610950.32211272826</v>
      </c>
      <c r="F21" s="30">
        <f t="shared" si="1"/>
        <v>18986854.538974758</v>
      </c>
      <c r="H21" s="47" t="str">
        <f>HYPERLINK(EX23,"SIP")</f>
        <v>SIP</v>
      </c>
      <c r="I21" s="47"/>
      <c r="J21" s="47"/>
      <c r="K21" s="47"/>
      <c r="L21" s="47"/>
    </row>
    <row r="22" spans="1:154" ht="21" x14ac:dyDescent="0.4">
      <c r="D22" s="1">
        <v>15</v>
      </c>
      <c r="E22" s="29">
        <f t="shared" si="0"/>
        <v>641497.83821836463</v>
      </c>
      <c r="F22" s="30">
        <f t="shared" si="1"/>
        <v>22572605.233772092</v>
      </c>
    </row>
    <row r="23" spans="1:154" ht="21" x14ac:dyDescent="0.4">
      <c r="D23" s="1">
        <v>16</v>
      </c>
      <c r="E23" s="29">
        <f t="shared" si="0"/>
        <v>673572.73012928292</v>
      </c>
      <c r="F23" s="30">
        <f t="shared" si="1"/>
        <v>26733104.658486579</v>
      </c>
      <c r="EX23" t="s">
        <v>31</v>
      </c>
    </row>
    <row r="24" spans="1:154" ht="21" x14ac:dyDescent="0.4">
      <c r="D24" s="1">
        <v>17</v>
      </c>
      <c r="E24" s="29">
        <f t="shared" si="0"/>
        <v>707251.36663574702</v>
      </c>
      <c r="F24" s="30">
        <f t="shared" si="1"/>
        <v>31556409.428890675</v>
      </c>
    </row>
    <row r="25" spans="1:154" ht="21" x14ac:dyDescent="0.4">
      <c r="D25" s="1">
        <v>18</v>
      </c>
      <c r="E25" s="29">
        <f t="shared" si="0"/>
        <v>742613.93496753438</v>
      </c>
      <c r="F25" s="30">
        <f t="shared" si="1"/>
        <v>37143876.86843694</v>
      </c>
    </row>
    <row r="26" spans="1:154" ht="21" x14ac:dyDescent="0.4">
      <c r="D26" s="1">
        <v>19</v>
      </c>
      <c r="E26" s="29">
        <f t="shared" si="0"/>
        <v>779744.63171591109</v>
      </c>
      <c r="F26" s="30">
        <f t="shared" si="1"/>
        <v>43612164.725175776</v>
      </c>
    </row>
    <row r="27" spans="1:154" ht="21" x14ac:dyDescent="0.4">
      <c r="D27" s="1">
        <v>20</v>
      </c>
      <c r="E27" s="29">
        <f t="shared" si="0"/>
        <v>818731.86330170662</v>
      </c>
      <c r="F27" s="30">
        <f t="shared" si="1"/>
        <v>51095531.076749109</v>
      </c>
    </row>
    <row r="28" spans="1:154" ht="21" x14ac:dyDescent="0.4">
      <c r="D28" s="1">
        <v>21</v>
      </c>
      <c r="E28" s="29">
        <f t="shared" si="0"/>
        <v>859668.45646679192</v>
      </c>
      <c r="F28" s="30">
        <f t="shared" si="1"/>
        <v>59748479.463198289</v>
      </c>
    </row>
    <row r="29" spans="1:154" ht="21" x14ac:dyDescent="0.4">
      <c r="D29" s="1">
        <v>22</v>
      </c>
      <c r="E29" s="29">
        <f t="shared" si="0"/>
        <v>902651.8792901315</v>
      </c>
      <c r="F29" s="30">
        <f t="shared" si="1"/>
        <v>69748801.043861687</v>
      </c>
    </row>
    <row r="30" spans="1:154" ht="21" x14ac:dyDescent="0.4">
      <c r="D30" s="1">
        <v>23</v>
      </c>
      <c r="E30" s="29">
        <f t="shared" si="0"/>
        <v>947784.47325463803</v>
      </c>
      <c r="F30" s="30">
        <f t="shared" si="1"/>
        <v>81301073.344683766</v>
      </c>
    </row>
    <row r="31" spans="1:154" ht="21" x14ac:dyDescent="0.4">
      <c r="D31" s="1">
        <v>24</v>
      </c>
      <c r="E31" s="29">
        <f t="shared" si="0"/>
        <v>995173.69691736996</v>
      </c>
      <c r="F31" s="30">
        <f t="shared" si="1"/>
        <v>94640684.097841308</v>
      </c>
    </row>
    <row r="32" spans="1:154" ht="21" x14ac:dyDescent="0.4">
      <c r="D32" s="1">
        <v>25</v>
      </c>
      <c r="E32" s="29">
        <f t="shared" si="0"/>
        <v>1044932.3817632385</v>
      </c>
      <c r="F32" s="30">
        <f t="shared" si="1"/>
        <v>110038458.95154522</v>
      </c>
    </row>
    <row r="33" spans="4:6" ht="21" x14ac:dyDescent="0.4">
      <c r="D33" s="1">
        <v>26</v>
      </c>
      <c r="E33" s="29">
        <f t="shared" si="0"/>
        <v>1097179.0008514004</v>
      </c>
      <c r="F33" s="30">
        <f t="shared" si="1"/>
        <v>127805983.64525613</v>
      </c>
    </row>
    <row r="34" spans="4:6" ht="21" x14ac:dyDescent="0.4">
      <c r="D34" s="1">
        <v>27</v>
      </c>
      <c r="E34" s="29">
        <f t="shared" si="0"/>
        <v>1152037.9508939704</v>
      </c>
      <c r="F34" s="30">
        <f t="shared" si="1"/>
        <v>148301724.83557263</v>
      </c>
    </row>
    <row r="35" spans="4:6" ht="21" x14ac:dyDescent="0.4">
      <c r="D35" s="1">
        <v>28</v>
      </c>
      <c r="E35" s="29">
        <f t="shared" si="0"/>
        <v>1209639.848438669</v>
      </c>
      <c r="F35" s="30">
        <f t="shared" si="1"/>
        <v>171938069.38661301</v>
      </c>
    </row>
    <row r="36" spans="4:6" ht="21" x14ac:dyDescent="0.4">
      <c r="D36" s="1">
        <v>29</v>
      </c>
      <c r="E36" s="29">
        <f t="shared" si="0"/>
        <v>1270121.8408606024</v>
      </c>
      <c r="F36" s="30">
        <f t="shared" si="1"/>
        <v>199189419.91159466</v>
      </c>
    </row>
    <row r="37" spans="4:6" ht="21" x14ac:dyDescent="0.4">
      <c r="D37" s="1">
        <v>30</v>
      </c>
      <c r="E37" s="29">
        <f t="shared" si="0"/>
        <v>1333627.9329036325</v>
      </c>
      <c r="F37" s="30">
        <f t="shared" si="1"/>
        <v>230601505.02117306</v>
      </c>
    </row>
    <row r="38" spans="4:6" ht="21" x14ac:dyDescent="0.4">
      <c r="D38" s="1">
        <v>31</v>
      </c>
      <c r="E38" s="29">
        <f t="shared" si="0"/>
        <v>1400309.3295488141</v>
      </c>
      <c r="F38" s="30">
        <f t="shared" si="1"/>
        <v>266802086.50333014</v>
      </c>
    </row>
    <row r="39" spans="4:6" ht="21" x14ac:dyDescent="0.4">
      <c r="D39" s="1">
        <v>32</v>
      </c>
      <c r="E39" s="29">
        <f t="shared" si="0"/>
        <v>1470324.7960262548</v>
      </c>
      <c r="F39" s="30">
        <f t="shared" si="1"/>
        <v>308513272.99425983</v>
      </c>
    </row>
    <row r="40" spans="4:6" ht="21" x14ac:dyDescent="0.4">
      <c r="D40" s="1">
        <v>33</v>
      </c>
      <c r="E40" s="29">
        <f t="shared" si="0"/>
        <v>1543841.0358275676</v>
      </c>
      <c r="F40" s="30">
        <f t="shared" si="1"/>
        <v>356565681.13460052</v>
      </c>
    </row>
    <row r="41" spans="4:6" ht="21" x14ac:dyDescent="0.4">
      <c r="D41" s="1">
        <v>34</v>
      </c>
      <c r="E41" s="29">
        <f t="shared" si="0"/>
        <v>1621033.0876189459</v>
      </c>
      <c r="F41" s="30">
        <f t="shared" si="1"/>
        <v>411914721.35555238</v>
      </c>
    </row>
    <row r="42" spans="4:6" ht="21" x14ac:dyDescent="0.4">
      <c r="D42" s="1">
        <v>35</v>
      </c>
      <c r="E42" s="29">
        <f t="shared" si="0"/>
        <v>1702084.7419998932</v>
      </c>
      <c r="F42" s="30">
        <f t="shared" si="1"/>
        <v>475659327.0121851</v>
      </c>
    </row>
    <row r="43" spans="4:6" ht="21" x14ac:dyDescent="0.4">
      <c r="D43" s="1">
        <v>36</v>
      </c>
      <c r="E43" s="29">
        <f t="shared" si="0"/>
        <v>1787188.9790998879</v>
      </c>
      <c r="F43" s="30">
        <f t="shared" si="1"/>
        <v>549063493.38997769</v>
      </c>
    </row>
    <row r="44" spans="4:6" ht="21" x14ac:dyDescent="0.4">
      <c r="D44" s="1">
        <v>37</v>
      </c>
      <c r="E44" s="29">
        <f t="shared" si="0"/>
        <v>1876548.4280548822</v>
      </c>
      <c r="F44" s="30">
        <f t="shared" si="1"/>
        <v>633581048.09073746</v>
      </c>
    </row>
    <row r="45" spans="4:6" ht="21" x14ac:dyDescent="0.4">
      <c r="D45" s="1">
        <v>38</v>
      </c>
      <c r="E45" s="29">
        <f t="shared" si="0"/>
        <v>1970375.8494576262</v>
      </c>
      <c r="F45" s="30">
        <f t="shared" si="1"/>
        <v>730884137.53122437</v>
      </c>
    </row>
    <row r="46" spans="4:6" ht="21" x14ac:dyDescent="0.4">
      <c r="D46" s="1">
        <v>39</v>
      </c>
      <c r="E46" s="29">
        <f t="shared" si="0"/>
        <v>2068894.6419305075</v>
      </c>
      <c r="F46" s="30">
        <f t="shared" si="1"/>
        <v>842895986.9991281</v>
      </c>
    </row>
    <row r="47" spans="4:6" ht="21" x14ac:dyDescent="0.4">
      <c r="D47" s="1">
        <v>40</v>
      </c>
      <c r="E47" s="29">
        <f t="shared" si="0"/>
        <v>2172339.3740270329</v>
      </c>
      <c r="F47" s="30">
        <f t="shared" si="1"/>
        <v>971828575.32912838</v>
      </c>
    </row>
    <row r="48" spans="4:6" ht="21" x14ac:dyDescent="0.4">
      <c r="D48" s="1">
        <v>41</v>
      </c>
      <c r="E48" s="29">
        <f t="shared" si="0"/>
        <v>2280956.3427283843</v>
      </c>
      <c r="F48" s="30">
        <f t="shared" si="1"/>
        <v>1120225961.4226353</v>
      </c>
    </row>
    <row r="49" spans="4:6" ht="21" x14ac:dyDescent="0.4">
      <c r="D49" s="1">
        <v>42</v>
      </c>
      <c r="E49" s="29">
        <f t="shared" si="0"/>
        <v>2395004.1598648033</v>
      </c>
      <c r="F49" s="30">
        <f t="shared" si="1"/>
        <v>1291014110.4198751</v>
      </c>
    </row>
    <row r="50" spans="4:6" ht="21" x14ac:dyDescent="0.4">
      <c r="D50" s="1">
        <v>43</v>
      </c>
      <c r="E50" s="29">
        <f t="shared" si="0"/>
        <v>2514754.3678580434</v>
      </c>
      <c r="F50" s="30">
        <f t="shared" si="1"/>
        <v>1487558194.505893</v>
      </c>
    </row>
    <row r="51" spans="4:6" ht="21" x14ac:dyDescent="0.4">
      <c r="D51" s="1">
        <v>44</v>
      </c>
      <c r="E51" s="29">
        <f t="shared" si="0"/>
        <v>2640492.0862509455</v>
      </c>
      <c r="F51" s="30">
        <f t="shared" si="1"/>
        <v>1713728489.5809655</v>
      </c>
    </row>
    <row r="52" spans="4:6" ht="21" x14ac:dyDescent="0.4">
      <c r="D52" s="1">
        <v>45</v>
      </c>
      <c r="E52" s="29">
        <f t="shared" si="0"/>
        <v>2772516.6905634929</v>
      </c>
      <c r="F52" s="30">
        <f t="shared" si="1"/>
        <v>1973976157.2122583</v>
      </c>
    </row>
    <row r="53" spans="4:6" ht="21" x14ac:dyDescent="0.4">
      <c r="D53" s="1">
        <v>46</v>
      </c>
      <c r="E53" s="29">
        <f t="shared" si="0"/>
        <v>2911142.5250916677</v>
      </c>
      <c r="F53" s="30">
        <f t="shared" si="1"/>
        <v>2273420394.6979527</v>
      </c>
    </row>
    <row r="54" spans="4:6" ht="21" x14ac:dyDescent="0.4">
      <c r="D54" s="1">
        <v>47</v>
      </c>
      <c r="E54" s="29">
        <f t="shared" si="0"/>
        <v>3056699.6513462509</v>
      </c>
      <c r="F54" s="30">
        <f t="shared" si="1"/>
        <v>2617948658.5016937</v>
      </c>
    </row>
    <row r="55" spans="4:6" ht="21" x14ac:dyDescent="0.4">
      <c r="D55" s="1">
        <v>48</v>
      </c>
      <c r="E55" s="29">
        <f t="shared" si="0"/>
        <v>3209534.6339135636</v>
      </c>
      <c r="F55" s="30">
        <f t="shared" si="1"/>
        <v>3014331922.1059484</v>
      </c>
    </row>
    <row r="56" spans="4:6" ht="21" x14ac:dyDescent="0.4">
      <c r="D56" s="1">
        <v>49</v>
      </c>
      <c r="E56" s="29">
        <f t="shared" si="0"/>
        <v>3370011.3656092416</v>
      </c>
      <c r="F56" s="30">
        <f t="shared" si="1"/>
        <v>3470357223.4922915</v>
      </c>
    </row>
    <row r="57" spans="4:6" ht="21" x14ac:dyDescent="0.4">
      <c r="D57" s="1">
        <v>50</v>
      </c>
      <c r="E57" s="29">
        <f t="shared" si="0"/>
        <v>3538511.9338897038</v>
      </c>
      <c r="F57" s="30">
        <f t="shared" si="1"/>
        <v>3994980095.7401085</v>
      </c>
    </row>
    <row r="58" spans="4:6" ht="21" x14ac:dyDescent="0.4">
      <c r="D58" s="1">
        <v>51</v>
      </c>
      <c r="E58" s="29">
        <f t="shared" si="0"/>
        <v>3715437.5305841891</v>
      </c>
      <c r="F58" s="30">
        <f t="shared" si="1"/>
        <v>4598499863.2612972</v>
      </c>
    </row>
    <row r="59" spans="4:6" ht="21" x14ac:dyDescent="0.4">
      <c r="D59" s="1">
        <v>52</v>
      </c>
      <c r="E59" s="29">
        <f t="shared" si="0"/>
        <v>3901209.4071133984</v>
      </c>
      <c r="F59" s="30">
        <f t="shared" si="1"/>
        <v>5292761233.5686722</v>
      </c>
    </row>
    <row r="60" spans="4:6" ht="21" x14ac:dyDescent="0.4">
      <c r="D60" s="1">
        <v>53</v>
      </c>
      <c r="E60" s="29">
        <f t="shared" si="0"/>
        <v>4096269.8774690684</v>
      </c>
      <c r="F60" s="30">
        <f t="shared" si="1"/>
        <v>6091386128.9630623</v>
      </c>
    </row>
    <row r="61" spans="4:6" ht="21" x14ac:dyDescent="0.4">
      <c r="D61" s="1">
        <v>54</v>
      </c>
      <c r="E61" s="29">
        <f t="shared" si="0"/>
        <v>4301083.3713425221</v>
      </c>
      <c r="F61" s="30">
        <f t="shared" si="1"/>
        <v>7010040294.1845655</v>
      </c>
    </row>
    <row r="62" spans="4:6" ht="21" x14ac:dyDescent="0.4">
      <c r="D62" s="1">
        <v>55</v>
      </c>
      <c r="E62" s="29">
        <f t="shared" si="0"/>
        <v>4516137.5399096478</v>
      </c>
      <c r="F62" s="30">
        <f t="shared" si="1"/>
        <v>8066739896.4831467</v>
      </c>
    </row>
    <row r="63" spans="4:6" ht="21" x14ac:dyDescent="0.4">
      <c r="D63" s="1">
        <v>56</v>
      </c>
      <c r="E63" s="29">
        <f t="shared" si="0"/>
        <v>4741944.4169051303</v>
      </c>
      <c r="F63" s="30">
        <f t="shared" si="1"/>
        <v>9282204117.035059</v>
      </c>
    </row>
    <row r="64" spans="4:6" ht="21" x14ac:dyDescent="0.4">
      <c r="D64" s="1">
        <v>57</v>
      </c>
      <c r="E64" s="29">
        <f t="shared" si="0"/>
        <v>4979041.6377503872</v>
      </c>
      <c r="F64" s="30">
        <f t="shared" si="1"/>
        <v>10680260632.47373</v>
      </c>
    </row>
    <row r="65" spans="4:6" ht="21" x14ac:dyDescent="0.4">
      <c r="D65" s="1">
        <v>58</v>
      </c>
      <c r="E65" s="29">
        <f t="shared" si="0"/>
        <v>5227993.7196379062</v>
      </c>
      <c r="F65" s="30">
        <f t="shared" si="1"/>
        <v>12288311920.122374</v>
      </c>
    </row>
    <row r="66" spans="4:6" ht="21" x14ac:dyDescent="0.4">
      <c r="D66" s="1">
        <v>59</v>
      </c>
      <c r="E66" s="29">
        <f t="shared" si="0"/>
        <v>5489393.405619802</v>
      </c>
      <c r="F66" s="30">
        <f t="shared" si="1"/>
        <v>14137871510.557194</v>
      </c>
    </row>
    <row r="67" spans="4:6" ht="21" x14ac:dyDescent="0.4">
      <c r="D67" s="1">
        <v>60</v>
      </c>
      <c r="E67" s="29">
        <f t="shared" si="0"/>
        <v>5763863.0759007921</v>
      </c>
      <c r="F67" s="30">
        <f t="shared" si="1"/>
        <v>16265180679.678059</v>
      </c>
    </row>
    <row r="68" spans="4:6" ht="21" x14ac:dyDescent="0.4">
      <c r="D68" s="1">
        <v>61</v>
      </c>
      <c r="E68" s="29">
        <f t="shared" si="0"/>
        <v>6052056.2296958314</v>
      </c>
      <c r="F68" s="30">
        <f t="shared" si="1"/>
        <v>18711917646.293915</v>
      </c>
    </row>
    <row r="69" spans="4:6" ht="21" x14ac:dyDescent="0.4">
      <c r="D69" s="1">
        <v>62</v>
      </c>
      <c r="E69" s="29">
        <f t="shared" si="0"/>
        <v>6354659.0411806228</v>
      </c>
      <c r="F69" s="30">
        <f t="shared" si="1"/>
        <v>21526013151.135357</v>
      </c>
    </row>
    <row r="70" spans="4:6" ht="21" x14ac:dyDescent="0.4">
      <c r="D70" s="1">
        <v>63</v>
      </c>
      <c r="E70" s="29">
        <f t="shared" si="0"/>
        <v>6672391.9932396542</v>
      </c>
      <c r="F70" s="30">
        <f t="shared" si="1"/>
        <v>24762588374.597885</v>
      </c>
    </row>
    <row r="71" spans="4:6" ht="21" x14ac:dyDescent="0.4">
      <c r="D71" s="1">
        <v>64</v>
      </c>
      <c r="E71" s="29">
        <f t="shared" si="0"/>
        <v>7006011.5929016368</v>
      </c>
      <c r="F71" s="30">
        <f t="shared" si="1"/>
        <v>28485033544.119408</v>
      </c>
    </row>
    <row r="72" spans="4:6" ht="21" x14ac:dyDescent="0.4">
      <c r="D72" s="1">
        <v>65</v>
      </c>
      <c r="E72" s="29">
        <f t="shared" si="0"/>
        <v>7356312.1725467183</v>
      </c>
      <c r="F72" s="30">
        <f t="shared" si="1"/>
        <v>32766248334.735748</v>
      </c>
    </row>
    <row r="73" spans="4:6" ht="21" x14ac:dyDescent="0.4">
      <c r="D73" s="1">
        <v>66</v>
      </c>
      <c r="E73" s="29">
        <f t="shared" si="0"/>
        <v>7724127.7811740544</v>
      </c>
      <c r="F73" s="30">
        <f t="shared" si="1"/>
        <v>37690068331.894463</v>
      </c>
    </row>
    <row r="74" spans="4:6" ht="21" x14ac:dyDescent="0.4">
      <c r="D74" s="1">
        <v>67</v>
      </c>
      <c r="E74" s="29">
        <f t="shared" ref="E74:E108" si="2">E73*$B$9/100+E73</f>
        <v>8110334.170232757</v>
      </c>
      <c r="F74" s="30">
        <f t="shared" ref="F74:F108" si="3">(E74+F73)*$B$10/100+F73+E74</f>
        <v>43352905465.974403</v>
      </c>
    </row>
    <row r="75" spans="4:6" ht="21" x14ac:dyDescent="0.4">
      <c r="D75" s="1">
        <v>68</v>
      </c>
      <c r="E75" s="29">
        <f t="shared" si="2"/>
        <v>8515850.8787443954</v>
      </c>
      <c r="F75" s="30">
        <f t="shared" si="3"/>
        <v>49865634514.381119</v>
      </c>
    </row>
    <row r="76" spans="4:6" ht="21" x14ac:dyDescent="0.4">
      <c r="D76" s="1">
        <v>69</v>
      </c>
      <c r="E76" s="29">
        <f t="shared" si="2"/>
        <v>8941643.4226816148</v>
      </c>
      <c r="F76" s="30">
        <f t="shared" si="3"/>
        <v>57355762581.474373</v>
      </c>
    </row>
    <row r="77" spans="4:6" ht="21" x14ac:dyDescent="0.4">
      <c r="D77" s="1">
        <v>70</v>
      </c>
      <c r="E77" s="29">
        <f t="shared" si="2"/>
        <v>9388725.5938156955</v>
      </c>
      <c r="F77" s="30">
        <f t="shared" si="3"/>
        <v>65969924003.128418</v>
      </c>
    </row>
    <row r="78" spans="4:6" ht="21" x14ac:dyDescent="0.4">
      <c r="D78" s="1">
        <v>71</v>
      </c>
      <c r="E78" s="29">
        <f t="shared" si="2"/>
        <v>9858161.8735064808</v>
      </c>
      <c r="F78" s="30">
        <f t="shared" si="3"/>
        <v>75876749489.752213</v>
      </c>
    </row>
    <row r="79" spans="4:6" ht="21" x14ac:dyDescent="0.4">
      <c r="D79" s="1">
        <v>72</v>
      </c>
      <c r="E79" s="29">
        <f t="shared" si="2"/>
        <v>10351069.967181806</v>
      </c>
      <c r="F79" s="30">
        <f t="shared" si="3"/>
        <v>87270165643.677292</v>
      </c>
    </row>
    <row r="80" spans="4:6" ht="21" x14ac:dyDescent="0.4">
      <c r="D80" s="1">
        <v>73</v>
      </c>
      <c r="E80" s="29">
        <f t="shared" si="2"/>
        <v>10868623.465540895</v>
      </c>
      <c r="F80" s="30">
        <f t="shared" si="3"/>
        <v>100373189407.21426</v>
      </c>
    </row>
    <row r="81" spans="4:6" ht="21" x14ac:dyDescent="0.4">
      <c r="D81" s="1">
        <v>74</v>
      </c>
      <c r="E81" s="29">
        <f t="shared" si="2"/>
        <v>11412054.63881794</v>
      </c>
      <c r="F81" s="30">
        <f t="shared" si="3"/>
        <v>115442291681.13106</v>
      </c>
    </row>
    <row r="82" spans="4:6" ht="21" x14ac:dyDescent="0.4">
      <c r="D82" s="1">
        <v>75</v>
      </c>
      <c r="E82" s="29">
        <f t="shared" si="2"/>
        <v>11982657.370758837</v>
      </c>
      <c r="F82" s="30">
        <f t="shared" si="3"/>
        <v>132772415489.27708</v>
      </c>
    </row>
    <row r="83" spans="4:6" ht="21" x14ac:dyDescent="0.4">
      <c r="D83" s="1">
        <v>76</v>
      </c>
      <c r="E83" s="29">
        <f t="shared" si="2"/>
        <v>12581790.239296779</v>
      </c>
      <c r="F83" s="30">
        <f t="shared" si="3"/>
        <v>152702746871.44382</v>
      </c>
    </row>
    <row r="84" spans="4:6" ht="21" x14ac:dyDescent="0.4">
      <c r="D84" s="1">
        <v>77</v>
      </c>
      <c r="E84" s="29">
        <f t="shared" si="2"/>
        <v>13210879.751261618</v>
      </c>
      <c r="F84" s="30">
        <f t="shared" si="3"/>
        <v>175623351413.87433</v>
      </c>
    </row>
    <row r="85" spans="4:6" ht="21" x14ac:dyDescent="0.4">
      <c r="D85" s="1">
        <v>78</v>
      </c>
      <c r="E85" s="29">
        <f t="shared" si="2"/>
        <v>13871423.738824699</v>
      </c>
      <c r="F85" s="30">
        <f t="shared" si="3"/>
        <v>201982806263.25513</v>
      </c>
    </row>
    <row r="86" spans="4:6" ht="21" x14ac:dyDescent="0.4">
      <c r="D86" s="1">
        <v>79</v>
      </c>
      <c r="E86" s="29">
        <f t="shared" si="2"/>
        <v>14564994.925765933</v>
      </c>
      <c r="F86" s="30">
        <f t="shared" si="3"/>
        <v>232296976946.90802</v>
      </c>
    </row>
    <row r="87" spans="4:6" ht="21" x14ac:dyDescent="0.4">
      <c r="D87" s="1">
        <v>80</v>
      </c>
      <c r="E87" s="29">
        <f t="shared" si="2"/>
        <v>15293244.672054231</v>
      </c>
      <c r="F87" s="30">
        <f t="shared" si="3"/>
        <v>267159110720.31708</v>
      </c>
    </row>
    <row r="88" spans="4:6" ht="21" x14ac:dyDescent="0.4">
      <c r="D88" s="1">
        <v>81</v>
      </c>
      <c r="E88" s="29">
        <f t="shared" si="2"/>
        <v>16057906.905656943</v>
      </c>
      <c r="F88" s="30">
        <f t="shared" si="3"/>
        <v>307251443921.30615</v>
      </c>
    </row>
    <row r="89" spans="4:6" ht="21" x14ac:dyDescent="0.4">
      <c r="D89" s="1">
        <v>82</v>
      </c>
      <c r="E89" s="29">
        <f t="shared" si="2"/>
        <v>16860802.25093979</v>
      </c>
      <c r="F89" s="30">
        <f t="shared" si="3"/>
        <v>353358550432.09064</v>
      </c>
    </row>
    <row r="90" spans="4:6" ht="21" x14ac:dyDescent="0.4">
      <c r="D90" s="1">
        <v>83</v>
      </c>
      <c r="E90" s="29">
        <f t="shared" si="2"/>
        <v>17703842.363486778</v>
      </c>
      <c r="F90" s="30">
        <f t="shared" si="3"/>
        <v>406382692415.62219</v>
      </c>
    </row>
    <row r="91" spans="4:6" ht="21" x14ac:dyDescent="0.4">
      <c r="D91" s="1">
        <v>84</v>
      </c>
      <c r="E91" s="29">
        <f t="shared" si="2"/>
        <v>18589034.481661119</v>
      </c>
      <c r="F91" s="30">
        <f t="shared" si="3"/>
        <v>467361473667.61945</v>
      </c>
    </row>
    <row r="92" spans="4:6" ht="21" x14ac:dyDescent="0.4">
      <c r="D92" s="1">
        <v>85</v>
      </c>
      <c r="E92" s="29">
        <f t="shared" si="2"/>
        <v>19518486.205744173</v>
      </c>
      <c r="F92" s="30">
        <f t="shared" si="3"/>
        <v>537488140976.89899</v>
      </c>
    </row>
    <row r="93" spans="4:6" ht="21" x14ac:dyDescent="0.4">
      <c r="D93" s="1">
        <v>86</v>
      </c>
      <c r="E93" s="29">
        <f t="shared" si="2"/>
        <v>20494410.516031381</v>
      </c>
      <c r="F93" s="30">
        <f t="shared" si="3"/>
        <v>618134930695.52722</v>
      </c>
    </row>
    <row r="94" spans="4:6" ht="21" x14ac:dyDescent="0.4">
      <c r="D94" s="1">
        <v>87</v>
      </c>
      <c r="E94" s="29">
        <f t="shared" si="2"/>
        <v>21519131.04183295</v>
      </c>
      <c r="F94" s="30">
        <f t="shared" si="3"/>
        <v>710879917300.55444</v>
      </c>
    </row>
    <row r="95" spans="4:6" ht="21" x14ac:dyDescent="0.4">
      <c r="D95" s="1">
        <v>88</v>
      </c>
      <c r="E95" s="29">
        <f t="shared" si="2"/>
        <v>22595087.593924597</v>
      </c>
      <c r="F95" s="30">
        <f t="shared" si="3"/>
        <v>817537889246.37061</v>
      </c>
    </row>
    <row r="96" spans="4:6" ht="21" x14ac:dyDescent="0.4">
      <c r="D96" s="1">
        <v>89</v>
      </c>
      <c r="E96" s="29">
        <f t="shared" si="2"/>
        <v>23724841.973620828</v>
      </c>
      <c r="F96" s="30">
        <f t="shared" si="3"/>
        <v>940195856201.59595</v>
      </c>
    </row>
    <row r="97" spans="4:6" ht="21" x14ac:dyDescent="0.4">
      <c r="D97" s="1">
        <v>90</v>
      </c>
      <c r="E97" s="29">
        <f t="shared" si="2"/>
        <v>24911084.072301868</v>
      </c>
      <c r="F97" s="30">
        <f t="shared" si="3"/>
        <v>1081253882378.5184</v>
      </c>
    </row>
    <row r="98" spans="4:6" ht="21" x14ac:dyDescent="0.4">
      <c r="D98" s="1">
        <v>91</v>
      </c>
      <c r="E98" s="29">
        <f t="shared" si="2"/>
        <v>26156638.27591696</v>
      </c>
      <c r="F98" s="30">
        <f t="shared" si="3"/>
        <v>1243472044869.3135</v>
      </c>
    </row>
    <row r="99" spans="4:6" ht="21" x14ac:dyDescent="0.4">
      <c r="D99" s="1">
        <v>92</v>
      </c>
      <c r="E99" s="29">
        <f t="shared" si="2"/>
        <v>27464470.189712808</v>
      </c>
      <c r="F99" s="30">
        <f t="shared" si="3"/>
        <v>1430024435740.4287</v>
      </c>
    </row>
    <row r="100" spans="4:6" ht="21" x14ac:dyDescent="0.4">
      <c r="D100" s="1">
        <v>93</v>
      </c>
      <c r="E100" s="29">
        <f t="shared" si="2"/>
        <v>28837693.699198447</v>
      </c>
      <c r="F100" s="30">
        <f t="shared" si="3"/>
        <v>1644561264449.2471</v>
      </c>
    </row>
    <row r="101" spans="4:6" ht="21" x14ac:dyDescent="0.4">
      <c r="D101" s="1">
        <v>94</v>
      </c>
      <c r="E101" s="29">
        <f t="shared" si="2"/>
        <v>30279578.384158369</v>
      </c>
      <c r="F101" s="30">
        <f t="shared" si="3"/>
        <v>1891280275631.7761</v>
      </c>
    </row>
    <row r="102" spans="4:6" ht="21" x14ac:dyDescent="0.4">
      <c r="D102" s="1">
        <v>95</v>
      </c>
      <c r="E102" s="29">
        <f t="shared" si="2"/>
        <v>31793557.303366289</v>
      </c>
      <c r="F102" s="30">
        <f t="shared" si="3"/>
        <v>2175008879567.4417</v>
      </c>
    </row>
    <row r="103" spans="4:6" ht="21" x14ac:dyDescent="0.4">
      <c r="D103" s="1">
        <v>96</v>
      </c>
      <c r="E103" s="29">
        <f t="shared" si="2"/>
        <v>33383235.168534603</v>
      </c>
      <c r="F103" s="30">
        <f t="shared" si="3"/>
        <v>2501298602223.0015</v>
      </c>
    </row>
    <row r="104" spans="4:6" ht="21" x14ac:dyDescent="0.4">
      <c r="D104" s="1">
        <v>97</v>
      </c>
      <c r="E104" s="29">
        <f t="shared" si="2"/>
        <v>35052396.926961333</v>
      </c>
      <c r="F104" s="30">
        <f t="shared" si="3"/>
        <v>2876533702812.9175</v>
      </c>
    </row>
    <row r="105" spans="4:6" ht="21" x14ac:dyDescent="0.4">
      <c r="D105" s="1">
        <v>98</v>
      </c>
      <c r="E105" s="29">
        <f t="shared" si="2"/>
        <v>36805016.773309402</v>
      </c>
      <c r="F105" s="30">
        <f t="shared" si="3"/>
        <v>3308056084004.1445</v>
      </c>
    </row>
    <row r="106" spans="4:6" ht="21" x14ac:dyDescent="0.4">
      <c r="D106" s="1">
        <v>99</v>
      </c>
      <c r="E106" s="29">
        <f t="shared" si="2"/>
        <v>38645267.611974873</v>
      </c>
      <c r="F106" s="30">
        <f t="shared" si="3"/>
        <v>3804308938662.52</v>
      </c>
    </row>
    <row r="107" spans="4:6" ht="21" x14ac:dyDescent="0.4">
      <c r="D107" s="1">
        <v>100</v>
      </c>
      <c r="E107" s="29">
        <f t="shared" si="2"/>
        <v>40577530.992573619</v>
      </c>
      <c r="F107" s="30">
        <f t="shared" si="3"/>
        <v>4375001943622.5396</v>
      </c>
    </row>
    <row r="108" spans="4:6" ht="21.6" thickBot="1" x14ac:dyDescent="0.45">
      <c r="D108" s="3">
        <v>101</v>
      </c>
      <c r="E108" s="31">
        <f t="shared" si="2"/>
        <v>42606407.542202301</v>
      </c>
      <c r="F108" s="32">
        <f t="shared" si="3"/>
        <v>5031301232534.5938</v>
      </c>
    </row>
  </sheetData>
  <mergeCells count="4">
    <mergeCell ref="A1:L6"/>
    <mergeCell ref="A16:B17"/>
    <mergeCell ref="H20:L20"/>
    <mergeCell ref="H21:L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EDF8-0A6C-460C-B89F-EFAB01AD378C}">
  <dimension ref="A1:EX57"/>
  <sheetViews>
    <sheetView topLeftCell="A27" zoomScale="88" zoomScaleNormal="37" workbookViewId="0">
      <selection activeCell="B14" sqref="B14"/>
    </sheetView>
  </sheetViews>
  <sheetFormatPr defaultRowHeight="14.4" x14ac:dyDescent="0.3"/>
  <cols>
    <col min="1" max="1" width="42.6640625" bestFit="1" customWidth="1"/>
    <col min="2" max="2" width="10.44140625" bestFit="1" customWidth="1"/>
    <col min="4" max="4" width="6" bestFit="1" customWidth="1"/>
    <col min="5" max="5" width="21.88671875" bestFit="1" customWidth="1"/>
    <col min="6" max="6" width="18.44140625" bestFit="1" customWidth="1"/>
    <col min="7" max="7" width="20.5546875" bestFit="1" customWidth="1"/>
    <col min="8" max="8" width="18.21875" bestFit="1" customWidth="1"/>
    <col min="9" max="9" width="24.6640625" bestFit="1" customWidth="1"/>
  </cols>
  <sheetData>
    <row r="1" spans="1:12" x14ac:dyDescent="0.3">
      <c r="A1" s="51" t="s">
        <v>12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3"/>
    </row>
    <row r="2" spans="1:12" x14ac:dyDescent="0.3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6"/>
    </row>
    <row r="3" spans="1:12" x14ac:dyDescent="0.3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6"/>
    </row>
    <row r="4" spans="1:12" x14ac:dyDescent="0.3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6"/>
    </row>
    <row r="5" spans="1:12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6"/>
    </row>
    <row r="6" spans="1:12" ht="15" thickBot="1" x14ac:dyDescent="0.35">
      <c r="A6" s="54"/>
      <c r="B6" s="55"/>
      <c r="C6" s="57"/>
      <c r="D6" s="55"/>
      <c r="E6" s="55"/>
      <c r="F6" s="55"/>
      <c r="G6" s="55"/>
      <c r="H6" s="55"/>
      <c r="I6" s="55"/>
      <c r="J6" s="57"/>
      <c r="K6" s="57"/>
      <c r="L6" s="58"/>
    </row>
    <row r="7" spans="1:12" ht="18" x14ac:dyDescent="0.35">
      <c r="A7" s="14" t="s">
        <v>13</v>
      </c>
      <c r="B7" s="15" t="s">
        <v>14</v>
      </c>
      <c r="D7" s="20" t="s">
        <v>8</v>
      </c>
      <c r="E7" s="21" t="s">
        <v>25</v>
      </c>
      <c r="F7" s="21" t="s">
        <v>26</v>
      </c>
      <c r="G7" s="21" t="s">
        <v>27</v>
      </c>
      <c r="H7" s="21" t="s">
        <v>28</v>
      </c>
      <c r="I7" s="22" t="s">
        <v>29</v>
      </c>
    </row>
    <row r="8" spans="1:12" ht="18" x14ac:dyDescent="0.35">
      <c r="A8" s="16" t="s">
        <v>15</v>
      </c>
      <c r="B8" s="17" t="str">
        <f>TEXT('SIP-Calculator'!B14/10000000, "0.000")&amp;" Cr"</f>
        <v>1.324 Cr</v>
      </c>
      <c r="D8" s="23" cm="1">
        <f t="array" ref="D8:D57">_xlfn.SEQUENCE(50)</f>
        <v>1</v>
      </c>
      <c r="E8" s="25">
        <f>'SIP-Calculator'!B14</f>
        <v>13243671.222236596</v>
      </c>
      <c r="F8" s="25">
        <f>(E8*$B$9)/100</f>
        <v>1324367.1222236597</v>
      </c>
      <c r="G8" s="25">
        <f>IF(E8&lt;=0,"No more withdrawals",$B$10*(1+INT((D8-1)/5)*0.4)*12)</f>
        <v>642000</v>
      </c>
      <c r="H8" s="25">
        <f>E8+F8-G8</f>
        <v>13926038.344460256</v>
      </c>
      <c r="I8" s="26">
        <f>G8/12</f>
        <v>53500</v>
      </c>
    </row>
    <row r="9" spans="1:12" ht="18" x14ac:dyDescent="0.35">
      <c r="A9" s="16" t="s">
        <v>16</v>
      </c>
      <c r="B9" s="17">
        <v>10</v>
      </c>
      <c r="D9" s="23">
        <v>2</v>
      </c>
      <c r="E9" s="25">
        <f>H8</f>
        <v>13926038.344460256</v>
      </c>
      <c r="F9" s="25">
        <f>(E9*$B$9)/100</f>
        <v>1392603.8344460255</v>
      </c>
      <c r="G9" s="25">
        <f>IF(E9&lt;=0,"No more withdrawals",$B$10*(1+INT((D9-1)/5)*0.4)*12)</f>
        <v>642000</v>
      </c>
      <c r="H9" s="25">
        <f>E9+F9-G9</f>
        <v>14676642.178906282</v>
      </c>
      <c r="I9" s="26">
        <f>G9/12</f>
        <v>53500</v>
      </c>
    </row>
    <row r="10" spans="1:12" ht="18" x14ac:dyDescent="0.35">
      <c r="A10" s="16" t="s">
        <v>17</v>
      </c>
      <c r="B10" s="17">
        <f>B17</f>
        <v>53500</v>
      </c>
      <c r="D10" s="23">
        <v>3</v>
      </c>
      <c r="E10" s="25">
        <f t="shared" ref="E10:E57" si="0">H9</f>
        <v>14676642.178906282</v>
      </c>
      <c r="F10" s="25">
        <f t="shared" ref="F10:F57" si="1">(E10*$B$9)/100</f>
        <v>1467664.2178906284</v>
      </c>
      <c r="G10" s="25">
        <f t="shared" ref="G10:G57" si="2">IF(E10&lt;=0,"No more withdrawals",$B$10*(1+INT((D10-1)/5)*0.4)*12)</f>
        <v>642000</v>
      </c>
      <c r="H10" s="25">
        <f t="shared" ref="H10:H57" si="3">E10+F10-G10</f>
        <v>15502306.39679691</v>
      </c>
      <c r="I10" s="26">
        <f t="shared" ref="I10:I49" si="4">G10/12</f>
        <v>53500</v>
      </c>
    </row>
    <row r="11" spans="1:12" ht="18.600000000000001" thickBot="1" x14ac:dyDescent="0.4">
      <c r="A11" s="18" t="s">
        <v>18</v>
      </c>
      <c r="B11" s="19">
        <f>B10*12</f>
        <v>642000</v>
      </c>
      <c r="D11" s="23">
        <v>4</v>
      </c>
      <c r="E11" s="25">
        <f t="shared" si="0"/>
        <v>15502306.39679691</v>
      </c>
      <c r="F11" s="25">
        <f t="shared" si="1"/>
        <v>1550230.6396796908</v>
      </c>
      <c r="G11" s="25">
        <f t="shared" si="2"/>
        <v>642000</v>
      </c>
      <c r="H11" s="25">
        <f t="shared" si="3"/>
        <v>16410537.036476601</v>
      </c>
      <c r="I11" s="26">
        <f t="shared" si="4"/>
        <v>53500</v>
      </c>
    </row>
    <row r="12" spans="1:12" ht="15" thickBot="1" x14ac:dyDescent="0.35">
      <c r="D12" s="23">
        <v>5</v>
      </c>
      <c r="E12" s="25">
        <f t="shared" si="0"/>
        <v>16410537.036476601</v>
      </c>
      <c r="F12" s="25">
        <f t="shared" si="1"/>
        <v>1641053.7036476601</v>
      </c>
      <c r="G12" s="25">
        <f t="shared" si="2"/>
        <v>642000</v>
      </c>
      <c r="H12" s="25">
        <f t="shared" si="3"/>
        <v>17409590.740124263</v>
      </c>
      <c r="I12" s="26">
        <f t="shared" si="4"/>
        <v>53500</v>
      </c>
    </row>
    <row r="13" spans="1:12" ht="18" x14ac:dyDescent="0.35">
      <c r="A13" s="14" t="s">
        <v>19</v>
      </c>
      <c r="B13" s="15" t="s">
        <v>20</v>
      </c>
      <c r="D13" s="23">
        <v>6</v>
      </c>
      <c r="E13" s="25">
        <f t="shared" si="0"/>
        <v>17409590.740124263</v>
      </c>
      <c r="F13" s="25">
        <f t="shared" si="1"/>
        <v>1740959.0740124262</v>
      </c>
      <c r="G13" s="25">
        <f t="shared" si="2"/>
        <v>898800</v>
      </c>
      <c r="H13" s="25">
        <f t="shared" si="3"/>
        <v>18251749.814136688</v>
      </c>
      <c r="I13" s="26">
        <f t="shared" si="4"/>
        <v>74900</v>
      </c>
    </row>
    <row r="14" spans="1:12" ht="18" x14ac:dyDescent="0.35">
      <c r="A14" s="16" t="s">
        <v>21</v>
      </c>
      <c r="B14" s="17">
        <v>50000</v>
      </c>
      <c r="D14" s="23">
        <v>7</v>
      </c>
      <c r="E14" s="25">
        <f t="shared" si="0"/>
        <v>18251749.814136688</v>
      </c>
      <c r="F14" s="25">
        <f t="shared" si="1"/>
        <v>1825174.9814136687</v>
      </c>
      <c r="G14" s="25">
        <f t="shared" si="2"/>
        <v>898800</v>
      </c>
      <c r="H14" s="25">
        <f t="shared" si="3"/>
        <v>19178124.795550358</v>
      </c>
      <c r="I14" s="26">
        <f t="shared" si="4"/>
        <v>74900</v>
      </c>
    </row>
    <row r="15" spans="1:12" ht="18" x14ac:dyDescent="0.35">
      <c r="A15" s="16" t="s">
        <v>22</v>
      </c>
      <c r="B15" s="17">
        <v>1</v>
      </c>
      <c r="D15" s="23">
        <v>8</v>
      </c>
      <c r="E15" s="25">
        <f t="shared" si="0"/>
        <v>19178124.795550358</v>
      </c>
      <c r="F15" s="25">
        <f t="shared" si="1"/>
        <v>1917812.4795550359</v>
      </c>
      <c r="G15" s="25">
        <f t="shared" si="2"/>
        <v>898800</v>
      </c>
      <c r="H15" s="25">
        <f t="shared" si="3"/>
        <v>20197137.275105394</v>
      </c>
      <c r="I15" s="26">
        <f t="shared" si="4"/>
        <v>74900</v>
      </c>
    </row>
    <row r="16" spans="1:12" ht="18" x14ac:dyDescent="0.35">
      <c r="A16" s="16" t="s">
        <v>23</v>
      </c>
      <c r="B16" s="17">
        <v>7</v>
      </c>
      <c r="D16" s="23">
        <v>9</v>
      </c>
      <c r="E16" s="25">
        <f t="shared" si="0"/>
        <v>20197137.275105394</v>
      </c>
      <c r="F16" s="25">
        <f t="shared" si="1"/>
        <v>2019713.7275105393</v>
      </c>
      <c r="G16" s="25">
        <f t="shared" si="2"/>
        <v>898800</v>
      </c>
      <c r="H16" s="25">
        <f t="shared" si="3"/>
        <v>21318051.002615932</v>
      </c>
      <c r="I16" s="26">
        <f t="shared" si="4"/>
        <v>74900</v>
      </c>
    </row>
    <row r="17" spans="1:154" ht="18.600000000000001" thickBot="1" x14ac:dyDescent="0.4">
      <c r="A17" s="18" t="s">
        <v>24</v>
      </c>
      <c r="B17" s="19">
        <f>B14*(1+B16/100)^B15</f>
        <v>53500</v>
      </c>
      <c r="D17" s="23">
        <v>10</v>
      </c>
      <c r="E17" s="25">
        <f t="shared" si="0"/>
        <v>21318051.002615932</v>
      </c>
      <c r="F17" s="25">
        <f t="shared" si="1"/>
        <v>2131805.1002615932</v>
      </c>
      <c r="G17" s="25">
        <f t="shared" si="2"/>
        <v>898800</v>
      </c>
      <c r="H17" s="25">
        <f t="shared" si="3"/>
        <v>22551056.102877527</v>
      </c>
      <c r="I17" s="26">
        <f t="shared" si="4"/>
        <v>74900</v>
      </c>
    </row>
    <row r="18" spans="1:154" ht="15" thickBot="1" x14ac:dyDescent="0.35">
      <c r="D18" s="23">
        <v>11</v>
      </c>
      <c r="E18" s="25">
        <f t="shared" si="0"/>
        <v>22551056.102877527</v>
      </c>
      <c r="F18" s="25">
        <f t="shared" si="1"/>
        <v>2255105.6102877529</v>
      </c>
      <c r="G18" s="25">
        <f t="shared" si="2"/>
        <v>1155600</v>
      </c>
      <c r="H18" s="25">
        <f t="shared" si="3"/>
        <v>23650561.713165279</v>
      </c>
      <c r="I18" s="26">
        <f t="shared" si="4"/>
        <v>96300</v>
      </c>
    </row>
    <row r="19" spans="1:154" ht="14.4" customHeight="1" x14ac:dyDescent="0.3">
      <c r="A19" s="59" t="s">
        <v>32</v>
      </c>
      <c r="B19" s="60"/>
      <c r="D19" s="23">
        <v>12</v>
      </c>
      <c r="E19" s="25">
        <f t="shared" si="0"/>
        <v>23650561.713165279</v>
      </c>
      <c r="F19" s="25">
        <f t="shared" si="1"/>
        <v>2365056.1713165282</v>
      </c>
      <c r="G19" s="25">
        <f t="shared" si="2"/>
        <v>1155600</v>
      </c>
      <c r="H19" s="25">
        <f t="shared" si="3"/>
        <v>24860017.884481806</v>
      </c>
      <c r="I19" s="26">
        <f t="shared" si="4"/>
        <v>96300</v>
      </c>
    </row>
    <row r="20" spans="1:154" ht="15" thickBot="1" x14ac:dyDescent="0.35">
      <c r="A20" s="61"/>
      <c r="B20" s="62"/>
      <c r="D20" s="23">
        <v>13</v>
      </c>
      <c r="E20" s="25">
        <f t="shared" si="0"/>
        <v>24860017.884481806</v>
      </c>
      <c r="F20" s="25">
        <f t="shared" si="1"/>
        <v>2486001.7884481805</v>
      </c>
      <c r="G20" s="25">
        <f t="shared" si="2"/>
        <v>1155600</v>
      </c>
      <c r="H20" s="25">
        <f t="shared" si="3"/>
        <v>26190419.672929987</v>
      </c>
      <c r="I20" s="26">
        <f t="shared" si="4"/>
        <v>96300</v>
      </c>
    </row>
    <row r="21" spans="1:154" x14ac:dyDescent="0.3">
      <c r="D21" s="23">
        <v>14</v>
      </c>
      <c r="E21" s="25">
        <f t="shared" si="0"/>
        <v>26190419.672929987</v>
      </c>
      <c r="F21" s="25">
        <f t="shared" si="1"/>
        <v>2619041.9672929989</v>
      </c>
      <c r="G21" s="25">
        <f t="shared" si="2"/>
        <v>1155600</v>
      </c>
      <c r="H21" s="25">
        <f t="shared" si="3"/>
        <v>27653861.640222985</v>
      </c>
      <c r="I21" s="26">
        <f t="shared" si="4"/>
        <v>96300</v>
      </c>
    </row>
    <row r="22" spans="1:154" x14ac:dyDescent="0.3">
      <c r="D22" s="23">
        <v>15</v>
      </c>
      <c r="E22" s="25">
        <f t="shared" si="0"/>
        <v>27653861.640222985</v>
      </c>
      <c r="F22" s="25">
        <f t="shared" si="1"/>
        <v>2765386.1640222985</v>
      </c>
      <c r="G22" s="25">
        <f t="shared" si="2"/>
        <v>1155600</v>
      </c>
      <c r="H22" s="25">
        <f t="shared" si="3"/>
        <v>29263647.804245286</v>
      </c>
      <c r="I22" s="26">
        <f t="shared" si="4"/>
        <v>96300</v>
      </c>
    </row>
    <row r="23" spans="1:154" x14ac:dyDescent="0.3">
      <c r="D23" s="23">
        <v>16</v>
      </c>
      <c r="E23" s="25">
        <f t="shared" si="0"/>
        <v>29263647.804245286</v>
      </c>
      <c r="F23" s="25">
        <f t="shared" si="1"/>
        <v>2926364.7804245288</v>
      </c>
      <c r="G23" s="25">
        <f t="shared" si="2"/>
        <v>1412400.0000000002</v>
      </c>
      <c r="H23" s="25">
        <f t="shared" si="3"/>
        <v>30777612.584669814</v>
      </c>
      <c r="I23" s="26">
        <f t="shared" si="4"/>
        <v>117700.00000000001</v>
      </c>
      <c r="EX23" t="s">
        <v>35</v>
      </c>
    </row>
    <row r="24" spans="1:154" x14ac:dyDescent="0.3">
      <c r="D24" s="23">
        <v>17</v>
      </c>
      <c r="E24" s="25">
        <f t="shared" si="0"/>
        <v>30777612.584669814</v>
      </c>
      <c r="F24" s="25">
        <f t="shared" si="1"/>
        <v>3077761.2584669818</v>
      </c>
      <c r="G24" s="25">
        <f t="shared" si="2"/>
        <v>1412400.0000000002</v>
      </c>
      <c r="H24" s="25">
        <f t="shared" si="3"/>
        <v>32442973.843136795</v>
      </c>
      <c r="I24" s="26">
        <f t="shared" si="4"/>
        <v>117700.00000000001</v>
      </c>
    </row>
    <row r="25" spans="1:154" x14ac:dyDescent="0.3">
      <c r="D25" s="23">
        <v>18</v>
      </c>
      <c r="E25" s="25">
        <f t="shared" si="0"/>
        <v>32442973.843136795</v>
      </c>
      <c r="F25" s="25">
        <f t="shared" si="1"/>
        <v>3244297.3843136793</v>
      </c>
      <c r="G25" s="25">
        <f t="shared" si="2"/>
        <v>1412400.0000000002</v>
      </c>
      <c r="H25" s="25">
        <f t="shared" si="3"/>
        <v>34274871.227450475</v>
      </c>
      <c r="I25" s="26">
        <f t="shared" si="4"/>
        <v>117700.00000000001</v>
      </c>
    </row>
    <row r="26" spans="1:154" x14ac:dyDescent="0.3">
      <c r="D26" s="23">
        <v>19</v>
      </c>
      <c r="E26" s="25">
        <f t="shared" si="0"/>
        <v>34274871.227450475</v>
      </c>
      <c r="F26" s="25">
        <f t="shared" si="1"/>
        <v>3427487.1227450478</v>
      </c>
      <c r="G26" s="25">
        <f t="shared" si="2"/>
        <v>1412400.0000000002</v>
      </c>
      <c r="H26" s="25">
        <f t="shared" si="3"/>
        <v>36289958.35019552</v>
      </c>
      <c r="I26" s="26">
        <f t="shared" si="4"/>
        <v>117700.00000000001</v>
      </c>
    </row>
    <row r="27" spans="1:154" x14ac:dyDescent="0.3">
      <c r="D27" s="23">
        <v>20</v>
      </c>
      <c r="E27" s="25">
        <f t="shared" si="0"/>
        <v>36289958.35019552</v>
      </c>
      <c r="F27" s="25">
        <f t="shared" si="1"/>
        <v>3628995.8350195521</v>
      </c>
      <c r="G27" s="25">
        <f t="shared" si="2"/>
        <v>1412400.0000000002</v>
      </c>
      <c r="H27" s="25">
        <f t="shared" si="3"/>
        <v>38506554.185215071</v>
      </c>
      <c r="I27" s="26">
        <f t="shared" si="4"/>
        <v>117700.00000000001</v>
      </c>
    </row>
    <row r="28" spans="1:154" x14ac:dyDescent="0.3">
      <c r="D28" s="23">
        <v>21</v>
      </c>
      <c r="E28" s="25">
        <f t="shared" si="0"/>
        <v>38506554.185215071</v>
      </c>
      <c r="F28" s="25">
        <f t="shared" si="1"/>
        <v>3850655.4185215067</v>
      </c>
      <c r="G28" s="25">
        <f t="shared" si="2"/>
        <v>1669200</v>
      </c>
      <c r="H28" s="25">
        <f t="shared" si="3"/>
        <v>40688009.603736579</v>
      </c>
      <c r="I28" s="26">
        <f t="shared" si="4"/>
        <v>139100</v>
      </c>
    </row>
    <row r="29" spans="1:154" x14ac:dyDescent="0.3">
      <c r="D29" s="23">
        <v>22</v>
      </c>
      <c r="E29" s="25">
        <f t="shared" si="0"/>
        <v>40688009.603736579</v>
      </c>
      <c r="F29" s="25">
        <f t="shared" si="1"/>
        <v>4068800.9603736578</v>
      </c>
      <c r="G29" s="25">
        <f t="shared" si="2"/>
        <v>1669200</v>
      </c>
      <c r="H29" s="25">
        <f t="shared" si="3"/>
        <v>43087610.564110234</v>
      </c>
      <c r="I29" s="26">
        <f t="shared" si="4"/>
        <v>139100</v>
      </c>
    </row>
    <row r="30" spans="1:154" x14ac:dyDescent="0.3">
      <c r="D30" s="23">
        <v>23</v>
      </c>
      <c r="E30" s="25">
        <f t="shared" si="0"/>
        <v>43087610.564110234</v>
      </c>
      <c r="F30" s="25">
        <f t="shared" si="1"/>
        <v>4308761.0564110233</v>
      </c>
      <c r="G30" s="25">
        <f t="shared" si="2"/>
        <v>1669200</v>
      </c>
      <c r="H30" s="25">
        <f t="shared" si="3"/>
        <v>45727171.620521255</v>
      </c>
      <c r="I30" s="26">
        <f t="shared" si="4"/>
        <v>139100</v>
      </c>
    </row>
    <row r="31" spans="1:154" x14ac:dyDescent="0.3">
      <c r="D31" s="23">
        <v>24</v>
      </c>
      <c r="E31" s="25">
        <f t="shared" si="0"/>
        <v>45727171.620521255</v>
      </c>
      <c r="F31" s="25">
        <f t="shared" si="1"/>
        <v>4572717.1620521257</v>
      </c>
      <c r="G31" s="25">
        <f t="shared" si="2"/>
        <v>1669200</v>
      </c>
      <c r="H31" s="25">
        <f t="shared" si="3"/>
        <v>48630688.78257338</v>
      </c>
      <c r="I31" s="26">
        <f t="shared" si="4"/>
        <v>139100</v>
      </c>
    </row>
    <row r="32" spans="1:154" x14ac:dyDescent="0.3">
      <c r="D32" s="23">
        <v>25</v>
      </c>
      <c r="E32" s="25">
        <f t="shared" si="0"/>
        <v>48630688.78257338</v>
      </c>
      <c r="F32" s="25">
        <f t="shared" si="1"/>
        <v>4863068.878257338</v>
      </c>
      <c r="G32" s="25">
        <f>IF(E32&lt;=0,"No more withdrawals",$B$10*(1+INT((D32-1)/5)*0.4)*12)</f>
        <v>1669200</v>
      </c>
      <c r="H32" s="25">
        <f t="shared" si="3"/>
        <v>51824557.660830721</v>
      </c>
      <c r="I32" s="26">
        <f t="shared" si="4"/>
        <v>139100</v>
      </c>
    </row>
    <row r="33" spans="1:9" x14ac:dyDescent="0.3">
      <c r="D33" s="23">
        <v>26</v>
      </c>
      <c r="E33" s="25">
        <f t="shared" si="0"/>
        <v>51824557.660830721</v>
      </c>
      <c r="F33" s="25">
        <f t="shared" si="1"/>
        <v>5182455.7660830729</v>
      </c>
      <c r="G33" s="25">
        <f t="shared" si="2"/>
        <v>1926000</v>
      </c>
      <c r="H33" s="25">
        <f t="shared" si="3"/>
        <v>55081013.426913798</v>
      </c>
      <c r="I33" s="26">
        <f t="shared" si="4"/>
        <v>160500</v>
      </c>
    </row>
    <row r="34" spans="1:9" x14ac:dyDescent="0.3">
      <c r="D34" s="23">
        <v>27</v>
      </c>
      <c r="E34" s="25">
        <f t="shared" si="0"/>
        <v>55081013.426913798</v>
      </c>
      <c r="F34" s="25">
        <f t="shared" si="1"/>
        <v>5508101.3426913796</v>
      </c>
      <c r="G34" s="25">
        <f t="shared" si="2"/>
        <v>1926000</v>
      </c>
      <c r="H34" s="25">
        <f t="shared" si="3"/>
        <v>58663114.769605175</v>
      </c>
      <c r="I34" s="26">
        <f t="shared" si="4"/>
        <v>160500</v>
      </c>
    </row>
    <row r="35" spans="1:9" x14ac:dyDescent="0.3">
      <c r="D35" s="23">
        <v>28</v>
      </c>
      <c r="E35" s="25">
        <f t="shared" si="0"/>
        <v>58663114.769605175</v>
      </c>
      <c r="F35" s="25">
        <f t="shared" si="1"/>
        <v>5866311.4769605175</v>
      </c>
      <c r="G35" s="25">
        <f t="shared" si="2"/>
        <v>1926000</v>
      </c>
      <c r="H35" s="25">
        <f t="shared" si="3"/>
        <v>62603426.246565692</v>
      </c>
      <c r="I35" s="26">
        <f t="shared" si="4"/>
        <v>160500</v>
      </c>
    </row>
    <row r="36" spans="1:9" x14ac:dyDescent="0.3">
      <c r="D36" s="23">
        <v>29</v>
      </c>
      <c r="E36" s="25">
        <f t="shared" si="0"/>
        <v>62603426.246565692</v>
      </c>
      <c r="F36" s="25">
        <f t="shared" si="1"/>
        <v>6260342.6246565692</v>
      </c>
      <c r="G36" s="25">
        <f t="shared" si="2"/>
        <v>1926000</v>
      </c>
      <c r="H36" s="25">
        <f t="shared" si="3"/>
        <v>66937768.871222258</v>
      </c>
      <c r="I36" s="26">
        <f t="shared" si="4"/>
        <v>160500</v>
      </c>
    </row>
    <row r="37" spans="1:9" x14ac:dyDescent="0.3">
      <c r="D37" s="23">
        <v>30</v>
      </c>
      <c r="E37" s="25">
        <f t="shared" si="0"/>
        <v>66937768.871222258</v>
      </c>
      <c r="F37" s="25">
        <f t="shared" si="1"/>
        <v>6693776.8871222259</v>
      </c>
      <c r="G37" s="25">
        <f t="shared" si="2"/>
        <v>1926000</v>
      </c>
      <c r="H37" s="25">
        <f t="shared" si="3"/>
        <v>71705545.758344486</v>
      </c>
      <c r="I37" s="26">
        <f t="shared" si="4"/>
        <v>160500</v>
      </c>
    </row>
    <row r="38" spans="1:9" x14ac:dyDescent="0.3">
      <c r="D38" s="23">
        <v>31</v>
      </c>
      <c r="E38" s="25">
        <f t="shared" si="0"/>
        <v>71705545.758344486</v>
      </c>
      <c r="F38" s="25">
        <f t="shared" si="1"/>
        <v>7170554.5758344484</v>
      </c>
      <c r="G38" s="25">
        <f t="shared" si="2"/>
        <v>2182800.0000000005</v>
      </c>
      <c r="H38" s="25">
        <f t="shared" si="3"/>
        <v>76693300.334178939</v>
      </c>
      <c r="I38" s="26">
        <f t="shared" si="4"/>
        <v>181900.00000000003</v>
      </c>
    </row>
    <row r="39" spans="1:9" x14ac:dyDescent="0.3">
      <c r="D39" s="23">
        <v>32</v>
      </c>
      <c r="E39" s="25">
        <f t="shared" si="0"/>
        <v>76693300.334178939</v>
      </c>
      <c r="F39" s="25">
        <f t="shared" si="1"/>
        <v>7669330.0334178936</v>
      </c>
      <c r="G39" s="25">
        <f t="shared" si="2"/>
        <v>2182800.0000000005</v>
      </c>
      <c r="H39" s="25">
        <f t="shared" si="3"/>
        <v>82179830.367596835</v>
      </c>
      <c r="I39" s="26">
        <f t="shared" si="4"/>
        <v>181900.00000000003</v>
      </c>
    </row>
    <row r="40" spans="1:9" x14ac:dyDescent="0.3">
      <c r="D40" s="23">
        <v>33</v>
      </c>
      <c r="E40" s="25">
        <f t="shared" si="0"/>
        <v>82179830.367596835</v>
      </c>
      <c r="F40" s="25">
        <f t="shared" si="1"/>
        <v>8217983.0367596839</v>
      </c>
      <c r="G40" s="25">
        <f t="shared" si="2"/>
        <v>2182800.0000000005</v>
      </c>
      <c r="H40" s="25">
        <f t="shared" si="3"/>
        <v>88215013.404356524</v>
      </c>
      <c r="I40" s="26">
        <f t="shared" si="4"/>
        <v>181900.00000000003</v>
      </c>
    </row>
    <row r="41" spans="1:9" x14ac:dyDescent="0.3">
      <c r="D41" s="23">
        <v>34</v>
      </c>
      <c r="E41" s="25">
        <f t="shared" si="0"/>
        <v>88215013.404356524</v>
      </c>
      <c r="F41" s="25">
        <f t="shared" si="1"/>
        <v>8821501.3404356521</v>
      </c>
      <c r="G41" s="25">
        <f t="shared" si="2"/>
        <v>2182800.0000000005</v>
      </c>
      <c r="H41" s="25">
        <f t="shared" si="3"/>
        <v>94853714.744792178</v>
      </c>
      <c r="I41" s="26">
        <f t="shared" si="4"/>
        <v>181900.00000000003</v>
      </c>
    </row>
    <row r="42" spans="1:9" x14ac:dyDescent="0.3">
      <c r="D42" s="23">
        <v>35</v>
      </c>
      <c r="E42" s="25">
        <f t="shared" si="0"/>
        <v>94853714.744792178</v>
      </c>
      <c r="F42" s="25">
        <f t="shared" si="1"/>
        <v>9485371.4744792171</v>
      </c>
      <c r="G42" s="25">
        <f t="shared" si="2"/>
        <v>2182800.0000000005</v>
      </c>
      <c r="H42" s="25">
        <f t="shared" si="3"/>
        <v>102156286.21927139</v>
      </c>
      <c r="I42" s="26">
        <f t="shared" si="4"/>
        <v>181900.00000000003</v>
      </c>
    </row>
    <row r="43" spans="1:9" x14ac:dyDescent="0.3">
      <c r="D43" s="23">
        <v>36</v>
      </c>
      <c r="E43" s="25">
        <f t="shared" si="0"/>
        <v>102156286.21927139</v>
      </c>
      <c r="F43" s="25">
        <f t="shared" si="1"/>
        <v>10215628.62192714</v>
      </c>
      <c r="G43" s="25">
        <f t="shared" si="2"/>
        <v>2439600</v>
      </c>
      <c r="H43" s="25">
        <f t="shared" si="3"/>
        <v>109932314.84119853</v>
      </c>
      <c r="I43" s="26">
        <f t="shared" si="4"/>
        <v>203300</v>
      </c>
    </row>
    <row r="44" spans="1:9" x14ac:dyDescent="0.3">
      <c r="D44" s="23">
        <v>37</v>
      </c>
      <c r="E44" s="25">
        <f t="shared" si="0"/>
        <v>109932314.84119853</v>
      </c>
      <c r="F44" s="25">
        <f t="shared" si="1"/>
        <v>10993231.484119855</v>
      </c>
      <c r="G44" s="25">
        <f t="shared" si="2"/>
        <v>2439600</v>
      </c>
      <c r="H44" s="25">
        <f t="shared" si="3"/>
        <v>118485946.3253184</v>
      </c>
      <c r="I44" s="26">
        <f t="shared" si="4"/>
        <v>203300</v>
      </c>
    </row>
    <row r="45" spans="1:9" x14ac:dyDescent="0.3">
      <c r="D45" s="23">
        <v>38</v>
      </c>
      <c r="E45" s="25">
        <f t="shared" si="0"/>
        <v>118485946.3253184</v>
      </c>
      <c r="F45" s="25">
        <f t="shared" si="1"/>
        <v>11848594.632531838</v>
      </c>
      <c r="G45" s="25">
        <f t="shared" si="2"/>
        <v>2439600</v>
      </c>
      <c r="H45" s="25">
        <f t="shared" si="3"/>
        <v>127894940.95785023</v>
      </c>
      <c r="I45" s="26">
        <f t="shared" si="4"/>
        <v>203300</v>
      </c>
    </row>
    <row r="46" spans="1:9" x14ac:dyDescent="0.3">
      <c r="D46" s="23">
        <v>39</v>
      </c>
      <c r="E46" s="25">
        <f t="shared" si="0"/>
        <v>127894940.95785023</v>
      </c>
      <c r="F46" s="25">
        <f t="shared" si="1"/>
        <v>12789494.095785024</v>
      </c>
      <c r="G46" s="25">
        <f t="shared" si="2"/>
        <v>2439600</v>
      </c>
      <c r="H46" s="25">
        <f t="shared" si="3"/>
        <v>138244835.05363527</v>
      </c>
      <c r="I46" s="26">
        <f t="shared" si="4"/>
        <v>203300</v>
      </c>
    </row>
    <row r="47" spans="1:9" x14ac:dyDescent="0.3">
      <c r="D47" s="23">
        <v>40</v>
      </c>
      <c r="E47" s="25">
        <f t="shared" si="0"/>
        <v>138244835.05363527</v>
      </c>
      <c r="F47" s="25">
        <f t="shared" si="1"/>
        <v>13824483.505363526</v>
      </c>
      <c r="G47" s="25">
        <f t="shared" si="2"/>
        <v>2439600</v>
      </c>
      <c r="H47" s="25">
        <f t="shared" si="3"/>
        <v>149629718.55899879</v>
      </c>
      <c r="I47" s="26">
        <f t="shared" si="4"/>
        <v>203300</v>
      </c>
    </row>
    <row r="48" spans="1:9" x14ac:dyDescent="0.3">
      <c r="A48" s="63" t="s">
        <v>33</v>
      </c>
      <c r="B48" s="64"/>
      <c r="C48" s="64"/>
      <c r="D48" s="23">
        <v>41</v>
      </c>
      <c r="E48" s="25">
        <f t="shared" si="0"/>
        <v>149629718.55899879</v>
      </c>
      <c r="F48" s="25">
        <f t="shared" si="1"/>
        <v>14962971.85589988</v>
      </c>
      <c r="G48" s="25">
        <f t="shared" si="2"/>
        <v>2696400</v>
      </c>
      <c r="H48" s="25">
        <f t="shared" si="3"/>
        <v>161896290.41489866</v>
      </c>
      <c r="I48" s="26">
        <f t="shared" si="4"/>
        <v>224700</v>
      </c>
    </row>
    <row r="49" spans="1:9" x14ac:dyDescent="0.3">
      <c r="A49" s="63" t="s">
        <v>34</v>
      </c>
      <c r="B49" s="64"/>
      <c r="C49" s="64"/>
      <c r="D49" s="23">
        <v>42</v>
      </c>
      <c r="E49" s="25">
        <f t="shared" si="0"/>
        <v>161896290.41489866</v>
      </c>
      <c r="F49" s="25">
        <f t="shared" si="1"/>
        <v>16189629.041489866</v>
      </c>
      <c r="G49" s="25">
        <f t="shared" si="2"/>
        <v>2696400</v>
      </c>
      <c r="H49" s="25">
        <f t="shared" si="3"/>
        <v>175389519.45638853</v>
      </c>
      <c r="I49" s="26">
        <f t="shared" si="4"/>
        <v>224700</v>
      </c>
    </row>
    <row r="50" spans="1:9" x14ac:dyDescent="0.3">
      <c r="A50" s="48" t="str">
        <f>HYPERLINK(EX23,"SWP")</f>
        <v>SWP</v>
      </c>
      <c r="B50" s="49"/>
      <c r="C50" s="50"/>
      <c r="D50" s="23">
        <v>43</v>
      </c>
      <c r="E50" s="25">
        <f t="shared" si="0"/>
        <v>175389519.45638853</v>
      </c>
      <c r="F50" s="25">
        <f t="shared" si="1"/>
        <v>17538951.94563885</v>
      </c>
      <c r="G50" s="25">
        <f t="shared" si="2"/>
        <v>2696400</v>
      </c>
      <c r="H50" s="25">
        <f t="shared" si="3"/>
        <v>190232071.40202737</v>
      </c>
      <c r="I50" s="26">
        <f t="shared" ref="I50:I56" si="5">H50/12</f>
        <v>15852672.616835615</v>
      </c>
    </row>
    <row r="51" spans="1:9" x14ac:dyDescent="0.3">
      <c r="D51" s="23">
        <v>44</v>
      </c>
      <c r="E51" s="25">
        <f t="shared" si="0"/>
        <v>190232071.40202737</v>
      </c>
      <c r="F51" s="25">
        <f t="shared" si="1"/>
        <v>19023207.140202738</v>
      </c>
      <c r="G51" s="25">
        <f t="shared" si="2"/>
        <v>2696400</v>
      </c>
      <c r="H51" s="25">
        <f t="shared" si="3"/>
        <v>206558878.5422301</v>
      </c>
      <c r="I51" s="26">
        <f t="shared" si="5"/>
        <v>17213239.878519174</v>
      </c>
    </row>
    <row r="52" spans="1:9" x14ac:dyDescent="0.3">
      <c r="D52" s="23">
        <v>45</v>
      </c>
      <c r="E52" s="25">
        <f t="shared" si="0"/>
        <v>206558878.5422301</v>
      </c>
      <c r="F52" s="25">
        <f t="shared" si="1"/>
        <v>20655887.854223009</v>
      </c>
      <c r="G52" s="25">
        <f t="shared" si="2"/>
        <v>2696400</v>
      </c>
      <c r="H52" s="25">
        <f t="shared" si="3"/>
        <v>224518366.39645311</v>
      </c>
      <c r="I52" s="26">
        <f t="shared" si="5"/>
        <v>18709863.866371091</v>
      </c>
    </row>
    <row r="53" spans="1:9" x14ac:dyDescent="0.3">
      <c r="D53" s="23">
        <v>46</v>
      </c>
      <c r="E53" s="25">
        <f t="shared" si="0"/>
        <v>224518366.39645311</v>
      </c>
      <c r="F53" s="25">
        <f t="shared" si="1"/>
        <v>22451836.639645308</v>
      </c>
      <c r="G53" s="25">
        <f t="shared" si="2"/>
        <v>2953199.9999999995</v>
      </c>
      <c r="H53" s="25">
        <f t="shared" si="3"/>
        <v>244017003.03609842</v>
      </c>
      <c r="I53" s="26">
        <f t="shared" si="5"/>
        <v>20334750.253008202</v>
      </c>
    </row>
    <row r="54" spans="1:9" x14ac:dyDescent="0.3">
      <c r="D54" s="23">
        <v>47</v>
      </c>
      <c r="E54" s="25">
        <f t="shared" si="0"/>
        <v>244017003.03609842</v>
      </c>
      <c r="F54" s="25">
        <f t="shared" si="1"/>
        <v>24401700.303609844</v>
      </c>
      <c r="G54" s="25">
        <f t="shared" si="2"/>
        <v>2953199.9999999995</v>
      </c>
      <c r="H54" s="25">
        <f t="shared" si="3"/>
        <v>265465503.33970827</v>
      </c>
      <c r="I54" s="26">
        <f t="shared" si="5"/>
        <v>22122125.278309021</v>
      </c>
    </row>
    <row r="55" spans="1:9" x14ac:dyDescent="0.3">
      <c r="D55" s="23">
        <v>48</v>
      </c>
      <c r="E55" s="25">
        <f t="shared" si="0"/>
        <v>265465503.33970827</v>
      </c>
      <c r="F55" s="25">
        <f t="shared" si="1"/>
        <v>26546550.33397083</v>
      </c>
      <c r="G55" s="25">
        <f t="shared" si="2"/>
        <v>2953199.9999999995</v>
      </c>
      <c r="H55" s="25">
        <f t="shared" si="3"/>
        <v>289058853.67367911</v>
      </c>
      <c r="I55" s="26">
        <f t="shared" si="5"/>
        <v>24088237.806139927</v>
      </c>
    </row>
    <row r="56" spans="1:9" x14ac:dyDescent="0.3">
      <c r="D56" s="23">
        <v>49</v>
      </c>
      <c r="E56" s="25">
        <f t="shared" si="0"/>
        <v>289058853.67367911</v>
      </c>
      <c r="F56" s="25">
        <f t="shared" si="1"/>
        <v>28905885.367367912</v>
      </c>
      <c r="G56" s="25">
        <f t="shared" si="2"/>
        <v>2953199.9999999995</v>
      </c>
      <c r="H56" s="25">
        <f t="shared" si="3"/>
        <v>315011539.04104704</v>
      </c>
      <c r="I56" s="26">
        <f t="shared" si="5"/>
        <v>26250961.58675392</v>
      </c>
    </row>
    <row r="57" spans="1:9" ht="15" thickBot="1" x14ac:dyDescent="0.35">
      <c r="D57" s="24">
        <v>50</v>
      </c>
      <c r="E57" s="27">
        <f t="shared" si="0"/>
        <v>315011539.04104704</v>
      </c>
      <c r="F57" s="27">
        <f t="shared" si="1"/>
        <v>31501153.904104706</v>
      </c>
      <c r="G57" s="27">
        <f t="shared" si="2"/>
        <v>2953199.9999999995</v>
      </c>
      <c r="H57" s="27">
        <f t="shared" si="3"/>
        <v>343559492.94515175</v>
      </c>
      <c r="I57" s="28">
        <f>H57/12</f>
        <v>28629957.745429311</v>
      </c>
    </row>
  </sheetData>
  <mergeCells count="5">
    <mergeCell ref="A50:C50"/>
    <mergeCell ref="A1:L6"/>
    <mergeCell ref="A19:B20"/>
    <mergeCell ref="A49:C49"/>
    <mergeCell ref="A48:C4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SIP-Calculator</vt:lpstr>
      <vt:lpstr>SWP-Calculator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Acharya</dc:creator>
  <cp:lastModifiedBy>Niranjan Acharya</cp:lastModifiedBy>
  <dcterms:created xsi:type="dcterms:W3CDTF">2025-07-23T09:08:07Z</dcterms:created>
  <dcterms:modified xsi:type="dcterms:W3CDTF">2025-07-24T04:38:43Z</dcterms:modified>
</cp:coreProperties>
</file>