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 6 notes and papers\soft projects sem 6\KC sir TS\"/>
    </mc:Choice>
  </mc:AlternateContent>
  <bookViews>
    <workbookView xWindow="0" yWindow="0" windowWidth="15345" windowHeight="4575"/>
  </bookViews>
  <sheets>
    <sheet name="Q0" sheetId="1" r:id="rId1"/>
    <sheet name="Q1" sheetId="2" r:id="rId2"/>
    <sheet name="Q2" sheetId="3" r:id="rId3"/>
    <sheet name="Q3a" sheetId="4" r:id="rId4"/>
    <sheet name="Q3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6" i="1" l="1"/>
  <c r="R315" i="1"/>
  <c r="R314" i="1"/>
  <c r="R313" i="1"/>
  <c r="R312" i="1"/>
  <c r="R311" i="1"/>
  <c r="R310" i="1"/>
  <c r="R309" i="1"/>
  <c r="R308" i="1"/>
  <c r="R320" i="1" s="1"/>
  <c r="R307" i="1"/>
  <c r="R321" i="1" l="1"/>
  <c r="R319" i="1"/>
  <c r="R325" i="1"/>
  <c r="R322" i="1"/>
  <c r="R323" i="1"/>
  <c r="R324" i="1"/>
  <c r="L410" i="1" l="1"/>
  <c r="M410" i="1" s="1"/>
  <c r="L330" i="1"/>
  <c r="M330" i="1" s="1"/>
  <c r="T310" i="1"/>
  <c r="L353" i="1"/>
  <c r="M353" i="1" s="1"/>
  <c r="T311" i="1"/>
  <c r="T313" i="1"/>
  <c r="L392" i="1"/>
  <c r="M392" i="1" s="1"/>
  <c r="L314" i="1"/>
  <c r="M314" i="1" s="1"/>
  <c r="L298" i="1"/>
  <c r="M298" i="1" s="1"/>
  <c r="L305" i="1"/>
  <c r="M305" i="1" s="1"/>
  <c r="T312" i="1"/>
  <c r="L390" i="1"/>
  <c r="M390" i="1" s="1"/>
  <c r="T314" i="1"/>
  <c r="L352" i="1"/>
  <c r="M352" i="1" s="1"/>
  <c r="L394" i="1"/>
  <c r="M394" i="1" s="1"/>
  <c r="L306" i="1"/>
  <c r="M306" i="1" s="1"/>
  <c r="L385" i="1"/>
  <c r="M385" i="1" s="1"/>
  <c r="L322" i="1"/>
  <c r="M322" i="1" s="1"/>
  <c r="L395" i="1"/>
  <c r="M395" i="1" s="1"/>
  <c r="L331" i="1"/>
  <c r="M331" i="1" s="1"/>
  <c r="L391" i="1"/>
  <c r="M391" i="1" s="1"/>
  <c r="L327" i="1"/>
  <c r="M327" i="1" s="1"/>
  <c r="L382" i="1"/>
  <c r="M382" i="1" s="1"/>
  <c r="L318" i="1"/>
  <c r="M318" i="1" s="1"/>
  <c r="L373" i="1"/>
  <c r="M373" i="1" s="1"/>
  <c r="L309" i="1"/>
  <c r="M309" i="1" s="1"/>
  <c r="L364" i="1"/>
  <c r="M364" i="1" s="1"/>
  <c r="L300" i="1"/>
  <c r="M300" i="1" s="1"/>
  <c r="L376" i="1"/>
  <c r="M376" i="1" s="1"/>
  <c r="L408" i="1"/>
  <c r="M408" i="1" s="1"/>
  <c r="L339" i="1"/>
  <c r="M339" i="1" s="1"/>
  <c r="L326" i="1"/>
  <c r="M326" i="1" s="1"/>
  <c r="L308" i="1"/>
  <c r="M308" i="1" s="1"/>
  <c r="T308" i="1"/>
  <c r="L328" i="1"/>
  <c r="M328" i="1" s="1"/>
  <c r="L370" i="1"/>
  <c r="M370" i="1" s="1"/>
  <c r="L294" i="1"/>
  <c r="M294" i="1" s="1"/>
  <c r="L336" i="1"/>
  <c r="M336" i="1" s="1"/>
  <c r="L313" i="1"/>
  <c r="M313" i="1" s="1"/>
  <c r="L345" i="1"/>
  <c r="M345" i="1" s="1"/>
  <c r="L387" i="1"/>
  <c r="M387" i="1" s="1"/>
  <c r="L323" i="1"/>
  <c r="M323" i="1" s="1"/>
  <c r="L383" i="1"/>
  <c r="M383" i="1" s="1"/>
  <c r="L319" i="1"/>
  <c r="M319" i="1" s="1"/>
  <c r="L374" i="1"/>
  <c r="M374" i="1" s="1"/>
  <c r="L310" i="1"/>
  <c r="M310" i="1" s="1"/>
  <c r="L365" i="1"/>
  <c r="M365" i="1" s="1"/>
  <c r="L301" i="1"/>
  <c r="M301" i="1" s="1"/>
  <c r="L356" i="1"/>
  <c r="M356" i="1" s="1"/>
  <c r="T315" i="1"/>
  <c r="L329" i="1"/>
  <c r="M329" i="1" s="1"/>
  <c r="L344" i="1"/>
  <c r="M344" i="1" s="1"/>
  <c r="L399" i="1"/>
  <c r="M399" i="1" s="1"/>
  <c r="L381" i="1"/>
  <c r="M381" i="1" s="1"/>
  <c r="L372" i="1"/>
  <c r="M372" i="1" s="1"/>
  <c r="T316" i="1"/>
  <c r="L346" i="1"/>
  <c r="M346" i="1" s="1"/>
  <c r="L393" i="1"/>
  <c r="M393" i="1" s="1"/>
  <c r="L368" i="1"/>
  <c r="M368" i="1" s="1"/>
  <c r="L354" i="1"/>
  <c r="M354" i="1" s="1"/>
  <c r="L337" i="1"/>
  <c r="M337" i="1" s="1"/>
  <c r="L386" i="1"/>
  <c r="M386" i="1" s="1"/>
  <c r="L379" i="1"/>
  <c r="M379" i="1" s="1"/>
  <c r="L315" i="1"/>
  <c r="M315" i="1" s="1"/>
  <c r="L375" i="1"/>
  <c r="M375" i="1" s="1"/>
  <c r="L311" i="1"/>
  <c r="M311" i="1" s="1"/>
  <c r="L366" i="1"/>
  <c r="M366" i="1" s="1"/>
  <c r="L302" i="1"/>
  <c r="M302" i="1" s="1"/>
  <c r="L357" i="1"/>
  <c r="M357" i="1" s="1"/>
  <c r="L412" i="1"/>
  <c r="M412" i="1" s="1"/>
  <c r="L348" i="1"/>
  <c r="M348" i="1" s="1"/>
  <c r="L338" i="1"/>
  <c r="M338" i="1" s="1"/>
  <c r="L403" i="1"/>
  <c r="M403" i="1" s="1"/>
  <c r="L335" i="1"/>
  <c r="M335" i="1" s="1"/>
  <c r="L317" i="1"/>
  <c r="M317" i="1" s="1"/>
  <c r="T309" i="1"/>
  <c r="L369" i="1"/>
  <c r="M369" i="1" s="1"/>
  <c r="L297" i="1"/>
  <c r="M297" i="1" s="1"/>
  <c r="L409" i="1"/>
  <c r="M409" i="1" s="1"/>
  <c r="L377" i="1"/>
  <c r="M377" i="1" s="1"/>
  <c r="L360" i="1"/>
  <c r="M360" i="1" s="1"/>
  <c r="L320" i="1"/>
  <c r="M320" i="1" s="1"/>
  <c r="L371" i="1"/>
  <c r="M371" i="1" s="1"/>
  <c r="L307" i="1"/>
  <c r="M307" i="1" s="1"/>
  <c r="L367" i="1"/>
  <c r="M367" i="1" s="1"/>
  <c r="L303" i="1"/>
  <c r="M303" i="1" s="1"/>
  <c r="L358" i="1"/>
  <c r="M358" i="1" s="1"/>
  <c r="L413" i="1"/>
  <c r="M413" i="1" s="1"/>
  <c r="L349" i="1"/>
  <c r="M349" i="1" s="1"/>
  <c r="L404" i="1"/>
  <c r="M404" i="1" s="1"/>
  <c r="L340" i="1"/>
  <c r="M340" i="1" s="1"/>
  <c r="L361" i="1"/>
  <c r="M361" i="1" s="1"/>
  <c r="L400" i="1"/>
  <c r="M400" i="1" s="1"/>
  <c r="L378" i="1"/>
  <c r="M378" i="1" s="1"/>
  <c r="L312" i="1"/>
  <c r="M312" i="1" s="1"/>
  <c r="L363" i="1"/>
  <c r="M363" i="1" s="1"/>
  <c r="L299" i="1"/>
  <c r="M299" i="1" s="1"/>
  <c r="L359" i="1"/>
  <c r="M359" i="1" s="1"/>
  <c r="L295" i="1"/>
  <c r="M295" i="1" s="1"/>
  <c r="L350" i="1"/>
  <c r="M350" i="1" s="1"/>
  <c r="L405" i="1"/>
  <c r="M405" i="1" s="1"/>
  <c r="L341" i="1"/>
  <c r="M341" i="1" s="1"/>
  <c r="L396" i="1"/>
  <c r="M396" i="1" s="1"/>
  <c r="L332" i="1"/>
  <c r="M332" i="1" s="1"/>
  <c r="L384" i="1"/>
  <c r="M384" i="1" s="1"/>
  <c r="T307" i="1"/>
  <c r="L401" i="1"/>
  <c r="M401" i="1" s="1"/>
  <c r="L304" i="1"/>
  <c r="M304" i="1" s="1"/>
  <c r="L355" i="1"/>
  <c r="M355" i="1" s="1"/>
  <c r="L296" i="1"/>
  <c r="M296" i="1" s="1"/>
  <c r="L351" i="1"/>
  <c r="M351" i="1" s="1"/>
  <c r="L406" i="1"/>
  <c r="M406" i="1" s="1"/>
  <c r="L342" i="1"/>
  <c r="M342" i="1" s="1"/>
  <c r="L397" i="1"/>
  <c r="M397" i="1" s="1"/>
  <c r="L333" i="1"/>
  <c r="M333" i="1" s="1"/>
  <c r="L388" i="1"/>
  <c r="M388" i="1" s="1"/>
  <c r="L324" i="1"/>
  <c r="M324" i="1" s="1"/>
  <c r="L402" i="1"/>
  <c r="M402" i="1" s="1"/>
  <c r="L321" i="1"/>
  <c r="M321" i="1" s="1"/>
  <c r="L362" i="1"/>
  <c r="M362" i="1" s="1"/>
  <c r="L411" i="1"/>
  <c r="M411" i="1" s="1"/>
  <c r="L347" i="1"/>
  <c r="M347" i="1" s="1"/>
  <c r="L407" i="1"/>
  <c r="M407" i="1" s="1"/>
  <c r="L343" i="1"/>
  <c r="M343" i="1" s="1"/>
  <c r="L398" i="1"/>
  <c r="M398" i="1" s="1"/>
  <c r="L334" i="1"/>
  <c r="M334" i="1" s="1"/>
  <c r="L389" i="1"/>
  <c r="M389" i="1" s="1"/>
  <c r="L325" i="1"/>
  <c r="M325" i="1" s="1"/>
  <c r="L380" i="1"/>
  <c r="M380" i="1" s="1"/>
  <c r="L316" i="1"/>
  <c r="M316" i="1" s="1"/>
  <c r="D457" i="1" l="1"/>
  <c r="D448" i="1"/>
  <c r="D455" i="1"/>
  <c r="D449" i="1"/>
  <c r="D451" i="1"/>
  <c r="D446" i="1"/>
  <c r="M414" i="1"/>
  <c r="D456" i="1"/>
  <c r="D454" i="1"/>
  <c r="D452" i="1"/>
  <c r="D453" i="1"/>
  <c r="D447" i="1"/>
  <c r="D450" i="1"/>
  <c r="D458" i="1" l="1"/>
  <c r="E460" i="1" l="1"/>
  <c r="E457" i="1" l="1"/>
  <c r="E451" i="1"/>
  <c r="E449" i="1"/>
  <c r="E454" i="1"/>
  <c r="E456" i="1"/>
  <c r="E448" i="1"/>
  <c r="E453" i="1"/>
  <c r="E450" i="1"/>
  <c r="E447" i="1"/>
  <c r="E455" i="1"/>
  <c r="E446" i="1"/>
  <c r="E452" i="1"/>
  <c r="E458" i="1"/>
  <c r="F299" i="1" l="1"/>
  <c r="F323" i="1"/>
  <c r="F331" i="1"/>
  <c r="F355" i="1"/>
  <c r="F363" i="1"/>
  <c r="F387" i="1"/>
  <c r="F395" i="1"/>
  <c r="E295" i="1"/>
  <c r="E296" i="1"/>
  <c r="F295" i="1" s="1"/>
  <c r="E297" i="1"/>
  <c r="E298" i="1"/>
  <c r="F297" i="1" s="1"/>
  <c r="E299" i="1"/>
  <c r="E300" i="1"/>
  <c r="E301" i="1"/>
  <c r="F300" i="1" s="1"/>
  <c r="E302" i="1"/>
  <c r="F301" i="1" s="1"/>
  <c r="E303" i="1"/>
  <c r="F302" i="1" s="1"/>
  <c r="G301" i="1" s="1"/>
  <c r="E304" i="1"/>
  <c r="F303" i="1" s="1"/>
  <c r="G302" i="1" s="1"/>
  <c r="H301" i="1" s="1"/>
  <c r="E305" i="1"/>
  <c r="E306" i="1"/>
  <c r="F305" i="1" s="1"/>
  <c r="E307" i="1"/>
  <c r="E308" i="1"/>
  <c r="F307" i="1" s="1"/>
  <c r="E309" i="1"/>
  <c r="F308" i="1" s="1"/>
  <c r="E310" i="1"/>
  <c r="F309" i="1" s="1"/>
  <c r="E311" i="1"/>
  <c r="F310" i="1" s="1"/>
  <c r="G309" i="1" s="1"/>
  <c r="E312" i="1"/>
  <c r="F311" i="1" s="1"/>
  <c r="G310" i="1" s="1"/>
  <c r="H309" i="1" s="1"/>
  <c r="E313" i="1"/>
  <c r="E314" i="1"/>
  <c r="F313" i="1" s="1"/>
  <c r="E315" i="1"/>
  <c r="E316" i="1"/>
  <c r="F315" i="1" s="1"/>
  <c r="E317" i="1"/>
  <c r="F316" i="1" s="1"/>
  <c r="E318" i="1"/>
  <c r="F317" i="1" s="1"/>
  <c r="E319" i="1"/>
  <c r="F318" i="1" s="1"/>
  <c r="G317" i="1" s="1"/>
  <c r="E320" i="1"/>
  <c r="F319" i="1" s="1"/>
  <c r="G318" i="1" s="1"/>
  <c r="H317" i="1" s="1"/>
  <c r="E321" i="1"/>
  <c r="E322" i="1"/>
  <c r="F321" i="1" s="1"/>
  <c r="E323" i="1"/>
  <c r="E324" i="1"/>
  <c r="E325" i="1"/>
  <c r="F324" i="1" s="1"/>
  <c r="E326" i="1"/>
  <c r="F325" i="1" s="1"/>
  <c r="E327" i="1"/>
  <c r="F326" i="1" s="1"/>
  <c r="G325" i="1" s="1"/>
  <c r="E328" i="1"/>
  <c r="F327" i="1" s="1"/>
  <c r="G326" i="1" s="1"/>
  <c r="H325" i="1" s="1"/>
  <c r="E329" i="1"/>
  <c r="E330" i="1"/>
  <c r="F329" i="1" s="1"/>
  <c r="E331" i="1"/>
  <c r="E332" i="1"/>
  <c r="E333" i="1"/>
  <c r="F332" i="1" s="1"/>
  <c r="E334" i="1"/>
  <c r="F333" i="1" s="1"/>
  <c r="E335" i="1"/>
  <c r="F334" i="1" s="1"/>
  <c r="G333" i="1" s="1"/>
  <c r="E336" i="1"/>
  <c r="F335" i="1" s="1"/>
  <c r="G334" i="1" s="1"/>
  <c r="H333" i="1" s="1"/>
  <c r="E337" i="1"/>
  <c r="E338" i="1"/>
  <c r="F337" i="1" s="1"/>
  <c r="E339" i="1"/>
  <c r="E340" i="1"/>
  <c r="F339" i="1" s="1"/>
  <c r="E341" i="1"/>
  <c r="F340" i="1" s="1"/>
  <c r="E342" i="1"/>
  <c r="E343" i="1"/>
  <c r="F342" i="1" s="1"/>
  <c r="E344" i="1"/>
  <c r="F343" i="1" s="1"/>
  <c r="G342" i="1" s="1"/>
  <c r="E345" i="1"/>
  <c r="E346" i="1"/>
  <c r="F345" i="1" s="1"/>
  <c r="E347" i="1"/>
  <c r="E348" i="1"/>
  <c r="F347" i="1" s="1"/>
  <c r="E349" i="1"/>
  <c r="F348" i="1" s="1"/>
  <c r="E350" i="1"/>
  <c r="E351" i="1"/>
  <c r="F350" i="1" s="1"/>
  <c r="E352" i="1"/>
  <c r="F351" i="1" s="1"/>
  <c r="G350" i="1" s="1"/>
  <c r="E353" i="1"/>
  <c r="E354" i="1"/>
  <c r="F353" i="1" s="1"/>
  <c r="E355" i="1"/>
  <c r="E356" i="1"/>
  <c r="E357" i="1"/>
  <c r="F356" i="1" s="1"/>
  <c r="E358" i="1"/>
  <c r="E359" i="1"/>
  <c r="F358" i="1" s="1"/>
  <c r="E360" i="1"/>
  <c r="F359" i="1" s="1"/>
  <c r="G358" i="1" s="1"/>
  <c r="E361" i="1"/>
  <c r="E362" i="1"/>
  <c r="F361" i="1" s="1"/>
  <c r="E363" i="1"/>
  <c r="E364" i="1"/>
  <c r="E365" i="1"/>
  <c r="F364" i="1" s="1"/>
  <c r="E366" i="1"/>
  <c r="F365" i="1" s="1"/>
  <c r="E367" i="1"/>
  <c r="F366" i="1" s="1"/>
  <c r="G365" i="1" s="1"/>
  <c r="E368" i="1"/>
  <c r="F367" i="1" s="1"/>
  <c r="G366" i="1" s="1"/>
  <c r="H365" i="1" s="1"/>
  <c r="E369" i="1"/>
  <c r="E370" i="1"/>
  <c r="F369" i="1" s="1"/>
  <c r="E371" i="1"/>
  <c r="E372" i="1"/>
  <c r="F371" i="1" s="1"/>
  <c r="E373" i="1"/>
  <c r="F372" i="1" s="1"/>
  <c r="E374" i="1"/>
  <c r="F373" i="1" s="1"/>
  <c r="E375" i="1"/>
  <c r="F374" i="1" s="1"/>
  <c r="G373" i="1" s="1"/>
  <c r="E376" i="1"/>
  <c r="F375" i="1" s="1"/>
  <c r="G374" i="1" s="1"/>
  <c r="H373" i="1" s="1"/>
  <c r="E377" i="1"/>
  <c r="E378" i="1"/>
  <c r="F377" i="1" s="1"/>
  <c r="E379" i="1"/>
  <c r="E380" i="1"/>
  <c r="F379" i="1" s="1"/>
  <c r="E381" i="1"/>
  <c r="F380" i="1" s="1"/>
  <c r="E382" i="1"/>
  <c r="F381" i="1" s="1"/>
  <c r="E383" i="1"/>
  <c r="F382" i="1" s="1"/>
  <c r="G381" i="1" s="1"/>
  <c r="E384" i="1"/>
  <c r="F383" i="1" s="1"/>
  <c r="G382" i="1" s="1"/>
  <c r="H381" i="1" s="1"/>
  <c r="E385" i="1"/>
  <c r="E386" i="1"/>
  <c r="F385" i="1" s="1"/>
  <c r="E387" i="1"/>
  <c r="E388" i="1"/>
  <c r="E389" i="1"/>
  <c r="F388" i="1" s="1"/>
  <c r="E390" i="1"/>
  <c r="F389" i="1" s="1"/>
  <c r="E391" i="1"/>
  <c r="F390" i="1" s="1"/>
  <c r="G389" i="1" s="1"/>
  <c r="E392" i="1"/>
  <c r="F391" i="1" s="1"/>
  <c r="G390" i="1" s="1"/>
  <c r="H389" i="1" s="1"/>
  <c r="E393" i="1"/>
  <c r="E394" i="1"/>
  <c r="F393" i="1" s="1"/>
  <c r="E395" i="1"/>
  <c r="E396" i="1"/>
  <c r="E397" i="1"/>
  <c r="F396" i="1" s="1"/>
  <c r="E398" i="1"/>
  <c r="F397" i="1" s="1"/>
  <c r="E399" i="1"/>
  <c r="F398" i="1" s="1"/>
  <c r="G397" i="1" s="1"/>
  <c r="E400" i="1"/>
  <c r="F399" i="1" s="1"/>
  <c r="G398" i="1" s="1"/>
  <c r="H397" i="1" s="1"/>
  <c r="E401" i="1"/>
  <c r="E402" i="1"/>
  <c r="F401" i="1" s="1"/>
  <c r="E403" i="1"/>
  <c r="E404" i="1"/>
  <c r="F403" i="1" s="1"/>
  <c r="E405" i="1"/>
  <c r="F404" i="1" s="1"/>
  <c r="E406" i="1"/>
  <c r="F405" i="1" s="1"/>
  <c r="E407" i="1"/>
  <c r="F406" i="1" s="1"/>
  <c r="G405" i="1" s="1"/>
  <c r="E408" i="1"/>
  <c r="F407" i="1" s="1"/>
  <c r="G406" i="1" s="1"/>
  <c r="H405" i="1" s="1"/>
  <c r="E409" i="1"/>
  <c r="E410" i="1"/>
  <c r="F409" i="1" s="1"/>
  <c r="E411" i="1"/>
  <c r="E412" i="1"/>
  <c r="F411" i="1" s="1"/>
  <c r="E294" i="1"/>
  <c r="G394" i="1" l="1"/>
  <c r="H393" i="1" s="1"/>
  <c r="G362" i="1"/>
  <c r="H361" i="1" s="1"/>
  <c r="G330" i="1"/>
  <c r="H329" i="1" s="1"/>
  <c r="F408" i="1"/>
  <c r="F400" i="1"/>
  <c r="F392" i="1"/>
  <c r="F384" i="1"/>
  <c r="G383" i="1" s="1"/>
  <c r="H382" i="1" s="1"/>
  <c r="I381" i="1" s="1"/>
  <c r="F376" i="1"/>
  <c r="G375" i="1" s="1"/>
  <c r="H374" i="1" s="1"/>
  <c r="I373" i="1" s="1"/>
  <c r="F368" i="1"/>
  <c r="G367" i="1" s="1"/>
  <c r="H366" i="1" s="1"/>
  <c r="I365" i="1" s="1"/>
  <c r="F360" i="1"/>
  <c r="G359" i="1" s="1"/>
  <c r="H358" i="1" s="1"/>
  <c r="F352" i="1"/>
  <c r="G351" i="1" s="1"/>
  <c r="H350" i="1" s="1"/>
  <c r="F344" i="1"/>
  <c r="G343" i="1" s="1"/>
  <c r="H342" i="1" s="1"/>
  <c r="F336" i="1"/>
  <c r="G335" i="1" s="1"/>
  <c r="H334" i="1" s="1"/>
  <c r="I333" i="1" s="1"/>
  <c r="F328" i="1"/>
  <c r="G327" i="1" s="1"/>
  <c r="H326" i="1" s="1"/>
  <c r="I325" i="1" s="1"/>
  <c r="F320" i="1"/>
  <c r="G319" i="1" s="1"/>
  <c r="H318" i="1" s="1"/>
  <c r="I317" i="1" s="1"/>
  <c r="F312" i="1"/>
  <c r="G311" i="1" s="1"/>
  <c r="H310" i="1" s="1"/>
  <c r="I309" i="1" s="1"/>
  <c r="F304" i="1"/>
  <c r="G303" i="1" s="1"/>
  <c r="H302" i="1" s="1"/>
  <c r="I301" i="1" s="1"/>
  <c r="F296" i="1"/>
  <c r="G295" i="1" s="1"/>
  <c r="F294" i="1"/>
  <c r="G294" i="1" s="1"/>
  <c r="F357" i="1"/>
  <c r="G357" i="1" s="1"/>
  <c r="F349" i="1"/>
  <c r="G349" i="1" s="1"/>
  <c r="H349" i="1" s="1"/>
  <c r="F341" i="1"/>
  <c r="G341" i="1" s="1"/>
  <c r="H341" i="1" s="1"/>
  <c r="R298" i="1"/>
  <c r="G387" i="1"/>
  <c r="G371" i="1"/>
  <c r="G355" i="1"/>
  <c r="G339" i="1"/>
  <c r="G331" i="1"/>
  <c r="H330" i="1" s="1"/>
  <c r="I329" i="1" s="1"/>
  <c r="G323" i="1"/>
  <c r="G315" i="1"/>
  <c r="G307" i="1"/>
  <c r="G299" i="1"/>
  <c r="G395" i="1"/>
  <c r="H394" i="1" s="1"/>
  <c r="I393" i="1" s="1"/>
  <c r="G379" i="1"/>
  <c r="G363" i="1"/>
  <c r="G347" i="1"/>
  <c r="G403" i="1"/>
  <c r="F410" i="1"/>
  <c r="G409" i="1" s="1"/>
  <c r="F402" i="1"/>
  <c r="G401" i="1" s="1"/>
  <c r="F394" i="1"/>
  <c r="G393" i="1" s="1"/>
  <c r="H392" i="1" s="1"/>
  <c r="F386" i="1"/>
  <c r="G385" i="1" s="1"/>
  <c r="F378" i="1"/>
  <c r="G377" i="1" s="1"/>
  <c r="F370" i="1"/>
  <c r="G369" i="1" s="1"/>
  <c r="F362" i="1"/>
  <c r="G361" i="1" s="1"/>
  <c r="F354" i="1"/>
  <c r="G353" i="1" s="1"/>
  <c r="F346" i="1"/>
  <c r="G345" i="1" s="1"/>
  <c r="F338" i="1"/>
  <c r="G337" i="1" s="1"/>
  <c r="F330" i="1"/>
  <c r="G329" i="1" s="1"/>
  <c r="H328" i="1" s="1"/>
  <c r="I327" i="1" s="1"/>
  <c r="J326" i="1" s="1"/>
  <c r="K325" i="1" s="1"/>
  <c r="F322" i="1"/>
  <c r="G321" i="1" s="1"/>
  <c r="F314" i="1"/>
  <c r="G313" i="1" s="1"/>
  <c r="F306" i="1"/>
  <c r="G305" i="1" s="1"/>
  <c r="F298" i="1"/>
  <c r="G297" i="1" s="1"/>
  <c r="G407" i="1"/>
  <c r="H406" i="1" s="1"/>
  <c r="I405" i="1" s="1"/>
  <c r="G408" i="1"/>
  <c r="H407" i="1" s="1"/>
  <c r="I406" i="1" s="1"/>
  <c r="J405" i="1" s="1"/>
  <c r="G386" i="1"/>
  <c r="H385" i="1" s="1"/>
  <c r="G354" i="1"/>
  <c r="H353" i="1" s="1"/>
  <c r="G322" i="1"/>
  <c r="H321" i="1" s="1"/>
  <c r="G391" i="1"/>
  <c r="H390" i="1" s="1"/>
  <c r="I389" i="1" s="1"/>
  <c r="G392" i="1"/>
  <c r="R299" i="1"/>
  <c r="G352" i="1"/>
  <c r="H351" i="1" s="1"/>
  <c r="I350" i="1" s="1"/>
  <c r="G404" i="1"/>
  <c r="G396" i="1"/>
  <c r="H395" i="1" s="1"/>
  <c r="G388" i="1"/>
  <c r="H387" i="1" s="1"/>
  <c r="G380" i="1"/>
  <c r="H379" i="1" s="1"/>
  <c r="G372" i="1"/>
  <c r="H371" i="1" s="1"/>
  <c r="G364" i="1"/>
  <c r="G332" i="1"/>
  <c r="G324" i="1"/>
  <c r="H324" i="1" s="1"/>
  <c r="G316" i="1"/>
  <c r="H315" i="1" s="1"/>
  <c r="G308" i="1"/>
  <c r="H307" i="1" s="1"/>
  <c r="G300" i="1"/>
  <c r="H396" i="1"/>
  <c r="I395" i="1" s="1"/>
  <c r="H402" i="1"/>
  <c r="I401" i="1" s="1"/>
  <c r="H362" i="1"/>
  <c r="I361" i="1" s="1"/>
  <c r="G344" i="1"/>
  <c r="H343" i="1" s="1"/>
  <c r="I342" i="1" s="1"/>
  <c r="G312" i="1"/>
  <c r="H311" i="1" s="1"/>
  <c r="I310" i="1" s="1"/>
  <c r="J309" i="1" s="1"/>
  <c r="G399" i="1"/>
  <c r="H398" i="1" s="1"/>
  <c r="I397" i="1" s="1"/>
  <c r="G400" i="1"/>
  <c r="H399" i="1" s="1"/>
  <c r="I398" i="1" s="1"/>
  <c r="J397" i="1" s="1"/>
  <c r="H354" i="1"/>
  <c r="I353" i="1" s="1"/>
  <c r="H322" i="1"/>
  <c r="I321" i="1" s="1"/>
  <c r="G402" i="1"/>
  <c r="H401" i="1" s="1"/>
  <c r="G338" i="1"/>
  <c r="H337" i="1" s="1"/>
  <c r="G328" i="1"/>
  <c r="H327" i="1" s="1"/>
  <c r="I326" i="1" s="1"/>
  <c r="J325" i="1" s="1"/>
  <c r="H408" i="1"/>
  <c r="I407" i="1" s="1"/>
  <c r="J406" i="1" s="1"/>
  <c r="K405" i="1" s="1"/>
  <c r="H352" i="1"/>
  <c r="I351" i="1" s="1"/>
  <c r="J350" i="1" s="1"/>
  <c r="H336" i="1"/>
  <c r="I335" i="1" s="1"/>
  <c r="J334" i="1" s="1"/>
  <c r="K333" i="1" s="1"/>
  <c r="G336" i="1"/>
  <c r="H335" i="1" s="1"/>
  <c r="I334" i="1" s="1"/>
  <c r="J333" i="1" s="1"/>
  <c r="G304" i="1"/>
  <c r="H303" i="1" s="1"/>
  <c r="I302" i="1" s="1"/>
  <c r="J301" i="1" s="1"/>
  <c r="H368" i="1" l="1"/>
  <c r="I367" i="1" s="1"/>
  <c r="J366" i="1" s="1"/>
  <c r="K365" i="1" s="1"/>
  <c r="H384" i="1"/>
  <c r="I383" i="1" s="1"/>
  <c r="J382" i="1" s="1"/>
  <c r="K381" i="1" s="1"/>
  <c r="I323" i="1"/>
  <c r="H357" i="1"/>
  <c r="H356" i="1"/>
  <c r="I355" i="1" s="1"/>
  <c r="G306" i="1"/>
  <c r="H305" i="1" s="1"/>
  <c r="I304" i="1" s="1"/>
  <c r="J303" i="1" s="1"/>
  <c r="K302" i="1" s="1"/>
  <c r="H386" i="1"/>
  <c r="I385" i="1" s="1"/>
  <c r="G314" i="1"/>
  <c r="H331" i="1"/>
  <c r="I330" i="1" s="1"/>
  <c r="J329" i="1" s="1"/>
  <c r="K328" i="1" s="1"/>
  <c r="G368" i="1"/>
  <c r="H367" i="1" s="1"/>
  <c r="I366" i="1" s="1"/>
  <c r="J365" i="1" s="1"/>
  <c r="G376" i="1"/>
  <c r="H375" i="1" s="1"/>
  <c r="I374" i="1" s="1"/>
  <c r="J373" i="1" s="1"/>
  <c r="G346" i="1"/>
  <c r="H345" i="1" s="1"/>
  <c r="G340" i="1"/>
  <c r="H339" i="1" s="1"/>
  <c r="I338" i="1" s="1"/>
  <c r="J337" i="1" s="1"/>
  <c r="K336" i="1" s="1"/>
  <c r="H403" i="1"/>
  <c r="H404" i="1"/>
  <c r="I396" i="1"/>
  <c r="J395" i="1" s="1"/>
  <c r="H323" i="1"/>
  <c r="I322" i="1" s="1"/>
  <c r="G370" i="1"/>
  <c r="G378" i="1"/>
  <c r="H377" i="1" s="1"/>
  <c r="G348" i="1"/>
  <c r="H347" i="1" s="1"/>
  <c r="I346" i="1" s="1"/>
  <c r="J345" i="1" s="1"/>
  <c r="G360" i="1"/>
  <c r="G384" i="1"/>
  <c r="H383" i="1" s="1"/>
  <c r="I382" i="1" s="1"/>
  <c r="J381" i="1" s="1"/>
  <c r="G410" i="1"/>
  <c r="H409" i="1" s="1"/>
  <c r="G356" i="1"/>
  <c r="H355" i="1" s="1"/>
  <c r="I354" i="1" s="1"/>
  <c r="J353" i="1" s="1"/>
  <c r="G320" i="1"/>
  <c r="H319" i="1" s="1"/>
  <c r="I318" i="1" s="1"/>
  <c r="J317" i="1" s="1"/>
  <c r="I341" i="1"/>
  <c r="J341" i="1" s="1"/>
  <c r="H308" i="1"/>
  <c r="I307" i="1" s="1"/>
  <c r="G296" i="1"/>
  <c r="R300" i="1" s="1"/>
  <c r="H400" i="1"/>
  <c r="I399" i="1" s="1"/>
  <c r="J398" i="1" s="1"/>
  <c r="K397" i="1" s="1"/>
  <c r="H299" i="1"/>
  <c r="H363" i="1"/>
  <c r="I362" i="1" s="1"/>
  <c r="J361" i="1" s="1"/>
  <c r="J349" i="1"/>
  <c r="K349" i="1" s="1"/>
  <c r="I349" i="1"/>
  <c r="G298" i="1"/>
  <c r="H294" i="1"/>
  <c r="I357" i="1"/>
  <c r="I384" i="1"/>
  <c r="J383" i="1" s="1"/>
  <c r="K382" i="1" s="1"/>
  <c r="I404" i="1"/>
  <c r="H316" i="1"/>
  <c r="H344" i="1"/>
  <c r="I343" i="1" s="1"/>
  <c r="J342" i="1" s="1"/>
  <c r="J396" i="1"/>
  <c r="K395" i="1" s="1"/>
  <c r="H346" i="1"/>
  <c r="I345" i="1" s="1"/>
  <c r="I386" i="1"/>
  <c r="J385" i="1" s="1"/>
  <c r="H332" i="1"/>
  <c r="I336" i="1"/>
  <c r="J335" i="1" s="1"/>
  <c r="K334" i="1" s="1"/>
  <c r="J328" i="1"/>
  <c r="K327" i="1" s="1"/>
  <c r="I400" i="1"/>
  <c r="J399" i="1" s="1"/>
  <c r="K398" i="1" s="1"/>
  <c r="H380" i="1"/>
  <c r="I328" i="1"/>
  <c r="J327" i="1" s="1"/>
  <c r="K326" i="1" s="1"/>
  <c r="I394" i="1"/>
  <c r="J393" i="1" s="1"/>
  <c r="H391" i="1"/>
  <c r="I390" i="1" s="1"/>
  <c r="J389" i="1" s="1"/>
  <c r="I402" i="1"/>
  <c r="J401" i="1" s="1"/>
  <c r="I324" i="1"/>
  <c r="H364" i="1"/>
  <c r="J404" i="1"/>
  <c r="J384" i="1"/>
  <c r="K383" i="1" s="1"/>
  <c r="H304" i="1"/>
  <c r="I303" i="1" s="1"/>
  <c r="J302" i="1" s="1"/>
  <c r="K301" i="1" s="1"/>
  <c r="H312" i="1"/>
  <c r="I311" i="1" s="1"/>
  <c r="J310" i="1" s="1"/>
  <c r="K309" i="1" s="1"/>
  <c r="H338" i="1"/>
  <c r="I337" i="1" s="1"/>
  <c r="J336" i="1" s="1"/>
  <c r="K335" i="1" s="1"/>
  <c r="J394" i="1"/>
  <c r="K393" i="1" s="1"/>
  <c r="I408" i="1"/>
  <c r="J407" i="1" s="1"/>
  <c r="K406" i="1" s="1"/>
  <c r="H388" i="1"/>
  <c r="H300" i="1"/>
  <c r="H372" i="1"/>
  <c r="I352" i="1"/>
  <c r="J351" i="1" s="1"/>
  <c r="K350" i="1" s="1"/>
  <c r="I392" i="1"/>
  <c r="J354" i="1" l="1"/>
  <c r="K353" i="1" s="1"/>
  <c r="J321" i="1"/>
  <c r="J322" i="1"/>
  <c r="H297" i="1"/>
  <c r="H298" i="1"/>
  <c r="H369" i="1"/>
  <c r="I368" i="1" s="1"/>
  <c r="J367" i="1" s="1"/>
  <c r="K366" i="1" s="1"/>
  <c r="H370" i="1"/>
  <c r="I356" i="1"/>
  <c r="J355" i="1" s="1"/>
  <c r="K354" i="1" s="1"/>
  <c r="I308" i="1"/>
  <c r="J308" i="1" s="1"/>
  <c r="K341" i="1"/>
  <c r="I391" i="1"/>
  <c r="J390" i="1" s="1"/>
  <c r="K389" i="1" s="1"/>
  <c r="H320" i="1"/>
  <c r="H340" i="1"/>
  <c r="K384" i="1"/>
  <c r="H313" i="1"/>
  <c r="I312" i="1" s="1"/>
  <c r="H314" i="1"/>
  <c r="I376" i="1"/>
  <c r="J375" i="1" s="1"/>
  <c r="K374" i="1" s="1"/>
  <c r="J352" i="1"/>
  <c r="K351" i="1" s="1"/>
  <c r="H348" i="1"/>
  <c r="K396" i="1"/>
  <c r="I403" i="1"/>
  <c r="H306" i="1"/>
  <c r="H378" i="1"/>
  <c r="I377" i="1" s="1"/>
  <c r="J403" i="1"/>
  <c r="K403" i="1" s="1"/>
  <c r="H359" i="1"/>
  <c r="I358" i="1" s="1"/>
  <c r="J357" i="1" s="1"/>
  <c r="H360" i="1"/>
  <c r="H376" i="1"/>
  <c r="I375" i="1" s="1"/>
  <c r="J374" i="1" s="1"/>
  <c r="K373" i="1" s="1"/>
  <c r="H295" i="1"/>
  <c r="I294" i="1" s="1"/>
  <c r="H296" i="1"/>
  <c r="I295" i="1" s="1"/>
  <c r="J294" i="1" s="1"/>
  <c r="I315" i="1"/>
  <c r="I316" i="1"/>
  <c r="J323" i="1"/>
  <c r="K322" i="1" s="1"/>
  <c r="J324" i="1"/>
  <c r="K394" i="1"/>
  <c r="J402" i="1"/>
  <c r="K401" i="1" s="1"/>
  <c r="I371" i="1"/>
  <c r="I372" i="1"/>
  <c r="I363" i="1"/>
  <c r="J362" i="1" s="1"/>
  <c r="K361" i="1" s="1"/>
  <c r="I364" i="1"/>
  <c r="I347" i="1"/>
  <c r="J346" i="1" s="1"/>
  <c r="K345" i="1" s="1"/>
  <c r="I348" i="1"/>
  <c r="J307" i="1"/>
  <c r="J391" i="1"/>
  <c r="K390" i="1" s="1"/>
  <c r="K404" i="1"/>
  <c r="J400" i="1"/>
  <c r="K399" i="1" s="1"/>
  <c r="I339" i="1"/>
  <c r="J338" i="1" s="1"/>
  <c r="K337" i="1" s="1"/>
  <c r="I340" i="1"/>
  <c r="I344" i="1"/>
  <c r="J343" i="1" s="1"/>
  <c r="K342" i="1" s="1"/>
  <c r="I331" i="1"/>
  <c r="J330" i="1" s="1"/>
  <c r="K329" i="1" s="1"/>
  <c r="I332" i="1"/>
  <c r="I299" i="1"/>
  <c r="I300" i="1"/>
  <c r="I387" i="1"/>
  <c r="J386" i="1" s="1"/>
  <c r="K385" i="1" s="1"/>
  <c r="I388" i="1"/>
  <c r="K352" i="1"/>
  <c r="I379" i="1"/>
  <c r="I380" i="1"/>
  <c r="J392" i="1"/>
  <c r="K391" i="1" s="1"/>
  <c r="J370" i="1" l="1"/>
  <c r="K369" i="1" s="1"/>
  <c r="I297" i="1"/>
  <c r="J296" i="1" s="1"/>
  <c r="K295" i="1" s="1"/>
  <c r="I298" i="1"/>
  <c r="I369" i="1"/>
  <c r="J368" i="1" s="1"/>
  <c r="K367" i="1" s="1"/>
  <c r="I370" i="1"/>
  <c r="J369" i="1" s="1"/>
  <c r="K368" i="1" s="1"/>
  <c r="I319" i="1"/>
  <c r="J318" i="1" s="1"/>
  <c r="K317" i="1" s="1"/>
  <c r="I320" i="1"/>
  <c r="I296" i="1"/>
  <c r="J295" i="1" s="1"/>
  <c r="K294" i="1" s="1"/>
  <c r="I313" i="1"/>
  <c r="J312" i="1" s="1"/>
  <c r="I314" i="1"/>
  <c r="J313" i="1" s="1"/>
  <c r="I305" i="1"/>
  <c r="J304" i="1" s="1"/>
  <c r="K303" i="1" s="1"/>
  <c r="I306" i="1"/>
  <c r="R301" i="1"/>
  <c r="I378" i="1"/>
  <c r="J377" i="1" s="1"/>
  <c r="I359" i="1"/>
  <c r="J358" i="1" s="1"/>
  <c r="K357" i="1" s="1"/>
  <c r="I360" i="1"/>
  <c r="J356" i="1"/>
  <c r="K355" i="1" s="1"/>
  <c r="J376" i="1"/>
  <c r="K375" i="1" s="1"/>
  <c r="K321" i="1"/>
  <c r="J387" i="1"/>
  <c r="K386" i="1" s="1"/>
  <c r="J388" i="1"/>
  <c r="J339" i="1"/>
  <c r="K338" i="1" s="1"/>
  <c r="J340" i="1"/>
  <c r="J344" i="1"/>
  <c r="J363" i="1"/>
  <c r="K362" i="1" s="1"/>
  <c r="J364" i="1"/>
  <c r="J371" i="1"/>
  <c r="J372" i="1"/>
  <c r="J299" i="1"/>
  <c r="J300" i="1"/>
  <c r="J315" i="1"/>
  <c r="J316" i="1"/>
  <c r="K323" i="1"/>
  <c r="K324" i="1"/>
  <c r="J379" i="1"/>
  <c r="J380" i="1"/>
  <c r="J298" i="1"/>
  <c r="J331" i="1"/>
  <c r="K330" i="1" s="1"/>
  <c r="J332" i="1"/>
  <c r="K307" i="1"/>
  <c r="K308" i="1"/>
  <c r="K402" i="1"/>
  <c r="J347" i="1"/>
  <c r="K346" i="1" s="1"/>
  <c r="J348" i="1"/>
  <c r="J378" i="1"/>
  <c r="K377" i="1" s="1"/>
  <c r="K400" i="1"/>
  <c r="J311" i="1"/>
  <c r="K310" i="1" s="1"/>
  <c r="K392" i="1"/>
  <c r="R302" i="1" l="1"/>
  <c r="J319" i="1"/>
  <c r="K318" i="1" s="1"/>
  <c r="J320" i="1"/>
  <c r="K376" i="1"/>
  <c r="K356" i="1"/>
  <c r="J305" i="1"/>
  <c r="K304" i="1" s="1"/>
  <c r="J306" i="1"/>
  <c r="K314" i="1"/>
  <c r="J359" i="1"/>
  <c r="K358" i="1" s="1"/>
  <c r="J360" i="1"/>
  <c r="K378" i="1"/>
  <c r="K370" i="1"/>
  <c r="J314" i="1"/>
  <c r="K313" i="1" s="1"/>
  <c r="J297" i="1"/>
  <c r="K296" i="1" s="1"/>
  <c r="K363" i="1"/>
  <c r="K364" i="1"/>
  <c r="K331" i="1"/>
  <c r="K332" i="1"/>
  <c r="K315" i="1"/>
  <c r="K316" i="1"/>
  <c r="K343" i="1"/>
  <c r="K344" i="1"/>
  <c r="K347" i="1"/>
  <c r="K348" i="1"/>
  <c r="K339" i="1"/>
  <c r="K340" i="1"/>
  <c r="K298" i="1"/>
  <c r="K387" i="1"/>
  <c r="K388" i="1"/>
  <c r="K299" i="1"/>
  <c r="K300" i="1"/>
  <c r="K297" i="1"/>
  <c r="R303" i="1"/>
  <c r="K311" i="1"/>
  <c r="K312" i="1"/>
  <c r="K379" i="1"/>
  <c r="K380" i="1"/>
  <c r="K371" i="1"/>
  <c r="K372" i="1"/>
  <c r="M33" i="1"/>
  <c r="M34" i="1"/>
  <c r="M35" i="1"/>
  <c r="N35" i="1" s="1"/>
  <c r="O35" i="1" s="1"/>
  <c r="P35" i="1" s="1"/>
  <c r="M36" i="1"/>
  <c r="M37" i="1"/>
  <c r="M38" i="1"/>
  <c r="M39" i="1"/>
  <c r="M40" i="1"/>
  <c r="M41" i="1"/>
  <c r="M42" i="1"/>
  <c r="M43" i="1"/>
  <c r="N43" i="1" s="1"/>
  <c r="O43" i="1" s="1"/>
  <c r="P43" i="1" s="1"/>
  <c r="M44" i="1"/>
  <c r="M45" i="1"/>
  <c r="M46" i="1"/>
  <c r="M47" i="1"/>
  <c r="M48" i="1"/>
  <c r="M49" i="1"/>
  <c r="M50" i="1"/>
  <c r="M51" i="1"/>
  <c r="N51" i="1" s="1"/>
  <c r="O51" i="1" s="1"/>
  <c r="P51" i="1" s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N75" i="1" s="1"/>
  <c r="O75" i="1" s="1"/>
  <c r="P75" i="1" s="1"/>
  <c r="M76" i="1"/>
  <c r="M77" i="1"/>
  <c r="M78" i="1"/>
  <c r="M79" i="1"/>
  <c r="M80" i="1"/>
  <c r="M81" i="1"/>
  <c r="M82" i="1"/>
  <c r="M83" i="1"/>
  <c r="N83" i="1" s="1"/>
  <c r="O83" i="1" s="1"/>
  <c r="P83" i="1" s="1"/>
  <c r="M84" i="1"/>
  <c r="M85" i="1"/>
  <c r="M86" i="1"/>
  <c r="M87" i="1"/>
  <c r="M88" i="1"/>
  <c r="M89" i="1"/>
  <c r="M90" i="1"/>
  <c r="M91" i="1"/>
  <c r="N91" i="1" s="1"/>
  <c r="O91" i="1" s="1"/>
  <c r="P91" i="1" s="1"/>
  <c r="M92" i="1"/>
  <c r="M93" i="1"/>
  <c r="M94" i="1"/>
  <c r="M95" i="1"/>
  <c r="M96" i="1"/>
  <c r="M97" i="1"/>
  <c r="M98" i="1"/>
  <c r="M99" i="1"/>
  <c r="N99" i="1" s="1"/>
  <c r="O99" i="1" s="1"/>
  <c r="P99" i="1" s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N115" i="1" s="1"/>
  <c r="O115" i="1" s="1"/>
  <c r="P115" i="1" s="1"/>
  <c r="M116" i="1"/>
  <c r="M117" i="1"/>
  <c r="M118" i="1"/>
  <c r="M119" i="1"/>
  <c r="M120" i="1"/>
  <c r="M121" i="1"/>
  <c r="M122" i="1"/>
  <c r="M123" i="1"/>
  <c r="N123" i="1" s="1"/>
  <c r="O123" i="1" s="1"/>
  <c r="P123" i="1" s="1"/>
  <c r="M124" i="1"/>
  <c r="M125" i="1"/>
  <c r="M126" i="1"/>
  <c r="M127" i="1"/>
  <c r="M128" i="1"/>
  <c r="M129" i="1"/>
  <c r="M130" i="1"/>
  <c r="M131" i="1"/>
  <c r="N131" i="1" s="1"/>
  <c r="O131" i="1" s="1"/>
  <c r="P131" i="1" s="1"/>
  <c r="M132" i="1"/>
  <c r="M133" i="1"/>
  <c r="M134" i="1"/>
  <c r="M135" i="1"/>
  <c r="M136" i="1"/>
  <c r="M137" i="1"/>
  <c r="M138" i="1"/>
  <c r="M139" i="1"/>
  <c r="N139" i="1" s="1"/>
  <c r="O139" i="1" s="1"/>
  <c r="P139" i="1" s="1"/>
  <c r="M140" i="1"/>
  <c r="M32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N106" i="1" l="1"/>
  <c r="O106" i="1" s="1"/>
  <c r="P106" i="1" s="1"/>
  <c r="N98" i="1"/>
  <c r="O98" i="1" s="1"/>
  <c r="P98" i="1" s="1"/>
  <c r="N90" i="1"/>
  <c r="O90" i="1" s="1"/>
  <c r="P90" i="1" s="1"/>
  <c r="N82" i="1"/>
  <c r="O82" i="1" s="1"/>
  <c r="P82" i="1" s="1"/>
  <c r="N74" i="1"/>
  <c r="O74" i="1" s="1"/>
  <c r="P74" i="1" s="1"/>
  <c r="N42" i="1"/>
  <c r="O42" i="1" s="1"/>
  <c r="P42" i="1" s="1"/>
  <c r="E259" i="1" s="1"/>
  <c r="N34" i="1"/>
  <c r="O34" i="1" s="1"/>
  <c r="P34" i="1" s="1"/>
  <c r="N136" i="1"/>
  <c r="O136" i="1" s="1"/>
  <c r="P136" i="1" s="1"/>
  <c r="N128" i="1"/>
  <c r="O128" i="1" s="1"/>
  <c r="P128" i="1" s="1"/>
  <c r="N120" i="1"/>
  <c r="O120" i="1" s="1"/>
  <c r="P120" i="1" s="1"/>
  <c r="N112" i="1"/>
  <c r="O112" i="1" s="1"/>
  <c r="P112" i="1" s="1"/>
  <c r="N104" i="1"/>
  <c r="O104" i="1" s="1"/>
  <c r="P104" i="1" s="1"/>
  <c r="N96" i="1"/>
  <c r="O96" i="1" s="1"/>
  <c r="P96" i="1" s="1"/>
  <c r="N88" i="1"/>
  <c r="O88" i="1" s="1"/>
  <c r="P88" i="1" s="1"/>
  <c r="N80" i="1"/>
  <c r="O80" i="1" s="1"/>
  <c r="P80" i="1" s="1"/>
  <c r="N64" i="1"/>
  <c r="O64" i="1" s="1"/>
  <c r="P64" i="1" s="1"/>
  <c r="N56" i="1"/>
  <c r="O56" i="1" s="1"/>
  <c r="P56" i="1" s="1"/>
  <c r="N48" i="1"/>
  <c r="O48" i="1" s="1"/>
  <c r="P48" i="1" s="1"/>
  <c r="K305" i="1"/>
  <c r="K306" i="1"/>
  <c r="N32" i="1"/>
  <c r="O32" i="1" s="1"/>
  <c r="P32" i="1" s="1"/>
  <c r="K319" i="1"/>
  <c r="K320" i="1"/>
  <c r="R304" i="1" s="1"/>
  <c r="N66" i="1"/>
  <c r="O66" i="1" s="1"/>
  <c r="P66" i="1" s="1"/>
  <c r="K359" i="1"/>
  <c r="K360" i="1"/>
  <c r="N114" i="1"/>
  <c r="O114" i="1" s="1"/>
  <c r="P114" i="1" s="1"/>
  <c r="N135" i="1"/>
  <c r="O135" i="1" s="1"/>
  <c r="P135" i="1" s="1"/>
  <c r="N103" i="1"/>
  <c r="O103" i="1" s="1"/>
  <c r="P103" i="1" s="1"/>
  <c r="N95" i="1"/>
  <c r="O95" i="1" s="1"/>
  <c r="P95" i="1" s="1"/>
  <c r="N87" i="1"/>
  <c r="O87" i="1" s="1"/>
  <c r="P87" i="1" s="1"/>
  <c r="N79" i="1"/>
  <c r="O79" i="1" s="1"/>
  <c r="P79" i="1" s="1"/>
  <c r="N71" i="1"/>
  <c r="O71" i="1" s="1"/>
  <c r="P71" i="1" s="1"/>
  <c r="N63" i="1"/>
  <c r="O63" i="1" s="1"/>
  <c r="P63" i="1" s="1"/>
  <c r="N55" i="1"/>
  <c r="O55" i="1" s="1"/>
  <c r="P55" i="1" s="1"/>
  <c r="N47" i="1"/>
  <c r="O47" i="1" s="1"/>
  <c r="P47" i="1" s="1"/>
  <c r="N134" i="1"/>
  <c r="O134" i="1" s="1"/>
  <c r="P134" i="1" s="1"/>
  <c r="N126" i="1"/>
  <c r="O126" i="1" s="1"/>
  <c r="P126" i="1" s="1"/>
  <c r="N118" i="1"/>
  <c r="O118" i="1" s="1"/>
  <c r="P118" i="1" s="1"/>
  <c r="N110" i="1"/>
  <c r="O110" i="1" s="1"/>
  <c r="P110" i="1" s="1"/>
  <c r="N102" i="1"/>
  <c r="O102" i="1" s="1"/>
  <c r="P102" i="1" s="1"/>
  <c r="N94" i="1"/>
  <c r="O94" i="1" s="1"/>
  <c r="P94" i="1" s="1"/>
  <c r="N86" i="1"/>
  <c r="O86" i="1" s="1"/>
  <c r="P86" i="1" s="1"/>
  <c r="N78" i="1"/>
  <c r="O78" i="1" s="1"/>
  <c r="P78" i="1" s="1"/>
  <c r="N70" i="1"/>
  <c r="O70" i="1" s="1"/>
  <c r="P70" i="1" s="1"/>
  <c r="N62" i="1"/>
  <c r="O62" i="1" s="1"/>
  <c r="P62" i="1" s="1"/>
  <c r="N54" i="1"/>
  <c r="O54" i="1" s="1"/>
  <c r="P54" i="1" s="1"/>
  <c r="N46" i="1"/>
  <c r="O46" i="1" s="1"/>
  <c r="P46" i="1" s="1"/>
  <c r="N38" i="1"/>
  <c r="O38" i="1" s="1"/>
  <c r="P38" i="1" s="1"/>
  <c r="N132" i="1"/>
  <c r="O132" i="1" s="1"/>
  <c r="P132" i="1" s="1"/>
  <c r="N124" i="1"/>
  <c r="O124" i="1" s="1"/>
  <c r="P124" i="1" s="1"/>
  <c r="N116" i="1"/>
  <c r="O116" i="1" s="1"/>
  <c r="P116" i="1" s="1"/>
  <c r="N108" i="1"/>
  <c r="O108" i="1" s="1"/>
  <c r="P108" i="1" s="1"/>
  <c r="N100" i="1"/>
  <c r="O100" i="1" s="1"/>
  <c r="P100" i="1" s="1"/>
  <c r="N92" i="1"/>
  <c r="O92" i="1" s="1"/>
  <c r="P92" i="1" s="1"/>
  <c r="N84" i="1"/>
  <c r="O84" i="1" s="1"/>
  <c r="P84" i="1" s="1"/>
  <c r="N52" i="1"/>
  <c r="O52" i="1" s="1"/>
  <c r="P52" i="1" s="1"/>
  <c r="N44" i="1"/>
  <c r="O44" i="1" s="1"/>
  <c r="P44" i="1" s="1"/>
  <c r="N127" i="1"/>
  <c r="O127" i="1" s="1"/>
  <c r="P127" i="1" s="1"/>
  <c r="N111" i="1"/>
  <c r="O111" i="1" s="1"/>
  <c r="P111" i="1" s="1"/>
  <c r="N119" i="1"/>
  <c r="O119" i="1" s="1"/>
  <c r="P119" i="1" s="1"/>
  <c r="N36" i="1"/>
  <c r="O36" i="1" s="1"/>
  <c r="P36" i="1" s="1"/>
  <c r="N138" i="1"/>
  <c r="O138" i="1" s="1"/>
  <c r="P138" i="1" s="1"/>
  <c r="N130" i="1"/>
  <c r="O130" i="1" s="1"/>
  <c r="P130" i="1" s="1"/>
  <c r="N122" i="1"/>
  <c r="O122" i="1" s="1"/>
  <c r="P122" i="1" s="1"/>
  <c r="N58" i="1"/>
  <c r="O58" i="1" s="1"/>
  <c r="P58" i="1" s="1"/>
  <c r="N50" i="1"/>
  <c r="O50" i="1" s="1"/>
  <c r="P50" i="1" s="1"/>
  <c r="G230" i="1"/>
  <c r="H230" i="1" s="1"/>
  <c r="I230" i="1" s="1"/>
  <c r="N39" i="1"/>
  <c r="O39" i="1" s="1"/>
  <c r="P39" i="1" s="1"/>
  <c r="N137" i="1"/>
  <c r="O137" i="1" s="1"/>
  <c r="P137" i="1" s="1"/>
  <c r="N129" i="1"/>
  <c r="O129" i="1" s="1"/>
  <c r="P129" i="1" s="1"/>
  <c r="N121" i="1"/>
  <c r="O121" i="1" s="1"/>
  <c r="P121" i="1" s="1"/>
  <c r="N113" i="1"/>
  <c r="O113" i="1" s="1"/>
  <c r="P113" i="1" s="1"/>
  <c r="N105" i="1"/>
  <c r="O105" i="1" s="1"/>
  <c r="P105" i="1" s="1"/>
  <c r="N97" i="1"/>
  <c r="O97" i="1" s="1"/>
  <c r="P97" i="1" s="1"/>
  <c r="N89" i="1"/>
  <c r="O89" i="1" s="1"/>
  <c r="P89" i="1" s="1"/>
  <c r="N81" i="1"/>
  <c r="O81" i="1" s="1"/>
  <c r="P81" i="1" s="1"/>
  <c r="N73" i="1"/>
  <c r="O73" i="1" s="1"/>
  <c r="P73" i="1" s="1"/>
  <c r="N65" i="1"/>
  <c r="O65" i="1" s="1"/>
  <c r="P65" i="1" s="1"/>
  <c r="N57" i="1"/>
  <c r="O57" i="1" s="1"/>
  <c r="P57" i="1" s="1"/>
  <c r="N49" i="1"/>
  <c r="O49" i="1" s="1"/>
  <c r="P49" i="1" s="1"/>
  <c r="N41" i="1"/>
  <c r="O41" i="1" s="1"/>
  <c r="P41" i="1" s="1"/>
  <c r="N33" i="1"/>
  <c r="O33" i="1" s="1"/>
  <c r="P33" i="1" s="1"/>
  <c r="N72" i="1"/>
  <c r="O72" i="1" s="1"/>
  <c r="P72" i="1" s="1"/>
  <c r="N40" i="1"/>
  <c r="O40" i="1" s="1"/>
  <c r="P40" i="1" s="1"/>
  <c r="G86" i="1"/>
  <c r="H86" i="1" s="1"/>
  <c r="I86" i="1" s="1"/>
  <c r="G70" i="1"/>
  <c r="H70" i="1" s="1"/>
  <c r="I70" i="1" s="1"/>
  <c r="N133" i="1"/>
  <c r="O133" i="1" s="1"/>
  <c r="P133" i="1" s="1"/>
  <c r="N125" i="1"/>
  <c r="O125" i="1" s="1"/>
  <c r="P125" i="1" s="1"/>
  <c r="N117" i="1"/>
  <c r="O117" i="1" s="1"/>
  <c r="P117" i="1" s="1"/>
  <c r="N109" i="1"/>
  <c r="O109" i="1" s="1"/>
  <c r="P109" i="1" s="1"/>
  <c r="N101" i="1"/>
  <c r="O101" i="1" s="1"/>
  <c r="P101" i="1" s="1"/>
  <c r="N93" i="1"/>
  <c r="O93" i="1" s="1"/>
  <c r="P93" i="1" s="1"/>
  <c r="N85" i="1"/>
  <c r="O85" i="1" s="1"/>
  <c r="P85" i="1" s="1"/>
  <c r="N77" i="1"/>
  <c r="O77" i="1" s="1"/>
  <c r="P77" i="1" s="1"/>
  <c r="N69" i="1"/>
  <c r="O69" i="1" s="1"/>
  <c r="P69" i="1" s="1"/>
  <c r="N61" i="1"/>
  <c r="O61" i="1" s="1"/>
  <c r="P61" i="1" s="1"/>
  <c r="N53" i="1"/>
  <c r="O53" i="1" s="1"/>
  <c r="P53" i="1" s="1"/>
  <c r="N45" i="1"/>
  <c r="O45" i="1" s="1"/>
  <c r="P45" i="1" s="1"/>
  <c r="N37" i="1"/>
  <c r="O37" i="1" s="1"/>
  <c r="P37" i="1" s="1"/>
  <c r="N76" i="1"/>
  <c r="O76" i="1" s="1"/>
  <c r="P76" i="1" s="1"/>
  <c r="N68" i="1"/>
  <c r="O68" i="1" s="1"/>
  <c r="P68" i="1" s="1"/>
  <c r="N60" i="1"/>
  <c r="O60" i="1" s="1"/>
  <c r="P60" i="1" s="1"/>
  <c r="N107" i="1"/>
  <c r="O107" i="1" s="1"/>
  <c r="P107" i="1" s="1"/>
  <c r="N67" i="1"/>
  <c r="O67" i="1" s="1"/>
  <c r="P67" i="1" s="1"/>
  <c r="N59" i="1"/>
  <c r="O59" i="1" s="1"/>
  <c r="P59" i="1" s="1"/>
  <c r="G236" i="1"/>
  <c r="H236" i="1" s="1"/>
  <c r="I236" i="1" s="1"/>
  <c r="G220" i="1"/>
  <c r="H220" i="1" s="1"/>
  <c r="I220" i="1" s="1"/>
  <c r="G204" i="1"/>
  <c r="H204" i="1" s="1"/>
  <c r="I204" i="1" s="1"/>
  <c r="G212" i="1"/>
  <c r="H212" i="1" s="1"/>
  <c r="I212" i="1" s="1"/>
  <c r="G180" i="1"/>
  <c r="H180" i="1" s="1"/>
  <c r="I180" i="1" s="1"/>
  <c r="G148" i="1"/>
  <c r="H148" i="1" s="1"/>
  <c r="I148" i="1" s="1"/>
  <c r="G132" i="1"/>
  <c r="H132" i="1" s="1"/>
  <c r="I132" i="1" s="1"/>
  <c r="G116" i="1"/>
  <c r="H116" i="1" s="1"/>
  <c r="I116" i="1" s="1"/>
  <c r="G100" i="1"/>
  <c r="H100" i="1" s="1"/>
  <c r="I100" i="1" s="1"/>
  <c r="G84" i="1"/>
  <c r="H84" i="1" s="1"/>
  <c r="I84" i="1" s="1"/>
  <c r="G224" i="1"/>
  <c r="H224" i="1" s="1"/>
  <c r="I224" i="1" s="1"/>
  <c r="G144" i="1"/>
  <c r="H144" i="1" s="1"/>
  <c r="I144" i="1" s="1"/>
  <c r="G80" i="1"/>
  <c r="H80" i="1" s="1"/>
  <c r="I80" i="1" s="1"/>
  <c r="G164" i="1"/>
  <c r="H164" i="1" s="1"/>
  <c r="I164" i="1" s="1"/>
  <c r="G228" i="1"/>
  <c r="H228" i="1" s="1"/>
  <c r="I228" i="1" s="1"/>
  <c r="G196" i="1"/>
  <c r="H196" i="1" s="1"/>
  <c r="I196" i="1" s="1"/>
  <c r="G42" i="1"/>
  <c r="H42" i="1" s="1"/>
  <c r="I42" i="1" s="1"/>
  <c r="G38" i="1"/>
  <c r="H38" i="1" s="1"/>
  <c r="I38" i="1" s="1"/>
  <c r="G188" i="1"/>
  <c r="H188" i="1" s="1"/>
  <c r="I188" i="1" s="1"/>
  <c r="G172" i="1"/>
  <c r="H172" i="1" s="1"/>
  <c r="I172" i="1" s="1"/>
  <c r="G156" i="1"/>
  <c r="H156" i="1" s="1"/>
  <c r="I156" i="1" s="1"/>
  <c r="G140" i="1"/>
  <c r="H140" i="1" s="1"/>
  <c r="I140" i="1" s="1"/>
  <c r="G124" i="1"/>
  <c r="H124" i="1" s="1"/>
  <c r="I124" i="1" s="1"/>
  <c r="G108" i="1"/>
  <c r="H108" i="1" s="1"/>
  <c r="I108" i="1" s="1"/>
  <c r="G92" i="1"/>
  <c r="H92" i="1" s="1"/>
  <c r="I92" i="1" s="1"/>
  <c r="G76" i="1"/>
  <c r="H76" i="1" s="1"/>
  <c r="I76" i="1" s="1"/>
  <c r="G210" i="1"/>
  <c r="H210" i="1" s="1"/>
  <c r="I210" i="1" s="1"/>
  <c r="G194" i="1"/>
  <c r="H194" i="1" s="1"/>
  <c r="I194" i="1" s="1"/>
  <c r="G178" i="1"/>
  <c r="H178" i="1" s="1"/>
  <c r="I178" i="1" s="1"/>
  <c r="G162" i="1"/>
  <c r="H162" i="1" s="1"/>
  <c r="I162" i="1" s="1"/>
  <c r="G130" i="1"/>
  <c r="H130" i="1" s="1"/>
  <c r="I130" i="1" s="1"/>
  <c r="G114" i="1"/>
  <c r="H114" i="1" s="1"/>
  <c r="I114" i="1" s="1"/>
  <c r="G98" i="1"/>
  <c r="H98" i="1" s="1"/>
  <c r="I98" i="1" s="1"/>
  <c r="G66" i="1"/>
  <c r="H66" i="1" s="1"/>
  <c r="I66" i="1" s="1"/>
  <c r="G50" i="1"/>
  <c r="H50" i="1" s="1"/>
  <c r="I50" i="1" s="1"/>
  <c r="G34" i="1"/>
  <c r="H34" i="1" s="1"/>
  <c r="I34" i="1" s="1"/>
  <c r="G216" i="1"/>
  <c r="H216" i="1" s="1"/>
  <c r="I216" i="1" s="1"/>
  <c r="G184" i="1"/>
  <c r="H184" i="1" s="1"/>
  <c r="I184" i="1" s="1"/>
  <c r="G152" i="1"/>
  <c r="H152" i="1" s="1"/>
  <c r="I152" i="1" s="1"/>
  <c r="G136" i="1"/>
  <c r="H136" i="1" s="1"/>
  <c r="I136" i="1" s="1"/>
  <c r="G104" i="1"/>
  <c r="H104" i="1" s="1"/>
  <c r="I104" i="1" s="1"/>
  <c r="G56" i="1"/>
  <c r="H56" i="1" s="1"/>
  <c r="I56" i="1" s="1"/>
  <c r="G24" i="1"/>
  <c r="H24" i="1" s="1"/>
  <c r="I24" i="1" s="1"/>
  <c r="G200" i="1"/>
  <c r="H200" i="1" s="1"/>
  <c r="I200" i="1" s="1"/>
  <c r="G168" i="1"/>
  <c r="H168" i="1" s="1"/>
  <c r="I168" i="1" s="1"/>
  <c r="G68" i="1"/>
  <c r="H68" i="1" s="1"/>
  <c r="I68" i="1" s="1"/>
  <c r="G52" i="1"/>
  <c r="H52" i="1" s="1"/>
  <c r="I52" i="1" s="1"/>
  <c r="G234" i="1"/>
  <c r="H234" i="1" s="1"/>
  <c r="I234" i="1" s="1"/>
  <c r="G202" i="1"/>
  <c r="H202" i="1" s="1"/>
  <c r="I202" i="1" s="1"/>
  <c r="G170" i="1"/>
  <c r="H170" i="1" s="1"/>
  <c r="I170" i="1" s="1"/>
  <c r="G122" i="1"/>
  <c r="H122" i="1" s="1"/>
  <c r="I122" i="1" s="1"/>
  <c r="G106" i="1"/>
  <c r="H106" i="1" s="1"/>
  <c r="I106" i="1" s="1"/>
  <c r="G90" i="1"/>
  <c r="H90" i="1" s="1"/>
  <c r="I90" i="1" s="1"/>
  <c r="G120" i="1"/>
  <c r="H120" i="1" s="1"/>
  <c r="I120" i="1" s="1"/>
  <c r="G198" i="1"/>
  <c r="H198" i="1" s="1"/>
  <c r="I198" i="1" s="1"/>
  <c r="G134" i="1"/>
  <c r="H134" i="1" s="1"/>
  <c r="I134" i="1" s="1"/>
  <c r="G222" i="1"/>
  <c r="H222" i="1" s="1"/>
  <c r="I222" i="1" s="1"/>
  <c r="G206" i="1"/>
  <c r="H206" i="1" s="1"/>
  <c r="I206" i="1" s="1"/>
  <c r="G190" i="1"/>
  <c r="H190" i="1" s="1"/>
  <c r="I190" i="1" s="1"/>
  <c r="G174" i="1"/>
  <c r="H174" i="1" s="1"/>
  <c r="I174" i="1" s="1"/>
  <c r="G158" i="1"/>
  <c r="H158" i="1" s="1"/>
  <c r="I158" i="1" s="1"/>
  <c r="G142" i="1"/>
  <c r="H142" i="1" s="1"/>
  <c r="I142" i="1" s="1"/>
  <c r="G126" i="1"/>
  <c r="H126" i="1" s="1"/>
  <c r="I126" i="1" s="1"/>
  <c r="G110" i="1"/>
  <c r="H110" i="1" s="1"/>
  <c r="I110" i="1" s="1"/>
  <c r="G94" i="1"/>
  <c r="H94" i="1" s="1"/>
  <c r="I94" i="1" s="1"/>
  <c r="G78" i="1"/>
  <c r="H78" i="1" s="1"/>
  <c r="I78" i="1" s="1"/>
  <c r="G62" i="1"/>
  <c r="H62" i="1" s="1"/>
  <c r="I62" i="1" s="1"/>
  <c r="G46" i="1"/>
  <c r="H46" i="1" s="1"/>
  <c r="I46" i="1" s="1"/>
  <c r="G30" i="1"/>
  <c r="H30" i="1" s="1"/>
  <c r="I30" i="1" s="1"/>
  <c r="G214" i="1"/>
  <c r="H214" i="1" s="1"/>
  <c r="I214" i="1" s="1"/>
  <c r="G182" i="1"/>
  <c r="H182" i="1" s="1"/>
  <c r="I182" i="1" s="1"/>
  <c r="G166" i="1"/>
  <c r="H166" i="1" s="1"/>
  <c r="I166" i="1" s="1"/>
  <c r="G150" i="1"/>
  <c r="H150" i="1" s="1"/>
  <c r="I150" i="1" s="1"/>
  <c r="G118" i="1"/>
  <c r="H118" i="1" s="1"/>
  <c r="I118" i="1" s="1"/>
  <c r="G102" i="1"/>
  <c r="H102" i="1" s="1"/>
  <c r="I102" i="1" s="1"/>
  <c r="G54" i="1"/>
  <c r="H54" i="1" s="1"/>
  <c r="I54" i="1" s="1"/>
  <c r="G36" i="1"/>
  <c r="H36" i="1" s="1"/>
  <c r="I36" i="1" s="1"/>
  <c r="G40" i="1"/>
  <c r="H40" i="1" s="1"/>
  <c r="I40" i="1" s="1"/>
  <c r="G208" i="1"/>
  <c r="H208" i="1" s="1"/>
  <c r="I208" i="1" s="1"/>
  <c r="G176" i="1"/>
  <c r="H176" i="1" s="1"/>
  <c r="I176" i="1" s="1"/>
  <c r="G160" i="1"/>
  <c r="H160" i="1" s="1"/>
  <c r="I160" i="1" s="1"/>
  <c r="G128" i="1"/>
  <c r="H128" i="1" s="1"/>
  <c r="I128" i="1" s="1"/>
  <c r="G112" i="1"/>
  <c r="H112" i="1" s="1"/>
  <c r="I112" i="1" s="1"/>
  <c r="G96" i="1"/>
  <c r="H96" i="1" s="1"/>
  <c r="I96" i="1" s="1"/>
  <c r="G64" i="1"/>
  <c r="H64" i="1" s="1"/>
  <c r="I64" i="1" s="1"/>
  <c r="G88" i="1"/>
  <c r="H88" i="1" s="1"/>
  <c r="I88" i="1" s="1"/>
  <c r="G154" i="1"/>
  <c r="H154" i="1" s="1"/>
  <c r="I154" i="1" s="1"/>
  <c r="G60" i="1"/>
  <c r="H60" i="1" s="1"/>
  <c r="I60" i="1" s="1"/>
  <c r="G74" i="1"/>
  <c r="H74" i="1" s="1"/>
  <c r="I74" i="1" s="1"/>
  <c r="G186" i="1"/>
  <c r="H186" i="1" s="1"/>
  <c r="I186" i="1" s="1"/>
  <c r="G218" i="1"/>
  <c r="H218" i="1" s="1"/>
  <c r="I218" i="1" s="1"/>
  <c r="G58" i="1"/>
  <c r="H58" i="1" s="1"/>
  <c r="I58" i="1" s="1"/>
  <c r="G26" i="1"/>
  <c r="H26" i="1" s="1"/>
  <c r="I26" i="1" s="1"/>
  <c r="G44" i="1"/>
  <c r="H44" i="1" s="1"/>
  <c r="I44" i="1" s="1"/>
  <c r="G72" i="1"/>
  <c r="H72" i="1" s="1"/>
  <c r="I72" i="1" s="1"/>
  <c r="G48" i="1"/>
  <c r="H48" i="1" s="1"/>
  <c r="I48" i="1" s="1"/>
  <c r="G138" i="1"/>
  <c r="H138" i="1" s="1"/>
  <c r="I138" i="1" s="1"/>
  <c r="G28" i="1"/>
  <c r="H28" i="1" s="1"/>
  <c r="I28" i="1" s="1"/>
  <c r="G22" i="1"/>
  <c r="H22" i="1" s="1"/>
  <c r="I22" i="1" s="1"/>
  <c r="G192" i="1"/>
  <c r="H192" i="1" s="1"/>
  <c r="I192" i="1" s="1"/>
  <c r="G146" i="1"/>
  <c r="H146" i="1" s="1"/>
  <c r="I146" i="1" s="1"/>
  <c r="G232" i="1"/>
  <c r="H232" i="1" s="1"/>
  <c r="I232" i="1" s="1"/>
  <c r="G32" i="1"/>
  <c r="H32" i="1" s="1"/>
  <c r="I32" i="1" s="1"/>
  <c r="G82" i="1"/>
  <c r="H82" i="1" s="1"/>
  <c r="I82" i="1" s="1"/>
  <c r="G226" i="1"/>
  <c r="H226" i="1" s="1"/>
  <c r="I226" i="1" s="1"/>
  <c r="E258" i="1" l="1"/>
  <c r="E264" i="1"/>
  <c r="E261" i="1"/>
  <c r="E265" i="1"/>
  <c r="E256" i="1"/>
  <c r="E263" i="1"/>
  <c r="E266" i="1"/>
  <c r="E255" i="1"/>
  <c r="E260" i="1"/>
  <c r="E257" i="1"/>
  <c r="E262" i="1"/>
  <c r="I238" i="1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6" i="2"/>
  <c r="K47" i="5" l="1"/>
  <c r="K36" i="5"/>
  <c r="K37" i="5"/>
  <c r="K38" i="5"/>
  <c r="K39" i="5"/>
  <c r="K40" i="5"/>
  <c r="K41" i="5"/>
  <c r="K42" i="5"/>
  <c r="K43" i="5"/>
  <c r="K44" i="5"/>
  <c r="K45" i="5"/>
  <c r="K46" i="5"/>
  <c r="K35" i="5"/>
  <c r="K49" i="5"/>
  <c r="J47" i="5"/>
  <c r="J37" i="5"/>
  <c r="J38" i="5"/>
  <c r="J39" i="5"/>
  <c r="J40" i="5"/>
  <c r="J41" i="5"/>
  <c r="J42" i="5"/>
  <c r="J43" i="5"/>
  <c r="J44" i="5"/>
  <c r="J45" i="5"/>
  <c r="J46" i="5"/>
  <c r="J36" i="5"/>
  <c r="J35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6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9" i="5"/>
  <c r="E10" i="5"/>
  <c r="E11" i="5"/>
  <c r="E12" i="5"/>
  <c r="E13" i="5"/>
  <c r="E14" i="5"/>
  <c r="E15" i="5"/>
  <c r="E16" i="5"/>
  <c r="E17" i="5"/>
  <c r="E8" i="5"/>
  <c r="E7" i="5"/>
  <c r="E6" i="5"/>
  <c r="N10" i="5"/>
  <c r="N6" i="5"/>
  <c r="L10" i="5"/>
  <c r="M10" i="5"/>
  <c r="N7" i="5"/>
  <c r="N8" i="5"/>
  <c r="N9" i="5"/>
  <c r="M7" i="5"/>
  <c r="M8" i="5"/>
  <c r="M9" i="5"/>
  <c r="M6" i="5"/>
  <c r="J7" i="5"/>
  <c r="J8" i="5"/>
  <c r="J9" i="5"/>
  <c r="J6" i="5"/>
  <c r="G116" i="4"/>
  <c r="H116" i="4"/>
  <c r="I116" i="4"/>
  <c r="J116" i="4"/>
  <c r="K116" i="4"/>
  <c r="L116" i="4"/>
  <c r="M116" i="4"/>
  <c r="N116" i="4"/>
  <c r="O116" i="4"/>
  <c r="P116" i="4"/>
  <c r="Q116" i="4"/>
  <c r="F116" i="4"/>
  <c r="N114" i="4"/>
  <c r="N115" i="4" s="1"/>
  <c r="M114" i="4"/>
  <c r="M115" i="4" s="1"/>
  <c r="F114" i="4"/>
  <c r="F115" i="4" s="1"/>
  <c r="K113" i="4"/>
  <c r="H113" i="4"/>
  <c r="G113" i="4"/>
  <c r="F113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Q111" i="4"/>
  <c r="P111" i="4"/>
  <c r="O111" i="4"/>
  <c r="N111" i="4"/>
  <c r="M111" i="4"/>
  <c r="L111" i="4"/>
  <c r="K111" i="4"/>
  <c r="K114" i="4" s="1"/>
  <c r="K115" i="4" s="1"/>
  <c r="J111" i="4"/>
  <c r="I111" i="4"/>
  <c r="H111" i="4"/>
  <c r="H114" i="4" s="1"/>
  <c r="H115" i="4" s="1"/>
  <c r="G111" i="4"/>
  <c r="G114" i="4" s="1"/>
  <c r="G115" i="4" s="1"/>
  <c r="F111" i="4"/>
  <c r="Q110" i="4"/>
  <c r="Q114" i="4" s="1"/>
  <c r="Q115" i="4" s="1"/>
  <c r="P110" i="4"/>
  <c r="P114" i="4" s="1"/>
  <c r="P115" i="4" s="1"/>
  <c r="O110" i="4"/>
  <c r="O114" i="4" s="1"/>
  <c r="O115" i="4" s="1"/>
  <c r="N110" i="4"/>
  <c r="M110" i="4"/>
  <c r="L110" i="4"/>
  <c r="L114" i="4" s="1"/>
  <c r="L115" i="4" s="1"/>
  <c r="F89" i="4"/>
  <c r="F87" i="4"/>
  <c r="G88" i="4" s="1"/>
  <c r="H88" i="4" s="1"/>
  <c r="I88" i="4" s="1"/>
  <c r="F85" i="4"/>
  <c r="G86" i="4" s="1"/>
  <c r="H86" i="4" s="1"/>
  <c r="I86" i="4" s="1"/>
  <c r="F83" i="4"/>
  <c r="F81" i="4"/>
  <c r="G82" i="4" s="1"/>
  <c r="H82" i="4" s="1"/>
  <c r="I82" i="4" s="1"/>
  <c r="F79" i="4"/>
  <c r="G80" i="4" s="1"/>
  <c r="H80" i="4" s="1"/>
  <c r="I80" i="4" s="1"/>
  <c r="F77" i="4"/>
  <c r="G78" i="4" s="1"/>
  <c r="H78" i="4" s="1"/>
  <c r="I78" i="4" s="1"/>
  <c r="F75" i="4"/>
  <c r="G76" i="4" s="1"/>
  <c r="H76" i="4" s="1"/>
  <c r="I76" i="4" s="1"/>
  <c r="F73" i="4"/>
  <c r="F71" i="4"/>
  <c r="G72" i="4" s="1"/>
  <c r="H72" i="4" s="1"/>
  <c r="I72" i="4" s="1"/>
  <c r="F69" i="4"/>
  <c r="F67" i="4"/>
  <c r="G68" i="4" s="1"/>
  <c r="H68" i="4" s="1"/>
  <c r="I68" i="4" s="1"/>
  <c r="F65" i="4"/>
  <c r="F63" i="4"/>
  <c r="G64" i="4" s="1"/>
  <c r="H64" i="4" s="1"/>
  <c r="I64" i="4" s="1"/>
  <c r="F61" i="4"/>
  <c r="G62" i="4" s="1"/>
  <c r="H62" i="4" s="1"/>
  <c r="I62" i="4" s="1"/>
  <c r="F59" i="4"/>
  <c r="F57" i="4"/>
  <c r="F55" i="4"/>
  <c r="G56" i="4" s="1"/>
  <c r="H56" i="4" s="1"/>
  <c r="I56" i="4" s="1"/>
  <c r="F53" i="4"/>
  <c r="F51" i="4"/>
  <c r="G52" i="4" s="1"/>
  <c r="H52" i="4" s="1"/>
  <c r="I52" i="4" s="1"/>
  <c r="F49" i="4"/>
  <c r="F47" i="4"/>
  <c r="G48" i="4" s="1"/>
  <c r="H48" i="4" s="1"/>
  <c r="I48" i="4" s="1"/>
  <c r="F45" i="4"/>
  <c r="F43" i="4"/>
  <c r="G44" i="4" s="1"/>
  <c r="H44" i="4" s="1"/>
  <c r="I44" i="4" s="1"/>
  <c r="F41" i="4"/>
  <c r="G40" i="4"/>
  <c r="H40" i="4" s="1"/>
  <c r="I40" i="4" s="1"/>
  <c r="F39" i="4"/>
  <c r="F37" i="4"/>
  <c r="F35" i="4"/>
  <c r="G36" i="4" s="1"/>
  <c r="H36" i="4" s="1"/>
  <c r="I36" i="4" s="1"/>
  <c r="F33" i="4"/>
  <c r="G32" i="4"/>
  <c r="H32" i="4" s="1"/>
  <c r="I32" i="4" s="1"/>
  <c r="F31" i="4"/>
  <c r="F29" i="4"/>
  <c r="G30" i="4" s="1"/>
  <c r="H30" i="4" s="1"/>
  <c r="I30" i="4" s="1"/>
  <c r="F27" i="4"/>
  <c r="F25" i="4"/>
  <c r="G26" i="4" s="1"/>
  <c r="H26" i="4" s="1"/>
  <c r="I26" i="4" s="1"/>
  <c r="F23" i="4"/>
  <c r="G24" i="4" s="1"/>
  <c r="H24" i="4" s="1"/>
  <c r="I24" i="4" s="1"/>
  <c r="F21" i="4"/>
  <c r="F19" i="4"/>
  <c r="F17" i="4"/>
  <c r="G18" i="4" s="1"/>
  <c r="H18" i="4" s="1"/>
  <c r="I18" i="4" s="1"/>
  <c r="E7" i="3"/>
  <c r="E8" i="3"/>
  <c r="E9" i="3"/>
  <c r="E10" i="3"/>
  <c r="E11" i="3"/>
  <c r="E12" i="3"/>
  <c r="E13" i="3"/>
  <c r="E14" i="3"/>
  <c r="E6" i="3"/>
  <c r="F6" i="3"/>
  <c r="F14" i="3"/>
  <c r="F13" i="3"/>
  <c r="F12" i="3"/>
  <c r="F11" i="3"/>
  <c r="F10" i="3"/>
  <c r="F9" i="3"/>
  <c r="F8" i="3"/>
  <c r="F7" i="3"/>
  <c r="Q11" i="2"/>
  <c r="Q19" i="2"/>
  <c r="Q20" i="2"/>
  <c r="Q6" i="2"/>
  <c r="P11" i="2"/>
  <c r="P12" i="2"/>
  <c r="P19" i="2"/>
  <c r="P20" i="2"/>
  <c r="O19" i="2"/>
  <c r="O20" i="2"/>
  <c r="O8" i="2"/>
  <c r="O9" i="2"/>
  <c r="O14" i="2"/>
  <c r="K26" i="2"/>
  <c r="L25" i="2"/>
  <c r="M25" i="2" s="1"/>
  <c r="L24" i="2"/>
  <c r="N24" i="2" s="1"/>
  <c r="P24" i="2" s="1"/>
  <c r="L23" i="2"/>
  <c r="M23" i="2" s="1"/>
  <c r="L22" i="2"/>
  <c r="N22" i="2" s="1"/>
  <c r="P22" i="2" s="1"/>
  <c r="L21" i="2"/>
  <c r="N21" i="2" s="1"/>
  <c r="P21" i="2" s="1"/>
  <c r="L20" i="2"/>
  <c r="N20" i="2" s="1"/>
  <c r="L19" i="2"/>
  <c r="N19" i="2" s="1"/>
  <c r="M18" i="2"/>
  <c r="L18" i="2"/>
  <c r="N18" i="2" s="1"/>
  <c r="L17" i="2"/>
  <c r="N17" i="2" s="1"/>
  <c r="P17" i="2" s="1"/>
  <c r="L16" i="2"/>
  <c r="N16" i="2" s="1"/>
  <c r="P16" i="2" s="1"/>
  <c r="N15" i="2"/>
  <c r="O15" i="2" s="1"/>
  <c r="L15" i="2"/>
  <c r="M15" i="2" s="1"/>
  <c r="L14" i="2"/>
  <c r="N14" i="2" s="1"/>
  <c r="P14" i="2" s="1"/>
  <c r="L13" i="2"/>
  <c r="N13" i="2" s="1"/>
  <c r="O13" i="2" s="1"/>
  <c r="L12" i="2"/>
  <c r="N12" i="2" s="1"/>
  <c r="O12" i="2" s="1"/>
  <c r="L11" i="2"/>
  <c r="N11" i="2" s="1"/>
  <c r="O11" i="2" s="1"/>
  <c r="M10" i="2"/>
  <c r="L10" i="2"/>
  <c r="L9" i="2"/>
  <c r="N9" i="2" s="1"/>
  <c r="P9" i="2" s="1"/>
  <c r="L8" i="2"/>
  <c r="N8" i="2" s="1"/>
  <c r="P8" i="2" s="1"/>
  <c r="L7" i="2"/>
  <c r="M7" i="2" s="1"/>
  <c r="L6" i="2"/>
  <c r="N6" i="2" s="1"/>
  <c r="P6" i="2" s="1"/>
  <c r="I114" i="4" l="1"/>
  <c r="I115" i="4" s="1"/>
  <c r="J113" i="4"/>
  <c r="J114" i="4" s="1"/>
  <c r="J115" i="4" s="1"/>
  <c r="G20" i="4"/>
  <c r="H20" i="4" s="1"/>
  <c r="I20" i="4" s="1"/>
  <c r="G34" i="4"/>
  <c r="H34" i="4" s="1"/>
  <c r="I34" i="4" s="1"/>
  <c r="G60" i="4"/>
  <c r="H60" i="4" s="1"/>
  <c r="I60" i="4" s="1"/>
  <c r="G28" i="4"/>
  <c r="H28" i="4" s="1"/>
  <c r="I28" i="4" s="1"/>
  <c r="G54" i="4"/>
  <c r="H54" i="4" s="1"/>
  <c r="I54" i="4" s="1"/>
  <c r="G70" i="4"/>
  <c r="H70" i="4" s="1"/>
  <c r="I70" i="4" s="1"/>
  <c r="G84" i="4"/>
  <c r="H84" i="4" s="1"/>
  <c r="I84" i="4" s="1"/>
  <c r="I113" i="4" s="1"/>
  <c r="G46" i="4"/>
  <c r="H46" i="4" s="1"/>
  <c r="I46" i="4" s="1"/>
  <c r="G38" i="4"/>
  <c r="H38" i="4" s="1"/>
  <c r="I38" i="4" s="1"/>
  <c r="G50" i="4"/>
  <c r="H50" i="4" s="1"/>
  <c r="I50" i="4" s="1"/>
  <c r="G58" i="4"/>
  <c r="H58" i="4" s="1"/>
  <c r="I58" i="4" s="1"/>
  <c r="G66" i="4"/>
  <c r="H66" i="4" s="1"/>
  <c r="I66" i="4" s="1"/>
  <c r="G74" i="4"/>
  <c r="H74" i="4" s="1"/>
  <c r="I74" i="4" s="1"/>
  <c r="G22" i="4"/>
  <c r="H22" i="4" s="1"/>
  <c r="I22" i="4" s="1"/>
  <c r="G42" i="4"/>
  <c r="H42" i="4" s="1"/>
  <c r="I42" i="4" s="1"/>
  <c r="P18" i="2"/>
  <c r="O18" i="2"/>
  <c r="Q18" i="2"/>
  <c r="N7" i="2"/>
  <c r="P15" i="2"/>
  <c r="Q23" i="2"/>
  <c r="Q15" i="2"/>
  <c r="O22" i="2"/>
  <c r="Q22" i="2"/>
  <c r="Q14" i="2"/>
  <c r="O16" i="2"/>
  <c r="O6" i="2"/>
  <c r="O21" i="2"/>
  <c r="P13" i="2"/>
  <c r="Q21" i="2"/>
  <c r="Q13" i="2"/>
  <c r="O17" i="2"/>
  <c r="Q12" i="2"/>
  <c r="N23" i="2"/>
  <c r="Q17" i="2"/>
  <c r="Q9" i="2"/>
  <c r="N10" i="2"/>
  <c r="O24" i="2"/>
  <c r="Q24" i="2"/>
  <c r="Q16" i="2"/>
  <c r="Q8" i="2"/>
  <c r="N25" i="2"/>
  <c r="L26" i="2"/>
  <c r="M13" i="2"/>
  <c r="M21" i="2"/>
  <c r="M8" i="2"/>
  <c r="M16" i="2"/>
  <c r="M24" i="2"/>
  <c r="M11" i="2"/>
  <c r="M19" i="2"/>
  <c r="M6" i="2"/>
  <c r="M14" i="2"/>
  <c r="M22" i="2"/>
  <c r="M9" i="2"/>
  <c r="M17" i="2"/>
  <c r="M12" i="2"/>
  <c r="M20" i="2"/>
  <c r="R115" i="4" l="1"/>
  <c r="P10" i="2"/>
  <c r="O10" i="2"/>
  <c r="O7" i="2"/>
  <c r="O26" i="2" s="1"/>
  <c r="P7" i="2"/>
  <c r="Q7" i="2"/>
  <c r="N26" i="2"/>
  <c r="Q25" i="2"/>
  <c r="P25" i="2"/>
  <c r="O25" i="2"/>
  <c r="P23" i="2"/>
  <c r="O23" i="2"/>
  <c r="Q10" i="2"/>
  <c r="M26" i="2"/>
  <c r="P26" i="2" l="1"/>
  <c r="G118" i="4" l="1"/>
  <c r="E267" i="1"/>
  <c r="F269" i="1" s="1"/>
  <c r="F258" i="1" l="1"/>
  <c r="F262" i="1"/>
  <c r="F266" i="1"/>
  <c r="F256" i="1"/>
  <c r="F257" i="1"/>
  <c r="F264" i="1"/>
  <c r="F263" i="1"/>
  <c r="F261" i="1"/>
  <c r="F265" i="1"/>
  <c r="F259" i="1"/>
  <c r="F255" i="1"/>
  <c r="F260" i="1"/>
  <c r="F267" i="1" l="1"/>
</calcChain>
</file>

<file path=xl/sharedStrings.xml><?xml version="1.0" encoding="utf-8"?>
<sst xmlns="http://schemas.openxmlformats.org/spreadsheetml/2006/main" count="277" uniqueCount="125">
  <si>
    <t>Month</t>
  </si>
  <si>
    <t>High Price</t>
  </si>
  <si>
    <t>t</t>
  </si>
  <si>
    <t>Classical analysis of Time series data on the stock prices (high price) of ICICI bank</t>
  </si>
  <si>
    <t>Question 0 :</t>
  </si>
  <si>
    <t>Total</t>
  </si>
  <si>
    <t>Question 1 :</t>
  </si>
  <si>
    <t>Year</t>
  </si>
  <si>
    <t>Value</t>
  </si>
  <si>
    <t>year</t>
  </si>
  <si>
    <t>y</t>
  </si>
  <si>
    <t>ty</t>
  </si>
  <si>
    <t>t^2</t>
  </si>
  <si>
    <t>t=2x(year-1994.5)</t>
  </si>
  <si>
    <t>yt^2</t>
  </si>
  <si>
    <t>t^4</t>
  </si>
  <si>
    <t>Trend</t>
  </si>
  <si>
    <t>Trend values</t>
  </si>
  <si>
    <t>Question 2 :</t>
  </si>
  <si>
    <t>Period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</si>
  <si>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</si>
  <si>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</si>
  <si>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</si>
  <si>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</si>
  <si>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</si>
  <si>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</si>
  <si>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</si>
  <si>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</si>
  <si>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</si>
  <si>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</si>
  <si>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</si>
  <si>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MA (period=3)</t>
  </si>
  <si>
    <t>Moving total (period=3)</t>
  </si>
  <si>
    <t>Year and Month</t>
  </si>
  <si>
    <t>12 month MT</t>
  </si>
  <si>
    <t xml:space="preserve">2 item MT </t>
  </si>
  <si>
    <t>12 month MA centered</t>
  </si>
  <si>
    <t>y/MA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</si>
  <si>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</si>
  <si>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</si>
  <si>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</si>
  <si>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</si>
  <si>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</si>
  <si>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</si>
  <si>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</si>
  <si>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</si>
  <si>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</si>
  <si>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</si>
  <si>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</si>
  <si>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</si>
  <si>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</si>
  <si>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Adjusted</t>
  </si>
  <si>
    <t>Question 3a :</t>
  </si>
  <si>
    <t>Computation of adjusted Seasonal Index</t>
  </si>
  <si>
    <t>1200/1193.54</t>
  </si>
  <si>
    <t>Question 3b :</t>
  </si>
  <si>
    <t>Correction Factor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</si>
  <si>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</si>
  <si>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</si>
  <si>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</si>
  <si>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</si>
  <si>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</si>
  <si>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</si>
  <si>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</si>
  <si>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</si>
  <si>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</si>
  <si>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</si>
  <si>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</si>
  <si>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Yearly total</t>
  </si>
  <si>
    <t>t=2(year-1954.5)</t>
  </si>
  <si>
    <t>Yearly Average (y)</t>
  </si>
  <si>
    <t>total</t>
  </si>
  <si>
    <t>Monthly trend</t>
  </si>
  <si>
    <t>Trend eliminated</t>
  </si>
  <si>
    <t>Seasonal Indices</t>
  </si>
  <si>
    <t>Avg Seasonal Indices</t>
  </si>
  <si>
    <t>Adjusted Seasonal indices</t>
  </si>
  <si>
    <t>Y</t>
  </si>
  <si>
    <t>Value(y)</t>
  </si>
  <si>
    <t>dy</t>
  </si>
  <si>
    <t>(d^2)y</t>
  </si>
  <si>
    <t>(d^3)y</t>
  </si>
  <si>
    <t>(d^4)y</t>
  </si>
  <si>
    <t>(centered MT)</t>
  </si>
  <si>
    <t>Y/MA</t>
  </si>
  <si>
    <t>Seasonal indices</t>
  </si>
  <si>
    <t>12 month MA</t>
  </si>
  <si>
    <t xml:space="preserve"> (centered)</t>
  </si>
  <si>
    <t>12 MT</t>
  </si>
  <si>
    <t>2 MT</t>
  </si>
  <si>
    <t>12 MA</t>
  </si>
  <si>
    <t xml:space="preserve">Month </t>
  </si>
  <si>
    <t>Monthly average</t>
  </si>
  <si>
    <t>Adjusted seasonal Indices</t>
  </si>
  <si>
    <t>Ratio to Moving Average method :</t>
  </si>
  <si>
    <t>Variance of differences</t>
  </si>
  <si>
    <t>1st order</t>
  </si>
  <si>
    <t>2nd order</t>
  </si>
  <si>
    <t>3rd order</t>
  </si>
  <si>
    <t>(d^5)y</t>
  </si>
  <si>
    <t>4th order</t>
  </si>
  <si>
    <t>5th order</t>
  </si>
  <si>
    <t>6th order</t>
  </si>
  <si>
    <t>7th order</t>
  </si>
  <si>
    <t>(d^6)y</t>
  </si>
  <si>
    <t>(d^7)y</t>
  </si>
  <si>
    <t>Variate Difference method &amp; using that Ratio to trend method :</t>
  </si>
  <si>
    <t>a0</t>
  </si>
  <si>
    <t>a6</t>
  </si>
  <si>
    <t>Yearly Data</t>
  </si>
  <si>
    <t>a5</t>
  </si>
  <si>
    <t>a4</t>
  </si>
  <si>
    <t>a3</t>
  </si>
  <si>
    <t>a2</t>
  </si>
  <si>
    <t>a1</t>
  </si>
  <si>
    <t>Parameters :</t>
  </si>
  <si>
    <t>trend</t>
  </si>
  <si>
    <t>Fitted 6th order</t>
  </si>
  <si>
    <t>ratio to trend</t>
  </si>
  <si>
    <t>trend values (T)</t>
  </si>
  <si>
    <t>(y/T)*100</t>
  </si>
  <si>
    <t>Avg Seasonal indices</t>
  </si>
  <si>
    <t>The trend equation we have is :</t>
  </si>
  <si>
    <t>Tt=347.969220987954-199.1431743t+49.6276317t^2+5.23279268t^3-1.37978t^4-0.03926t^5+0.010233728t^6</t>
  </si>
  <si>
    <t>(6th order poly)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</si>
</sst>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lgerian"/>
      <family val="5"/>
    </font>
    <font>
      <sz val="11"/>
      <color theme="1"/>
      <name val="Copperplate Gothic Bold"/>
      <family val="2"/>
    </font>
    <font>
      <sz val="11"/>
      <name val="Calibri"/>
      <family val="2"/>
      <scheme val="minor"/>
    </font>
    <font>
      <b/>
      <sz val="11"/>
      <color theme="1"/>
      <name val="Tempus Sans ITC"/>
      <family val="5"/>
    </font>
    <font>
      <sz val="11"/>
      <color theme="1"/>
      <name val="Eras Bold ITC"/>
      <family val="2"/>
    </font>
    <font>
      <sz val="11"/>
      <color theme="1"/>
      <name val="Engravers MT"/>
      <family val="1"/>
    </font>
    <font>
      <sz val="14"/>
      <color theme="1"/>
      <name val="Bahnschrift SemiBold"/>
      <family val="2"/>
    </font>
    <font>
      <sz val="12"/>
      <color theme="1"/>
      <name val="Constantia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Fill="1" applyBorder="1"/>
    <xf numFmtId="2" fontId="0" fillId="0" borderId="1" xfId="0" applyNumberFormat="1" applyFill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Fill="1" applyBorder="1"/>
    <xf numFmtId="2" fontId="1" fillId="0" borderId="1" xfId="0" applyNumberFormat="1" applyFont="1" applyBorder="1"/>
    <xf numFmtId="2" fontId="1" fillId="0" borderId="0" xfId="0" applyNumberFormat="1" applyFont="1"/>
    <xf numFmtId="2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5" fillId="0" borderId="1" xfId="0" applyFont="1" applyFill="1" applyBorder="1"/>
    <xf numFmtId="0" fontId="6" fillId="0" borderId="0" xfId="0" applyFont="1"/>
    <xf numFmtId="0" fontId="0" fillId="0" borderId="0" xfId="0" applyFill="1" applyBorder="1"/>
    <xf numFmtId="0" fontId="5" fillId="0" borderId="0" xfId="0" applyFont="1" applyFill="1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17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 applyAlignment="1">
      <alignment horizontal="left"/>
    </xf>
    <xf numFmtId="0" fontId="8" fillId="0" borderId="0" xfId="0" applyFont="1"/>
    <xf numFmtId="0" fontId="7" fillId="0" borderId="0" xfId="0" applyFont="1"/>
    <xf numFmtId="0" fontId="10" fillId="0" borderId="1" xfId="0" applyFont="1" applyBorder="1"/>
    <xf numFmtId="0" fontId="9" fillId="0" borderId="1" xfId="0" applyFont="1" applyBorder="1"/>
    <xf numFmtId="0" fontId="2" fillId="0" borderId="6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12 Point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 Price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Q0!$K$26:$K$145</c:f>
              <c:numCache>
                <c:formatCode>mmm\-yy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Q0!$L$26:$L$145</c:f>
              <c:numCache>
                <c:formatCode>General</c:formatCode>
                <c:ptCount val="120"/>
                <c:pt idx="0">
                  <c:v>1158</c:v>
                </c:pt>
                <c:pt idx="1">
                  <c:v>1072</c:v>
                </c:pt>
                <c:pt idx="2">
                  <c:v>1126</c:v>
                </c:pt>
                <c:pt idx="3">
                  <c:v>1137.9000000000001</c:v>
                </c:pt>
                <c:pt idx="4">
                  <c:v>1118.7</c:v>
                </c:pt>
                <c:pt idx="5">
                  <c:v>1098.9000000000001</c:v>
                </c:pt>
                <c:pt idx="6">
                  <c:v>1111</c:v>
                </c:pt>
                <c:pt idx="7">
                  <c:v>1059</c:v>
                </c:pt>
                <c:pt idx="8">
                  <c:v>930</c:v>
                </c:pt>
                <c:pt idx="9">
                  <c:v>953.25</c:v>
                </c:pt>
                <c:pt idx="10">
                  <c:v>923.9</c:v>
                </c:pt>
                <c:pt idx="11">
                  <c:v>791</c:v>
                </c:pt>
                <c:pt idx="12">
                  <c:v>906.4</c:v>
                </c:pt>
                <c:pt idx="13">
                  <c:v>998.5</c:v>
                </c:pt>
                <c:pt idx="14">
                  <c:v>957.6</c:v>
                </c:pt>
                <c:pt idx="15">
                  <c:v>917.5</c:v>
                </c:pt>
                <c:pt idx="16">
                  <c:v>895</c:v>
                </c:pt>
                <c:pt idx="17">
                  <c:v>904.7</c:v>
                </c:pt>
                <c:pt idx="18">
                  <c:v>973.2</c:v>
                </c:pt>
                <c:pt idx="19">
                  <c:v>988.55</c:v>
                </c:pt>
                <c:pt idx="20">
                  <c:v>1086.75</c:v>
                </c:pt>
                <c:pt idx="21">
                  <c:v>1102.4000000000001</c:v>
                </c:pt>
                <c:pt idx="22">
                  <c:v>1104.7</c:v>
                </c:pt>
                <c:pt idx="23">
                  <c:v>1159</c:v>
                </c:pt>
                <c:pt idx="24">
                  <c:v>1231</c:v>
                </c:pt>
                <c:pt idx="25">
                  <c:v>1203.1500000000001</c:v>
                </c:pt>
                <c:pt idx="26">
                  <c:v>1150.8499999999999</c:v>
                </c:pt>
                <c:pt idx="27">
                  <c:v>1188</c:v>
                </c:pt>
                <c:pt idx="28">
                  <c:v>1236.9000000000001</c:v>
                </c:pt>
                <c:pt idx="29">
                  <c:v>1166.45</c:v>
                </c:pt>
                <c:pt idx="30">
                  <c:v>1084.5999999999999</c:v>
                </c:pt>
                <c:pt idx="31">
                  <c:v>925.75</c:v>
                </c:pt>
                <c:pt idx="32">
                  <c:v>1069</c:v>
                </c:pt>
                <c:pt idx="33">
                  <c:v>1129.8499999999999</c:v>
                </c:pt>
                <c:pt idx="34">
                  <c:v>1139.8499999999999</c:v>
                </c:pt>
                <c:pt idx="35">
                  <c:v>1206.2</c:v>
                </c:pt>
                <c:pt idx="36">
                  <c:v>1118</c:v>
                </c:pt>
                <c:pt idx="37">
                  <c:v>1048.8</c:v>
                </c:pt>
                <c:pt idx="38">
                  <c:v>1272.9000000000001</c:v>
                </c:pt>
                <c:pt idx="39">
                  <c:v>1317.85</c:v>
                </c:pt>
                <c:pt idx="40">
                  <c:v>1590.35</c:v>
                </c:pt>
                <c:pt idx="41">
                  <c:v>1510</c:v>
                </c:pt>
                <c:pt idx="42">
                  <c:v>1512.2</c:v>
                </c:pt>
                <c:pt idx="43">
                  <c:v>1563</c:v>
                </c:pt>
                <c:pt idx="44">
                  <c:v>1617.85</c:v>
                </c:pt>
                <c:pt idx="45">
                  <c:v>1632</c:v>
                </c:pt>
                <c:pt idx="46">
                  <c:v>1778</c:v>
                </c:pt>
                <c:pt idx="47">
                  <c:v>1796.8</c:v>
                </c:pt>
                <c:pt idx="48">
                  <c:v>393.3</c:v>
                </c:pt>
                <c:pt idx="49">
                  <c:v>361</c:v>
                </c:pt>
                <c:pt idx="50">
                  <c:v>365</c:v>
                </c:pt>
                <c:pt idx="51">
                  <c:v>334.8</c:v>
                </c:pt>
                <c:pt idx="52">
                  <c:v>337.35</c:v>
                </c:pt>
                <c:pt idx="53">
                  <c:v>320.45</c:v>
                </c:pt>
                <c:pt idx="54">
                  <c:v>321</c:v>
                </c:pt>
                <c:pt idx="55">
                  <c:v>319.7</c:v>
                </c:pt>
                <c:pt idx="56">
                  <c:v>285.35000000000002</c:v>
                </c:pt>
                <c:pt idx="57">
                  <c:v>292.64999999999998</c:v>
                </c:pt>
                <c:pt idx="58">
                  <c:v>282.7</c:v>
                </c:pt>
                <c:pt idx="59">
                  <c:v>276.64999999999998</c:v>
                </c:pt>
                <c:pt idx="60">
                  <c:v>263.5</c:v>
                </c:pt>
                <c:pt idx="61">
                  <c:v>229</c:v>
                </c:pt>
                <c:pt idx="62">
                  <c:v>241</c:v>
                </c:pt>
                <c:pt idx="63">
                  <c:v>257.64999999999998</c:v>
                </c:pt>
                <c:pt idx="64">
                  <c:v>248.9</c:v>
                </c:pt>
                <c:pt idx="65">
                  <c:v>261</c:v>
                </c:pt>
                <c:pt idx="66">
                  <c:v>274</c:v>
                </c:pt>
                <c:pt idx="67">
                  <c:v>261.45</c:v>
                </c:pt>
                <c:pt idx="68">
                  <c:v>283.60000000000002</c:v>
                </c:pt>
                <c:pt idx="69">
                  <c:v>291.5</c:v>
                </c:pt>
                <c:pt idx="70">
                  <c:v>298.2</c:v>
                </c:pt>
                <c:pt idx="71">
                  <c:v>269.5</c:v>
                </c:pt>
                <c:pt idx="72">
                  <c:v>275.5</c:v>
                </c:pt>
                <c:pt idx="73">
                  <c:v>292.55</c:v>
                </c:pt>
                <c:pt idx="74">
                  <c:v>287.60000000000002</c:v>
                </c:pt>
                <c:pt idx="75">
                  <c:v>291.60000000000002</c:v>
                </c:pt>
                <c:pt idx="76">
                  <c:v>327.10000000000002</c:v>
                </c:pt>
                <c:pt idx="77">
                  <c:v>327.5</c:v>
                </c:pt>
                <c:pt idx="78">
                  <c:v>314.5</c:v>
                </c:pt>
                <c:pt idx="79">
                  <c:v>305.10000000000002</c:v>
                </c:pt>
                <c:pt idx="80">
                  <c:v>300</c:v>
                </c:pt>
                <c:pt idx="81">
                  <c:v>314.5</c:v>
                </c:pt>
                <c:pt idx="82">
                  <c:v>332.3</c:v>
                </c:pt>
                <c:pt idx="83">
                  <c:v>322</c:v>
                </c:pt>
                <c:pt idx="84">
                  <c:v>365.65</c:v>
                </c:pt>
                <c:pt idx="85">
                  <c:v>355.7</c:v>
                </c:pt>
                <c:pt idx="86">
                  <c:v>313.95</c:v>
                </c:pt>
                <c:pt idx="87">
                  <c:v>294.8</c:v>
                </c:pt>
                <c:pt idx="88">
                  <c:v>317.35000000000002</c:v>
                </c:pt>
                <c:pt idx="89">
                  <c:v>302.7</c:v>
                </c:pt>
                <c:pt idx="90">
                  <c:v>308.35000000000002</c:v>
                </c:pt>
                <c:pt idx="91">
                  <c:v>346.9</c:v>
                </c:pt>
                <c:pt idx="92">
                  <c:v>345</c:v>
                </c:pt>
                <c:pt idx="93">
                  <c:v>356.3</c:v>
                </c:pt>
                <c:pt idx="94">
                  <c:v>375.25</c:v>
                </c:pt>
                <c:pt idx="95">
                  <c:v>369.25</c:v>
                </c:pt>
                <c:pt idx="96">
                  <c:v>383.35</c:v>
                </c:pt>
                <c:pt idx="97">
                  <c:v>365.7</c:v>
                </c:pt>
                <c:pt idx="98">
                  <c:v>402.7</c:v>
                </c:pt>
                <c:pt idx="99">
                  <c:v>410.65</c:v>
                </c:pt>
                <c:pt idx="100">
                  <c:v>437.9</c:v>
                </c:pt>
                <c:pt idx="101">
                  <c:v>443.85</c:v>
                </c:pt>
                <c:pt idx="102">
                  <c:v>441.95</c:v>
                </c:pt>
                <c:pt idx="103">
                  <c:v>427.6</c:v>
                </c:pt>
                <c:pt idx="104">
                  <c:v>458.45</c:v>
                </c:pt>
                <c:pt idx="105">
                  <c:v>481.95</c:v>
                </c:pt>
                <c:pt idx="106">
                  <c:v>520</c:v>
                </c:pt>
                <c:pt idx="107">
                  <c:v>552.4</c:v>
                </c:pt>
                <c:pt idx="108">
                  <c:v>547.45000000000005</c:v>
                </c:pt>
                <c:pt idx="109">
                  <c:v>550.45000000000005</c:v>
                </c:pt>
                <c:pt idx="110">
                  <c:v>520</c:v>
                </c:pt>
                <c:pt idx="111">
                  <c:v>392.8</c:v>
                </c:pt>
                <c:pt idx="112">
                  <c:v>361.4</c:v>
                </c:pt>
                <c:pt idx="113">
                  <c:v>380</c:v>
                </c:pt>
                <c:pt idx="114">
                  <c:v>395.5</c:v>
                </c:pt>
                <c:pt idx="115">
                  <c:v>422.05</c:v>
                </c:pt>
                <c:pt idx="116">
                  <c:v>399.6</c:v>
                </c:pt>
                <c:pt idx="117">
                  <c:v>428.25</c:v>
                </c:pt>
                <c:pt idx="118">
                  <c:v>499</c:v>
                </c:pt>
                <c:pt idx="119">
                  <c:v>538.4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7-4482-B2CB-4A9AB4486CA0}"/>
            </c:ext>
          </c:extLst>
        </c:ser>
        <c:ser>
          <c:idx val="1"/>
          <c:order val="1"/>
          <c:tx>
            <c:v>12 month 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Q0!$K$26:$K$145</c:f>
              <c:numCache>
                <c:formatCode>mmm\-yy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Q0!$O$32:$O$139</c:f>
              <c:numCache>
                <c:formatCode>General</c:formatCode>
                <c:ptCount val="108"/>
                <c:pt idx="0">
                  <c:v>1029.4875</c:v>
                </c:pt>
                <c:pt idx="1">
                  <c:v>1015.9416666666666</c:v>
                </c:pt>
                <c:pt idx="2">
                  <c:v>1005.8624999999998</c:v>
                </c:pt>
                <c:pt idx="3">
                  <c:v>989.66250000000002</c:v>
                </c:pt>
                <c:pt idx="4">
                  <c:v>971.1583333333333</c:v>
                </c:pt>
                <c:pt idx="5">
                  <c:v>953.74583333333339</c:v>
                </c:pt>
                <c:pt idx="6">
                  <c:v>939.91250000000002</c:v>
                </c:pt>
                <c:pt idx="7">
                  <c:v>931.23541666666677</c:v>
                </c:pt>
                <c:pt idx="8">
                  <c:v>934.83125000000018</c:v>
                </c:pt>
                <c:pt idx="9">
                  <c:v>947.57708333333323</c:v>
                </c:pt>
                <c:pt idx="10">
                  <c:v>961.32499999999993</c:v>
                </c:pt>
                <c:pt idx="11">
                  <c:v>984.19166666666661</c:v>
                </c:pt>
                <c:pt idx="12">
                  <c:v>1013.0500000000002</c:v>
                </c:pt>
                <c:pt idx="13">
                  <c:v>1035.1020833333334</c:v>
                </c:pt>
                <c:pt idx="14">
                  <c:v>1051.6812499999999</c:v>
                </c:pt>
                <c:pt idx="15">
                  <c:v>1071.0041666666666</c:v>
                </c:pt>
                <c:pt idx="16">
                  <c:v>1096.5208333333333</c:v>
                </c:pt>
                <c:pt idx="17">
                  <c:v>1121.6729166666667</c:v>
                </c:pt>
                <c:pt idx="18">
                  <c:v>1137.2208333333335</c:v>
                </c:pt>
                <c:pt idx="19">
                  <c:v>1139.2458333333334</c:v>
                </c:pt>
                <c:pt idx="20">
                  <c:v>1135.8895833333333</c:v>
                </c:pt>
                <c:pt idx="21">
                  <c:v>1136.29375</c:v>
                </c:pt>
                <c:pt idx="22">
                  <c:v>1138.9020833333334</c:v>
                </c:pt>
                <c:pt idx="23">
                  <c:v>1142.3333333333333</c:v>
                </c:pt>
                <c:pt idx="24">
                  <c:v>1139.5916666666667</c:v>
                </c:pt>
                <c:pt idx="25">
                  <c:v>1128.4520833333333</c:v>
                </c:pt>
                <c:pt idx="26">
                  <c:v>1127.10625</c:v>
                </c:pt>
                <c:pt idx="27">
                  <c:v>1137.6020833333334</c:v>
                </c:pt>
                <c:pt idx="28">
                  <c:v>1157.7395833333333</c:v>
                </c:pt>
                <c:pt idx="29">
                  <c:v>1186.78125</c:v>
                </c:pt>
                <c:pt idx="30">
                  <c:v>1218.9125000000001</c:v>
                </c:pt>
                <c:pt idx="31">
                  <c:v>1263.2812500000002</c:v>
                </c:pt>
                <c:pt idx="32">
                  <c:v>1312.7020833333336</c:v>
                </c:pt>
                <c:pt idx="33">
                  <c:v>1356.4937500000001</c:v>
                </c:pt>
                <c:pt idx="34">
                  <c:v>1404.0062500000001</c:v>
                </c:pt>
                <c:pt idx="35">
                  <c:v>1455.2041666666667</c:v>
                </c:pt>
                <c:pt idx="36">
                  <c:v>1449.6166666666668</c:v>
                </c:pt>
                <c:pt idx="37">
                  <c:v>1390.7624999999998</c:v>
                </c:pt>
                <c:pt idx="38">
                  <c:v>1324.2749999999999</c:v>
                </c:pt>
                <c:pt idx="39">
                  <c:v>1245.4854166666664</c:v>
                </c:pt>
                <c:pt idx="40">
                  <c:v>1152.3166666666664</c:v>
                </c:pt>
                <c:pt idx="41">
                  <c:v>1050.5437499999998</c:v>
                </c:pt>
                <c:pt idx="42">
                  <c:v>951.34583333333319</c:v>
                </c:pt>
                <c:pt idx="43">
                  <c:v>849.90833333333342</c:v>
                </c:pt>
                <c:pt idx="44">
                  <c:v>742.58333333333337</c:v>
                </c:pt>
                <c:pt idx="45">
                  <c:v>631.25625000000002</c:v>
                </c:pt>
                <c:pt idx="46">
                  <c:v>513.14583333333337</c:v>
                </c:pt>
                <c:pt idx="47">
                  <c:v>387.5020833333333</c:v>
                </c:pt>
                <c:pt idx="48">
                  <c:v>318.75416666666666</c:v>
                </c:pt>
                <c:pt idx="49">
                  <c:v>307.84583333333336</c:v>
                </c:pt>
                <c:pt idx="50">
                  <c:v>297.17916666666667</c:v>
                </c:pt>
                <c:pt idx="51">
                  <c:v>288.79791666666665</c:v>
                </c:pt>
                <c:pt idx="52">
                  <c:v>281.89791666666667</c:v>
                </c:pt>
                <c:pt idx="53">
                  <c:v>275.73541666666671</c:v>
                </c:pt>
                <c:pt idx="54">
                  <c:v>271.3</c:v>
                </c:pt>
                <c:pt idx="55">
                  <c:v>266.91458333333333</c:v>
                </c:pt>
                <c:pt idx="56">
                  <c:v>264.41458333333333</c:v>
                </c:pt>
                <c:pt idx="57">
                  <c:v>264.29374999999999</c:v>
                </c:pt>
                <c:pt idx="58">
                  <c:v>264.89166666666665</c:v>
                </c:pt>
                <c:pt idx="59">
                  <c:v>265.23958333333331</c:v>
                </c:pt>
                <c:pt idx="60">
                  <c:v>265.44166666666666</c:v>
                </c:pt>
                <c:pt idx="61">
                  <c:v>268.58958333333334</c:v>
                </c:pt>
                <c:pt idx="62">
                  <c:v>273.17916666666662</c:v>
                </c:pt>
                <c:pt idx="63">
                  <c:v>276.53541666666666</c:v>
                </c:pt>
                <c:pt idx="64">
                  <c:v>281.20833333333331</c:v>
                </c:pt>
                <c:pt idx="65">
                  <c:v>287.23750000000001</c:v>
                </c:pt>
                <c:pt idx="66">
                  <c:v>291.69583333333333</c:v>
                </c:pt>
                <c:pt idx="67">
                  <c:v>295.20208333333329</c:v>
                </c:pt>
                <c:pt idx="68">
                  <c:v>297.70416666666665</c:v>
                </c:pt>
                <c:pt idx="69">
                  <c:v>299.3458333333333</c:v>
                </c:pt>
                <c:pt idx="70">
                  <c:v>301.72499999999997</c:v>
                </c:pt>
                <c:pt idx="71">
                  <c:v>305.33333333333331</c:v>
                </c:pt>
                <c:pt idx="72">
                  <c:v>311.27708333333334</c:v>
                </c:pt>
                <c:pt idx="73">
                  <c:v>317.66458333333338</c:v>
                </c:pt>
                <c:pt idx="74">
                  <c:v>321.39375000000001</c:v>
                </c:pt>
                <c:pt idx="75">
                  <c:v>322.625</c:v>
                </c:pt>
                <c:pt idx="76">
                  <c:v>322.35208333333327</c:v>
                </c:pt>
                <c:pt idx="77">
                  <c:v>320.91249999999997</c:v>
                </c:pt>
                <c:pt idx="78">
                  <c:v>319.62291666666664</c:v>
                </c:pt>
                <c:pt idx="79">
                  <c:v>321.10833333333329</c:v>
                </c:pt>
                <c:pt idx="80">
                  <c:v>324.72499999999997</c:v>
                </c:pt>
                <c:pt idx="81">
                  <c:v>328.34166666666664</c:v>
                </c:pt>
                <c:pt idx="82">
                  <c:v>331.87291666666664</c:v>
                </c:pt>
                <c:pt idx="83">
                  <c:v>335.63124999999997</c:v>
                </c:pt>
                <c:pt idx="84">
                  <c:v>338.33750000000003</c:v>
                </c:pt>
                <c:pt idx="85">
                  <c:v>339.49166666666673</c:v>
                </c:pt>
                <c:pt idx="86">
                  <c:v>343.60625000000005</c:v>
                </c:pt>
                <c:pt idx="87">
                  <c:v>352.13124999999997</c:v>
                </c:pt>
                <c:pt idx="88">
                  <c:v>361.98124999999999</c:v>
                </c:pt>
                <c:pt idx="89">
                  <c:v>372.88541666666669</c:v>
                </c:pt>
                <c:pt idx="90">
                  <c:v>384.33333333333331</c:v>
                </c:pt>
                <c:pt idx="91">
                  <c:v>393.26249999999999</c:v>
                </c:pt>
                <c:pt idx="92">
                  <c:v>401.35208333333338</c:v>
                </c:pt>
                <c:pt idx="93">
                  <c:v>411.3145833333333</c:v>
                </c:pt>
                <c:pt idx="94">
                  <c:v>422.58124999999995</c:v>
                </c:pt>
                <c:pt idx="95">
                  <c:v>436.24374999999992</c:v>
                </c:pt>
                <c:pt idx="96">
                  <c:v>450.71249999999992</c:v>
                </c:pt>
                <c:pt idx="97">
                  <c:v>465.24791666666653</c:v>
                </c:pt>
                <c:pt idx="98">
                  <c:v>477.83333333333326</c:v>
                </c:pt>
                <c:pt idx="99">
                  <c:v>481.97708333333338</c:v>
                </c:pt>
                <c:pt idx="100">
                  <c:v>478.04583333333335</c:v>
                </c:pt>
                <c:pt idx="101">
                  <c:v>472.19791666666669</c:v>
                </c:pt>
                <c:pt idx="102">
                  <c:v>467.60208333333338</c:v>
                </c:pt>
                <c:pt idx="103">
                  <c:v>465.4354166666667</c:v>
                </c:pt>
                <c:pt idx="104">
                  <c:v>462.75208333333336</c:v>
                </c:pt>
                <c:pt idx="105">
                  <c:v>458.06250000000006</c:v>
                </c:pt>
                <c:pt idx="106">
                  <c:v>454.95000000000005</c:v>
                </c:pt>
                <c:pt idx="107">
                  <c:v>453.49166666666662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7-4482-B2CB-4A9AB448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03040"/>
        <c:axId val="768001376"/>
      </c:lineChart>
      <c:dateAx>
        <c:axId val="7680030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1376"/>
        <c:crosses val="autoZero"/>
        <c:auto val="1"/>
        <c:lblOffset val="100"/>
        <c:baseTimeUnit val="months"/>
      </c:dateAx>
      <c:valAx>
        <c:axId val="7680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Q3b!$J$5</c:f>
              <c:strCache>
                <c:ptCount val="1"/>
                <c:pt idx="0">
                  <c:v>Yearly Average (y)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Q3b!$H$6:$H$9</c:f>
              <c:numCache>
                <c:formatCode>General</c:formatCode>
                <c:ptCount val="4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</c:numCache>
            </c:numRef>
          </c:cat>
          <c:val>
            <c:numRef>
              <c:f>Q3b!$J$6:$J$9</c:f>
              <c:numCache>
                <c:formatCode>General</c:formatCode>
                <c:ptCount val="4"/>
                <c:pt idx="0">
                  <c:v>25.333333333333332</c:v>
                </c:pt>
                <c:pt idx="1">
                  <c:v>28.75</c:v>
                </c:pt>
                <c:pt idx="2">
                  <c:v>30.25</c:v>
                </c:pt>
                <c:pt idx="3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4-46CB-9A5F-86E77F11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71536"/>
        <c:axId val="722271952"/>
      </c:lineChart>
      <c:catAx>
        <c:axId val="7222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71952"/>
        <c:crosses val="autoZero"/>
        <c:auto val="1"/>
        <c:lblAlgn val="ctr"/>
        <c:lblOffset val="100"/>
        <c:noMultiLvlLbl val="0"/>
      </c:catAx>
      <c:valAx>
        <c:axId val="7222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Q3b!$K$34</c:f>
              <c:strCache>
                <c:ptCount val="1"/>
                <c:pt idx="0">
                  <c:v>Adjusted Seasonal indices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Q3b!$C$6:$C$17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Q3b!$K$35:$K$46</c:f>
              <c:numCache>
                <c:formatCode>General</c:formatCode>
                <c:ptCount val="12"/>
                <c:pt idx="0">
                  <c:v>98.005247895003222</c:v>
                </c:pt>
                <c:pt idx="1">
                  <c:v>125.31371417004992</c:v>
                </c:pt>
                <c:pt idx="2">
                  <c:v>329.60350034866866</c:v>
                </c:pt>
                <c:pt idx="3">
                  <c:v>70.293838700484358</c:v>
                </c:pt>
                <c:pt idx="4">
                  <c:v>72.545451920336973</c:v>
                </c:pt>
                <c:pt idx="5">
                  <c:v>68.366129972067981</c:v>
                </c:pt>
                <c:pt idx="6">
                  <c:v>87.118737932993852</c:v>
                </c:pt>
                <c:pt idx="7">
                  <c:v>66.545167668288656</c:v>
                </c:pt>
                <c:pt idx="8">
                  <c:v>57.086103773779293</c:v>
                </c:pt>
                <c:pt idx="9">
                  <c:v>87.434067872131806</c:v>
                </c:pt>
                <c:pt idx="10">
                  <c:v>75.919342502566167</c:v>
                </c:pt>
                <c:pt idx="11">
                  <c:v>61.768697243629042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6-4113-8BC2-84359CCD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58384"/>
        <c:axId val="727457136"/>
      </c:lineChart>
      <c:catAx>
        <c:axId val="72745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57136"/>
        <c:crosses val="autoZero"/>
        <c:auto val="1"/>
        <c:lblAlgn val="ctr"/>
        <c:lblOffset val="100"/>
        <c:noMultiLvlLbl val="0"/>
      </c:catAx>
      <c:valAx>
        <c:axId val="7274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Seasonal Indices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Adjusted seasonal Indices(Ratio to MA)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Q0!$F$254</c:f>
              <c:strCache>
                <c:ptCount val="1"/>
                <c:pt idx="0">
                  <c:v>Adjusted seasonal Indices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Q0!$D$255:$D$266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Q0!$F$255:$F$266</c:f>
              <c:numCache>
                <c:formatCode>General</c:formatCode>
                <c:ptCount val="12"/>
                <c:pt idx="0">
                  <c:v>96.882750788814036</c:v>
                </c:pt>
                <c:pt idx="1">
                  <c:v>95.162380744577277</c:v>
                </c:pt>
                <c:pt idx="2">
                  <c:v>95.360187826566403</c:v>
                </c:pt>
                <c:pt idx="3">
                  <c:v>92.525975800419744</c:v>
                </c:pt>
                <c:pt idx="4">
                  <c:v>97.022540589831237</c:v>
                </c:pt>
                <c:pt idx="5">
                  <c:v>97.034405787741093</c:v>
                </c:pt>
                <c:pt idx="6">
                  <c:v>101.05916219273068</c:v>
                </c:pt>
                <c:pt idx="7">
                  <c:v>99.69208391599436</c:v>
                </c:pt>
                <c:pt idx="8">
                  <c:v>101.58831204993982</c:v>
                </c:pt>
                <c:pt idx="9">
                  <c:v>105.26716233342768</c:v>
                </c:pt>
                <c:pt idx="10">
                  <c:v>109.26142297618706</c:v>
                </c:pt>
                <c:pt idx="11">
                  <c:v>109.14361499377073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E-403F-9598-3B0B3F13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19392"/>
        <c:axId val="554016896"/>
      </c:lineChart>
      <c:catAx>
        <c:axId val="5540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6896"/>
        <c:crosses val="autoZero"/>
        <c:auto val="1"/>
        <c:lblAlgn val="ctr"/>
        <c:lblOffset val="100"/>
        <c:noMultiLvlLbl val="0"/>
      </c:catAx>
      <c:valAx>
        <c:axId val="554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Yearly Trend fitting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Yearly Average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Q0!$Q$307:$Q$316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Q0!$R$307:$R$316</c:f>
              <c:numCache>
                <c:formatCode>General</c:formatCode>
                <c:ptCount val="10"/>
                <c:pt idx="0">
                  <c:v>1039.9708333333333</c:v>
                </c:pt>
                <c:pt idx="1">
                  <c:v>999.52500000000009</c:v>
                </c:pt>
                <c:pt idx="2">
                  <c:v>1144.3</c:v>
                </c:pt>
                <c:pt idx="3">
                  <c:v>1479.8125</c:v>
                </c:pt>
                <c:pt idx="4">
                  <c:v>324.16249999999997</c:v>
                </c:pt>
                <c:pt idx="5">
                  <c:v>264.94166666666666</c:v>
                </c:pt>
                <c:pt idx="6">
                  <c:v>307.52083333333331</c:v>
                </c:pt>
                <c:pt idx="7">
                  <c:v>337.6</c:v>
                </c:pt>
                <c:pt idx="8">
                  <c:v>443.87499999999994</c:v>
                </c:pt>
                <c:pt idx="9">
                  <c:v>452.9083333333333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F-43AD-82AA-B2855D0B28FC}"/>
            </c:ext>
          </c:extLst>
        </c:ser>
        <c:ser>
          <c:idx val="2"/>
          <c:order val="1"/>
          <c:tx>
            <c:v>Yearly Trend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Q0!$Q$307:$Q$316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Q0!$T$307:$T$316</c:f>
              <c:numCache>
                <c:formatCode>General</c:formatCode>
                <c:ptCount val="10"/>
                <c:pt idx="0">
                  <c:v>1049.8353511072314</c:v>
                </c:pt>
                <c:pt idx="1">
                  <c:v>929.94117181429692</c:v>
                </c:pt>
                <c:pt idx="2">
                  <c:v>1350.5197853535344</c:v>
                </c:pt>
                <c:pt idx="3">
                  <c:v>1156.0016987179476</c:v>
                </c:pt>
                <c:pt idx="4">
                  <c:v>590.17695415695289</c:v>
                </c:pt>
                <c:pt idx="5">
                  <c:v>202.27766122766005</c:v>
                </c:pt>
                <c:pt idx="6">
                  <c:v>224.63073717948646</c:v>
                </c:pt>
                <c:pt idx="7">
                  <c:v>421.88085567210533</c:v>
                </c:pt>
                <c:pt idx="8">
                  <c:v>411.78360382672804</c:v>
                </c:pt>
                <c:pt idx="9">
                  <c:v>457.5688476107216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F-43AD-82AA-B2855D0B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94160"/>
        <c:axId val="555000400"/>
      </c:lineChart>
      <c:catAx>
        <c:axId val="5549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00400"/>
        <c:crosses val="autoZero"/>
        <c:auto val="1"/>
        <c:lblAlgn val="ctr"/>
        <c:lblOffset val="100"/>
        <c:noMultiLvlLbl val="0"/>
      </c:catAx>
      <c:valAx>
        <c:axId val="5550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Fitting polynomial trend (6th order)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 price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Q0!$C$294:$C$413</c:f>
              <c:numCache>
                <c:formatCode>mmm\-yy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Q0!$D$294:$D$413</c:f>
              <c:numCache>
                <c:formatCode>General</c:formatCode>
                <c:ptCount val="120"/>
                <c:pt idx="0">
                  <c:v>1158</c:v>
                </c:pt>
                <c:pt idx="1">
                  <c:v>1072</c:v>
                </c:pt>
                <c:pt idx="2">
                  <c:v>1126</c:v>
                </c:pt>
                <c:pt idx="3">
                  <c:v>1137.9000000000001</c:v>
                </c:pt>
                <c:pt idx="4">
                  <c:v>1118.7</c:v>
                </c:pt>
                <c:pt idx="5">
                  <c:v>1098.9000000000001</c:v>
                </c:pt>
                <c:pt idx="6">
                  <c:v>1111</c:v>
                </c:pt>
                <c:pt idx="7">
                  <c:v>1059</c:v>
                </c:pt>
                <c:pt idx="8">
                  <c:v>930</c:v>
                </c:pt>
                <c:pt idx="9">
                  <c:v>953.25</c:v>
                </c:pt>
                <c:pt idx="10">
                  <c:v>923.9</c:v>
                </c:pt>
                <c:pt idx="11">
                  <c:v>791</c:v>
                </c:pt>
                <c:pt idx="12">
                  <c:v>906.4</c:v>
                </c:pt>
                <c:pt idx="13">
                  <c:v>998.5</c:v>
                </c:pt>
                <c:pt idx="14">
                  <c:v>957.6</c:v>
                </c:pt>
                <c:pt idx="15">
                  <c:v>917.5</c:v>
                </c:pt>
                <c:pt idx="16">
                  <c:v>895</c:v>
                </c:pt>
                <c:pt idx="17">
                  <c:v>904.7</c:v>
                </c:pt>
                <c:pt idx="18">
                  <c:v>973.2</c:v>
                </c:pt>
                <c:pt idx="19">
                  <c:v>988.55</c:v>
                </c:pt>
                <c:pt idx="20">
                  <c:v>1086.75</c:v>
                </c:pt>
                <c:pt idx="21">
                  <c:v>1102.4000000000001</c:v>
                </c:pt>
                <c:pt idx="22">
                  <c:v>1104.7</c:v>
                </c:pt>
                <c:pt idx="23">
                  <c:v>1159</c:v>
                </c:pt>
                <c:pt idx="24">
                  <c:v>1231</c:v>
                </c:pt>
                <c:pt idx="25">
                  <c:v>1203.1500000000001</c:v>
                </c:pt>
                <c:pt idx="26">
                  <c:v>1150.8499999999999</c:v>
                </c:pt>
                <c:pt idx="27">
                  <c:v>1188</c:v>
                </c:pt>
                <c:pt idx="28">
                  <c:v>1236.9000000000001</c:v>
                </c:pt>
                <c:pt idx="29">
                  <c:v>1166.45</c:v>
                </c:pt>
                <c:pt idx="30">
                  <c:v>1084.5999999999999</c:v>
                </c:pt>
                <c:pt idx="31">
                  <c:v>925.75</c:v>
                </c:pt>
                <c:pt idx="32">
                  <c:v>1069</c:v>
                </c:pt>
                <c:pt idx="33">
                  <c:v>1129.8499999999999</c:v>
                </c:pt>
                <c:pt idx="34">
                  <c:v>1139.8499999999999</c:v>
                </c:pt>
                <c:pt idx="35">
                  <c:v>1206.2</c:v>
                </c:pt>
                <c:pt idx="36">
                  <c:v>1118</c:v>
                </c:pt>
                <c:pt idx="37">
                  <c:v>1048.8</c:v>
                </c:pt>
                <c:pt idx="38">
                  <c:v>1272.9000000000001</c:v>
                </c:pt>
                <c:pt idx="39">
                  <c:v>1317.85</c:v>
                </c:pt>
                <c:pt idx="40">
                  <c:v>1590.35</c:v>
                </c:pt>
                <c:pt idx="41">
                  <c:v>1510</c:v>
                </c:pt>
                <c:pt idx="42">
                  <c:v>1512.2</c:v>
                </c:pt>
                <c:pt idx="43">
                  <c:v>1563</c:v>
                </c:pt>
                <c:pt idx="44">
                  <c:v>1617.85</c:v>
                </c:pt>
                <c:pt idx="45">
                  <c:v>1632</c:v>
                </c:pt>
                <c:pt idx="46">
                  <c:v>1778</c:v>
                </c:pt>
                <c:pt idx="47">
                  <c:v>1796.8</c:v>
                </c:pt>
                <c:pt idx="48">
                  <c:v>393.3</c:v>
                </c:pt>
                <c:pt idx="49">
                  <c:v>361</c:v>
                </c:pt>
                <c:pt idx="50">
                  <c:v>365</c:v>
                </c:pt>
                <c:pt idx="51">
                  <c:v>334.8</c:v>
                </c:pt>
                <c:pt idx="52">
                  <c:v>337.35</c:v>
                </c:pt>
                <c:pt idx="53">
                  <c:v>320.45</c:v>
                </c:pt>
                <c:pt idx="54">
                  <c:v>321</c:v>
                </c:pt>
                <c:pt idx="55">
                  <c:v>319.7</c:v>
                </c:pt>
                <c:pt idx="56">
                  <c:v>285.35000000000002</c:v>
                </c:pt>
                <c:pt idx="57">
                  <c:v>292.64999999999998</c:v>
                </c:pt>
                <c:pt idx="58">
                  <c:v>282.7</c:v>
                </c:pt>
                <c:pt idx="59">
                  <c:v>276.64999999999998</c:v>
                </c:pt>
                <c:pt idx="60">
                  <c:v>263.5</c:v>
                </c:pt>
                <c:pt idx="61">
                  <c:v>229</c:v>
                </c:pt>
                <c:pt idx="62">
                  <c:v>241</c:v>
                </c:pt>
                <c:pt idx="63">
                  <c:v>257.64999999999998</c:v>
                </c:pt>
                <c:pt idx="64">
                  <c:v>248.9</c:v>
                </c:pt>
                <c:pt idx="65">
                  <c:v>261</c:v>
                </c:pt>
                <c:pt idx="66">
                  <c:v>274</c:v>
                </c:pt>
                <c:pt idx="67">
                  <c:v>261.45</c:v>
                </c:pt>
                <c:pt idx="68">
                  <c:v>283.60000000000002</c:v>
                </c:pt>
                <c:pt idx="69">
                  <c:v>291.5</c:v>
                </c:pt>
                <c:pt idx="70">
                  <c:v>298.2</c:v>
                </c:pt>
                <c:pt idx="71">
                  <c:v>269.5</c:v>
                </c:pt>
                <c:pt idx="72">
                  <c:v>275.5</c:v>
                </c:pt>
                <c:pt idx="73">
                  <c:v>292.55</c:v>
                </c:pt>
                <c:pt idx="74">
                  <c:v>287.60000000000002</c:v>
                </c:pt>
                <c:pt idx="75">
                  <c:v>291.60000000000002</c:v>
                </c:pt>
                <c:pt idx="76">
                  <c:v>327.10000000000002</c:v>
                </c:pt>
                <c:pt idx="77">
                  <c:v>327.5</c:v>
                </c:pt>
                <c:pt idx="78">
                  <c:v>314.5</c:v>
                </c:pt>
                <c:pt idx="79">
                  <c:v>305.10000000000002</c:v>
                </c:pt>
                <c:pt idx="80">
                  <c:v>300</c:v>
                </c:pt>
                <c:pt idx="81">
                  <c:v>314.5</c:v>
                </c:pt>
                <c:pt idx="82">
                  <c:v>332.3</c:v>
                </c:pt>
                <c:pt idx="83">
                  <c:v>322</c:v>
                </c:pt>
                <c:pt idx="84">
                  <c:v>365.65</c:v>
                </c:pt>
                <c:pt idx="85">
                  <c:v>355.7</c:v>
                </c:pt>
                <c:pt idx="86">
                  <c:v>313.95</c:v>
                </c:pt>
                <c:pt idx="87">
                  <c:v>294.8</c:v>
                </c:pt>
                <c:pt idx="88">
                  <c:v>317.35000000000002</c:v>
                </c:pt>
                <c:pt idx="89">
                  <c:v>302.7</c:v>
                </c:pt>
                <c:pt idx="90">
                  <c:v>308.35000000000002</c:v>
                </c:pt>
                <c:pt idx="91">
                  <c:v>346.9</c:v>
                </c:pt>
                <c:pt idx="92">
                  <c:v>345</c:v>
                </c:pt>
                <c:pt idx="93">
                  <c:v>356.3</c:v>
                </c:pt>
                <c:pt idx="94">
                  <c:v>375.25</c:v>
                </c:pt>
                <c:pt idx="95">
                  <c:v>369.25</c:v>
                </c:pt>
                <c:pt idx="96">
                  <c:v>383.35</c:v>
                </c:pt>
                <c:pt idx="97">
                  <c:v>365.7</c:v>
                </c:pt>
                <c:pt idx="98">
                  <c:v>402.7</c:v>
                </c:pt>
                <c:pt idx="99">
                  <c:v>410.65</c:v>
                </c:pt>
                <c:pt idx="100">
                  <c:v>437.9</c:v>
                </c:pt>
                <c:pt idx="101">
                  <c:v>443.85</c:v>
                </c:pt>
                <c:pt idx="102">
                  <c:v>441.95</c:v>
                </c:pt>
                <c:pt idx="103">
                  <c:v>427.6</c:v>
                </c:pt>
                <c:pt idx="104">
                  <c:v>458.45</c:v>
                </c:pt>
                <c:pt idx="105">
                  <c:v>481.95</c:v>
                </c:pt>
                <c:pt idx="106">
                  <c:v>520</c:v>
                </c:pt>
                <c:pt idx="107">
                  <c:v>552.4</c:v>
                </c:pt>
                <c:pt idx="108">
                  <c:v>547.45000000000005</c:v>
                </c:pt>
                <c:pt idx="109">
                  <c:v>550.45000000000005</c:v>
                </c:pt>
                <c:pt idx="110">
                  <c:v>520</c:v>
                </c:pt>
                <c:pt idx="111">
                  <c:v>392.8</c:v>
                </c:pt>
                <c:pt idx="112">
                  <c:v>361.4</c:v>
                </c:pt>
                <c:pt idx="113">
                  <c:v>380</c:v>
                </c:pt>
                <c:pt idx="114">
                  <c:v>395.5</c:v>
                </c:pt>
                <c:pt idx="115">
                  <c:v>422.05</c:v>
                </c:pt>
                <c:pt idx="116">
                  <c:v>399.6</c:v>
                </c:pt>
                <c:pt idx="117">
                  <c:v>428.25</c:v>
                </c:pt>
                <c:pt idx="118">
                  <c:v>499</c:v>
                </c:pt>
                <c:pt idx="119">
                  <c:v>538.4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A-413C-A2BB-7810658C9EFB}"/>
            </c:ext>
          </c:extLst>
        </c:ser>
        <c:ser>
          <c:idx val="1"/>
          <c:order val="1"/>
          <c:tx>
            <c:strRef>
              <c:f>Q0!$L$293</c:f>
              <c:strCache>
                <c:ptCount val="1"/>
                <c:pt idx="0">
                  <c:v>trend values 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Q0!$C$294:$C$413</c:f>
              <c:numCache>
                <c:formatCode>mmm\-yy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Q0!$L$294:$L$413</c:f>
              <c:numCache>
                <c:formatCode>General</c:formatCode>
                <c:ptCount val="120"/>
                <c:pt idx="0">
                  <c:v>1447.9296813473147</c:v>
                </c:pt>
                <c:pt idx="1">
                  <c:v>1262.871481156908</c:v>
                </c:pt>
                <c:pt idx="2">
                  <c:v>1112.8700331561793</c:v>
                </c:pt>
                <c:pt idx="3">
                  <c:v>994.17916911048519</c:v>
                </c:pt>
                <c:pt idx="4">
                  <c:v>903.29476201785724</c:v>
                </c:pt>
                <c:pt idx="5">
                  <c:v>836.94559206276858</c:v>
                </c:pt>
                <c:pt idx="6">
                  <c:v>792.08437049783311</c:v>
                </c:pt>
                <c:pt idx="7">
                  <c:v>765.87892145340766</c:v>
                </c:pt>
                <c:pt idx="8">
                  <c:v>755.70352167508918</c:v>
                </c:pt>
                <c:pt idx="9">
                  <c:v>759.13039818913467</c:v>
                </c:pt>
                <c:pt idx="10">
                  <c:v>773.92138389578668</c:v>
                </c:pt>
                <c:pt idx="11">
                  <c:v>798.01973109050255</c:v>
                </c:pt>
                <c:pt idx="12">
                  <c:v>829.54208291309851</c:v>
                </c:pt>
                <c:pt idx="13">
                  <c:v>866.77060272480207</c:v>
                </c:pt>
                <c:pt idx="14">
                  <c:v>908.14526141320175</c:v>
                </c:pt>
                <c:pt idx="15">
                  <c:v>952.25628262512487</c:v>
                </c:pt>
                <c:pt idx="16">
                  <c:v>997.83674592740635</c:v>
                </c:pt>
                <c:pt idx="17">
                  <c:v>1043.7553478955781</c:v>
                </c:pt>
                <c:pt idx="18">
                  <c:v>1089.0093211304541</c:v>
                </c:pt>
                <c:pt idx="19">
                  <c:v>1132.7175112026441</c:v>
                </c:pt>
                <c:pt idx="20">
                  <c:v>1174.1136115249546</c:v>
                </c:pt>
                <c:pt idx="21">
                  <c:v>1212.5395561527116</c:v>
                </c:pt>
                <c:pt idx="22">
                  <c:v>1247.4390705119881</c:v>
                </c:pt>
                <c:pt idx="23">
                  <c:v>1278.35138005574</c:v>
                </c:pt>
                <c:pt idx="24">
                  <c:v>1304.9050768478503</c:v>
                </c:pt>
                <c:pt idx="25">
                  <c:v>1326.8121440750849</c:v>
                </c:pt>
                <c:pt idx="26">
                  <c:v>1343.8621384869532</c:v>
                </c:pt>
                <c:pt idx="27">
                  <c:v>1355.9165307634789</c:v>
                </c:pt>
                <c:pt idx="28">
                  <c:v>1362.9032038108803</c:v>
                </c:pt>
                <c:pt idx="29">
                  <c:v>1364.8111089851586</c:v>
                </c:pt>
                <c:pt idx="30">
                  <c:v>1361.6850802435929</c:v>
                </c:pt>
                <c:pt idx="31">
                  <c:v>1353.6208062241471</c:v>
                </c:pt>
                <c:pt idx="32">
                  <c:v>1340.759960252785</c:v>
                </c:pt>
                <c:pt idx="33">
                  <c:v>1323.2854882786908</c:v>
                </c:pt>
                <c:pt idx="34">
                  <c:v>1301.4170547374008</c:v>
                </c:pt>
                <c:pt idx="35">
                  <c:v>1275.4066463418444</c:v>
                </c:pt>
                <c:pt idx="36">
                  <c:v>1245.5343338012926</c:v>
                </c:pt>
                <c:pt idx="37">
                  <c:v>1212.1041914682141</c:v>
                </c:pt>
                <c:pt idx="38">
                  <c:v>1175.4403749130415</c:v>
                </c:pt>
                <c:pt idx="39">
                  <c:v>1135.8833564268466</c:v>
                </c:pt>
                <c:pt idx="40">
                  <c:v>1093.7863184519229</c:v>
                </c:pt>
                <c:pt idx="41">
                  <c:v>1049.5117049402772</c:v>
                </c:pt>
                <c:pt idx="42">
                  <c:v>1003.4279306400304</c:v>
                </c:pt>
                <c:pt idx="43">
                  <c:v>955.90624830972615</c:v>
                </c:pt>
                <c:pt idx="44">
                  <c:v>907.31777386054864</c:v>
                </c:pt>
                <c:pt idx="45">
                  <c:v>858.03066942644887</c:v>
                </c:pt>
                <c:pt idx="46">
                  <c:v>808.40748436217996</c:v>
                </c:pt>
                <c:pt idx="47">
                  <c:v>758.80265416923964</c:v>
                </c:pt>
                <c:pt idx="48">
                  <c:v>709.56015734972357</c:v>
                </c:pt>
                <c:pt idx="49">
                  <c:v>661.01133018808559</c:v>
                </c:pt>
                <c:pt idx="50">
                  <c:v>613.47283946080734</c:v>
                </c:pt>
                <c:pt idx="51">
                  <c:v>567.24481307397605</c:v>
                </c:pt>
                <c:pt idx="52">
                  <c:v>522.60912862877171</c:v>
                </c:pt>
                <c:pt idx="53">
                  <c:v>479.82785991486196</c:v>
                </c:pt>
                <c:pt idx="54">
                  <c:v>439.14188133170649</c:v>
                </c:pt>
                <c:pt idx="55">
                  <c:v>400.76963023776938</c:v>
                </c:pt>
                <c:pt idx="56">
                  <c:v>364.90602722764038</c:v>
                </c:pt>
                <c:pt idx="57">
                  <c:v>331.72155433706484</c:v>
                </c:pt>
                <c:pt idx="58">
                  <c:v>301.36149117588235</c:v>
                </c:pt>
                <c:pt idx="59">
                  <c:v>273.94530898887365</c:v>
                </c:pt>
                <c:pt idx="60">
                  <c:v>249.56622264451647</c:v>
                </c:pt>
                <c:pt idx="61">
                  <c:v>228.2909005516502</c:v>
                </c:pt>
                <c:pt idx="62">
                  <c:v>210.15933250404856</c:v>
                </c:pt>
                <c:pt idx="63">
                  <c:v>195.18485545290153</c:v>
                </c:pt>
                <c:pt idx="64">
                  <c:v>183.35433720720573</c:v>
                </c:pt>
                <c:pt idx="65">
                  <c:v>174.62851806206302</c:v>
                </c:pt>
                <c:pt idx="66">
                  <c:v>168.94251035488844</c:v>
                </c:pt>
                <c:pt idx="67">
                  <c:v>166.20645594952634</c:v>
                </c:pt>
                <c:pt idx="68">
                  <c:v>166.30634164827515</c:v>
                </c:pt>
                <c:pt idx="69">
                  <c:v>169.10497253182081</c:v>
                </c:pt>
                <c:pt idx="70">
                  <c:v>174.44310322707918</c:v>
                </c:pt>
                <c:pt idx="71">
                  <c:v>182.14072710294636</c:v>
                </c:pt>
                <c:pt idx="72">
                  <c:v>191.99852339395858</c:v>
                </c:pt>
                <c:pt idx="73">
                  <c:v>203.79946225185972</c:v>
                </c:pt>
                <c:pt idx="74">
                  <c:v>217.31056772507844</c:v>
                </c:pt>
                <c:pt idx="75">
                  <c:v>232.28483866611305</c:v>
                </c:pt>
                <c:pt idx="76">
                  <c:v>248.46332756682557</c:v>
                </c:pt>
                <c:pt idx="77">
                  <c:v>265.57737732164446</c:v>
                </c:pt>
                <c:pt idx="78">
                  <c:v>283.35101591867556</c:v>
                </c:pt>
                <c:pt idx="79">
                  <c:v>301.50350905872222</c:v>
                </c:pt>
                <c:pt idx="80">
                  <c:v>319.75207070221302</c:v>
                </c:pt>
                <c:pt idx="81">
                  <c:v>337.81473154404023</c:v>
                </c:pt>
                <c:pt idx="82">
                  <c:v>355.41336541630403</c:v>
                </c:pt>
                <c:pt idx="83">
                  <c:v>372.2768736189679</c:v>
                </c:pt>
                <c:pt idx="84">
                  <c:v>388.14452717842084</c:v>
                </c:pt>
                <c:pt idx="85">
                  <c:v>402.76946703394958</c:v>
                </c:pt>
                <c:pt idx="86">
                  <c:v>415.92236215211904</c:v>
                </c:pt>
                <c:pt idx="87">
                  <c:v>427.39522556906036</c:v>
                </c:pt>
                <c:pt idx="88">
                  <c:v>437.0053883606688</c:v>
                </c:pt>
                <c:pt idx="89">
                  <c:v>444.59963154071079</c:v>
                </c:pt>
                <c:pt idx="90">
                  <c:v>450.05847588683628</c:v>
                </c:pt>
                <c:pt idx="91">
                  <c:v>453.30062969450614</c:v>
                </c:pt>
                <c:pt idx="92">
                  <c:v>454.28759445881974</c:v>
                </c:pt>
                <c:pt idx="93">
                  <c:v>453.02842848425917</c:v>
                </c:pt>
                <c:pt idx="94">
                  <c:v>449.58466842233565</c:v>
                </c:pt>
                <c:pt idx="95">
                  <c:v>444.07540873715129</c:v>
                </c:pt>
                <c:pt idx="96">
                  <c:v>436.68253909886243</c:v>
                </c:pt>
                <c:pt idx="97">
                  <c:v>427.65613970505342</c:v>
                </c:pt>
                <c:pt idx="98">
                  <c:v>417.32003453002767</c:v>
                </c:pt>
                <c:pt idx="99">
                  <c:v>406.07750250199069</c:v>
                </c:pt>
                <c:pt idx="100">
                  <c:v>394.41714660815956</c:v>
                </c:pt>
                <c:pt idx="101">
                  <c:v>382.91892092776561</c:v>
                </c:pt>
                <c:pt idx="102">
                  <c:v>372.26031559297985</c:v>
                </c:pt>
                <c:pt idx="103">
                  <c:v>363.22269967773354</c:v>
                </c:pt>
                <c:pt idx="104">
                  <c:v>356.69782201445901</c:v>
                </c:pt>
                <c:pt idx="105">
                  <c:v>353.69446993872953</c:v>
                </c:pt>
                <c:pt idx="106">
                  <c:v>355.34528596181372</c:v>
                </c:pt>
                <c:pt idx="107">
                  <c:v>362.91374237114087</c:v>
                </c:pt>
                <c:pt idx="108">
                  <c:v>377.80127375866709</c:v>
                </c:pt>
                <c:pt idx="109">
                  <c:v>401.55456747715448</c:v>
                </c:pt>
                <c:pt idx="110">
                  <c:v>435.8730120243556</c:v>
                </c:pt>
                <c:pt idx="111">
                  <c:v>482.61630335512177</c:v>
                </c:pt>
                <c:pt idx="112">
                  <c:v>543.81220912138724</c:v>
                </c:pt>
                <c:pt idx="113">
                  <c:v>621.66449084010856</c:v>
                </c:pt>
                <c:pt idx="114">
                  <c:v>718.56098398905988</c:v>
                </c:pt>
                <c:pt idx="115">
                  <c:v>837.08183603058342</c:v>
                </c:pt>
                <c:pt idx="116">
                  <c:v>980.00790236321905</c:v>
                </c:pt>
                <c:pt idx="117">
                  <c:v>1150.3293002012558</c:v>
                </c:pt>
                <c:pt idx="118">
                  <c:v>1351.2541203821854</c:v>
                </c:pt>
                <c:pt idx="119">
                  <c:v>1586.2172971020714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A-413C-A2BB-7810658C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75264"/>
        <c:axId val="553874016"/>
      </c:lineChart>
      <c:dateAx>
        <c:axId val="553875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4016"/>
        <c:crosses val="autoZero"/>
        <c:auto val="1"/>
        <c:lblOffset val="100"/>
        <c:baseTimeUnit val="months"/>
      </c:dateAx>
      <c:valAx>
        <c:axId val="5538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Adjusted Seasonal Indices (Ratio to trend)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Q0!$E$445</c:f>
              <c:strCache>
                <c:ptCount val="1"/>
                <c:pt idx="0">
                  <c:v>Seasonal Indices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Q0!$C$446:$C$457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Q0!$E$446:$E$457</c:f>
              <c:numCache>
                <c:formatCode>General</c:formatCode>
                <c:ptCount val="12"/>
                <c:pt idx="0">
                  <c:v>96.06565462891632</c:v>
                </c:pt>
                <c:pt idx="1">
                  <c:v>94.338095156672551</c:v>
                </c:pt>
                <c:pt idx="2">
                  <c:v>95.455201861031341</c:v>
                </c:pt>
                <c:pt idx="3">
                  <c:v>93.939027984312517</c:v>
                </c:pt>
                <c:pt idx="4">
                  <c:v>98.647805533054438</c:v>
                </c:pt>
                <c:pt idx="5">
                  <c:v>98.672533310635941</c:v>
                </c:pt>
                <c:pt idx="6">
                  <c:v>100.25316565965286</c:v>
                </c:pt>
                <c:pt idx="7">
                  <c:v>99.474064868546435</c:v>
                </c:pt>
                <c:pt idx="8">
                  <c:v>101.4890797811556</c:v>
                </c:pt>
                <c:pt idx="9">
                  <c:v>104.97419459896282</c:v>
                </c:pt>
                <c:pt idx="10">
                  <c:v>109.04060856342211</c:v>
                </c:pt>
                <c:pt idx="11">
                  <c:v>107.65056805363729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F-4E2F-8A27-F1B98589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46256"/>
        <c:axId val="729447088"/>
      </c:lineChart>
      <c:catAx>
        <c:axId val="729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7088"/>
        <c:crosses val="autoZero"/>
        <c:auto val="1"/>
        <c:lblAlgn val="ctr"/>
        <c:lblOffset val="100"/>
        <c:noMultiLvlLbl val="0"/>
      </c:catAx>
      <c:valAx>
        <c:axId val="7294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Seasonal</a:t>
            </a:r>
            <a:r>
              <a:rPr lang="en-IN" baseline="0"/>
              <a:t> indices (Ratio to MA &amp; Ratio to trend)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Ratio to trend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Q0!$C$446:$C$457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Q0!$E$446:$E$457</c:f>
              <c:numCache>
                <c:formatCode>General</c:formatCode>
                <c:ptCount val="12"/>
                <c:pt idx="0">
                  <c:v>96.06565462891632</c:v>
                </c:pt>
                <c:pt idx="1">
                  <c:v>94.338095156672551</c:v>
                </c:pt>
                <c:pt idx="2">
                  <c:v>95.455201861031341</c:v>
                </c:pt>
                <c:pt idx="3">
                  <c:v>93.939027984312517</c:v>
                </c:pt>
                <c:pt idx="4">
                  <c:v>98.647805533054438</c:v>
                </c:pt>
                <c:pt idx="5">
                  <c:v>98.672533310635941</c:v>
                </c:pt>
                <c:pt idx="6">
                  <c:v>100.25316565965286</c:v>
                </c:pt>
                <c:pt idx="7">
                  <c:v>99.474064868546435</c:v>
                </c:pt>
                <c:pt idx="8">
                  <c:v>101.4890797811556</c:v>
                </c:pt>
                <c:pt idx="9">
                  <c:v>104.97419459896282</c:v>
                </c:pt>
                <c:pt idx="10">
                  <c:v>109.04060856342211</c:v>
                </c:pt>
                <c:pt idx="11">
                  <c:v>107.65056805363729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D-4CA3-BA22-B443167D7FDA}"/>
            </c:ext>
          </c:extLst>
        </c:ser>
        <c:ser>
          <c:idx val="1"/>
          <c:order val="1"/>
          <c:tx>
            <c:v>Ratio to 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Q0!$C$446:$C$457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Q0!$F$255:$F$266</c:f>
              <c:numCache>
                <c:formatCode>General</c:formatCode>
                <c:ptCount val="12"/>
                <c:pt idx="0">
                  <c:v>96.882750788814036</c:v>
                </c:pt>
                <c:pt idx="1">
                  <c:v>95.162380744577277</c:v>
                </c:pt>
                <c:pt idx="2">
                  <c:v>95.360187826566403</c:v>
                </c:pt>
                <c:pt idx="3">
                  <c:v>92.525975800419744</c:v>
                </c:pt>
                <c:pt idx="4">
                  <c:v>97.022540589831237</c:v>
                </c:pt>
                <c:pt idx="5">
                  <c:v>97.034405787741093</c:v>
                </c:pt>
                <c:pt idx="6">
                  <c:v>101.05916219273068</c:v>
                </c:pt>
                <c:pt idx="7">
                  <c:v>99.69208391599436</c:v>
                </c:pt>
                <c:pt idx="8">
                  <c:v>101.58831204993982</c:v>
                </c:pt>
                <c:pt idx="9">
                  <c:v>105.26716233342768</c:v>
                </c:pt>
                <c:pt idx="10">
                  <c:v>109.26142297618706</c:v>
                </c:pt>
                <c:pt idx="11">
                  <c:v>109.14361499377073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D-4CA3-BA22-B443167D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80672"/>
        <c:axId val="1076481088"/>
      </c:lineChart>
      <c:catAx>
        <c:axId val="10764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81088"/>
        <c:crosses val="autoZero"/>
        <c:auto val="1"/>
        <c:lblAlgn val="ctr"/>
        <c:lblOffset val="100"/>
        <c:noMultiLvlLbl val="0"/>
      </c:catAx>
      <c:valAx>
        <c:axId val="1076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Fitting polynomial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'Q1'!$D$5</c:f>
              <c:strCache>
                <c:ptCount val="1"/>
                <c:pt idx="0">
                  <c:v>Value(y)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trend of degree 2</c:name>
            <c:spPr>
              <a:ln w="19050" cap="rnd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0.02466t2 +0.95338t + 93.1196</a:t>
                    </a:r>
                    <a:br>
                      <a:rPr lang="en-US"/>
                    </a:br>
                    <a:r>
                      <a:rPr lang="en-US"/>
                      <a:t>R² = 0.7394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'Q1'!$C$6:$C$25</c:f>
              <c:numCache>
                <c:formatCode>General</c:formatCode>
                <c:ptCount val="2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</c:numCache>
            </c:numRef>
          </c:cat>
          <c:val>
            <c:numRef>
              <c:f>'Q1'!$D$6:$D$25</c:f>
              <c:numCache>
                <c:formatCode>General</c:formatCode>
                <c:ptCount val="20"/>
                <c:pt idx="0">
                  <c:v>80</c:v>
                </c:pt>
                <c:pt idx="1">
                  <c:v>84</c:v>
                </c:pt>
                <c:pt idx="2">
                  <c:v>80</c:v>
                </c:pt>
                <c:pt idx="3">
                  <c:v>88</c:v>
                </c:pt>
                <c:pt idx="4">
                  <c:v>98</c:v>
                </c:pt>
                <c:pt idx="5">
                  <c:v>92</c:v>
                </c:pt>
                <c:pt idx="6">
                  <c:v>84</c:v>
                </c:pt>
                <c:pt idx="7">
                  <c:v>88</c:v>
                </c:pt>
                <c:pt idx="8">
                  <c:v>80</c:v>
                </c:pt>
                <c:pt idx="9">
                  <c:v>100</c:v>
                </c:pt>
                <c:pt idx="10">
                  <c:v>84</c:v>
                </c:pt>
                <c:pt idx="11">
                  <c:v>96</c:v>
                </c:pt>
                <c:pt idx="12">
                  <c:v>92</c:v>
                </c:pt>
                <c:pt idx="13">
                  <c:v>104</c:v>
                </c:pt>
                <c:pt idx="14">
                  <c:v>116</c:v>
                </c:pt>
                <c:pt idx="15">
                  <c:v>112</c:v>
                </c:pt>
                <c:pt idx="16">
                  <c:v>102</c:v>
                </c:pt>
                <c:pt idx="17">
                  <c:v>114</c:v>
                </c:pt>
                <c:pt idx="18">
                  <c:v>108</c:v>
                </c:pt>
                <c:pt idx="1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5-41F2-9626-47659045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34592"/>
        <c:axId val="388933344"/>
      </c:lineChart>
      <c:catAx>
        <c:axId val="3889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3344"/>
        <c:crosses val="autoZero"/>
        <c:auto val="1"/>
        <c:lblAlgn val="ctr"/>
        <c:lblOffset val="100"/>
        <c:noMultiLvlLbl val="0"/>
      </c:catAx>
      <c:valAx>
        <c:axId val="3889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Annual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'Q2'!$D$4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'Q2'!$C$5:$C$15</c:f>
              <c:strCache>
                <c:ptCount val="11"/>
                <c:pt idx="0">
                  <c:v>1951-52</c:v>
                </c:pt>
                <c:pt idx="1">
                  <c:v>1952-53</c:v>
                </c:pt>
                <c:pt idx="2">
                  <c:v>1953-54</c:v>
                </c:pt>
                <c:pt idx="3">
                  <c:v>1954-55</c:v>
                </c:pt>
                <c:pt idx="4">
                  <c:v>1955-56</c:v>
                </c:pt>
                <c:pt idx="5">
                  <c:v>1956-57</c:v>
                </c:pt>
                <c:pt idx="6">
                  <c:v>1957-58</c:v>
                </c:pt>
                <c:pt idx="7">
                  <c:v>1958-59</c:v>
                </c:pt>
                <c:pt idx="8">
                  <c:v>1959-60</c:v>
                </c:pt>
                <c:pt idx="9">
                  <c:v>1960-61</c:v>
                </c:pt>
                <c:pt idx="10">
                  <c:v>1961-62</c:v>
                </c:pt>
              </c:strCache>
            </c:strRef>
          </c:cat>
          <c:val>
            <c:numRef>
              <c:f>'Q2'!$D$5:$D$15</c:f>
              <c:numCache>
                <c:formatCode>General</c:formatCode>
                <c:ptCount val="11"/>
                <c:pt idx="0">
                  <c:v>920</c:v>
                </c:pt>
                <c:pt idx="1">
                  <c:v>971</c:v>
                </c:pt>
                <c:pt idx="2">
                  <c:v>1243</c:v>
                </c:pt>
                <c:pt idx="3">
                  <c:v>959</c:v>
                </c:pt>
                <c:pt idx="4">
                  <c:v>1025</c:v>
                </c:pt>
                <c:pt idx="5">
                  <c:v>1082</c:v>
                </c:pt>
                <c:pt idx="6">
                  <c:v>991</c:v>
                </c:pt>
                <c:pt idx="7">
                  <c:v>967</c:v>
                </c:pt>
                <c:pt idx="8">
                  <c:v>960</c:v>
                </c:pt>
                <c:pt idx="9">
                  <c:v>1184</c:v>
                </c:pt>
                <c:pt idx="10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7-4071-8CC1-F52ECFA5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723760"/>
        <c:axId val="723724176"/>
      </c:lineChart>
      <c:catAx>
        <c:axId val="72372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24176"/>
        <c:crosses val="autoZero"/>
        <c:auto val="1"/>
        <c:lblAlgn val="ctr"/>
        <c:lblOffset val="100"/>
        <c:noMultiLvlLbl val="0"/>
      </c:catAx>
      <c:valAx>
        <c:axId val="723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Yield of 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Seasonal Indices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Q3a!$E$116</c:f>
              <c:strCache>
                <c:ptCount val="1"/>
                <c:pt idx="0">
                  <c:v>Adjusted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Q3a!$F$116:$Q$116</c:f>
              <c:numCache>
                <c:formatCode>0.00</c:formatCode>
                <c:ptCount val="12"/>
                <c:pt idx="0">
                  <c:v>100.56166535518896</c:v>
                </c:pt>
                <c:pt idx="1">
                  <c:v>116.00877218306165</c:v>
                </c:pt>
                <c:pt idx="2">
                  <c:v>332.68450991223949</c:v>
                </c:pt>
                <c:pt idx="3">
                  <c:v>71.946836464208531</c:v>
                </c:pt>
                <c:pt idx="4">
                  <c:v>73.650869684500904</c:v>
                </c:pt>
                <c:pt idx="5">
                  <c:v>70.971699765906806</c:v>
                </c:pt>
                <c:pt idx="6">
                  <c:v>88.504137849555093</c:v>
                </c:pt>
                <c:pt idx="7">
                  <c:v>66.179720785181118</c:v>
                </c:pt>
                <c:pt idx="8">
                  <c:v>55.885638791682396</c:v>
                </c:pt>
                <c:pt idx="9">
                  <c:v>89.981854512380266</c:v>
                </c:pt>
                <c:pt idx="10">
                  <c:v>70.880655942986394</c:v>
                </c:pt>
                <c:pt idx="11">
                  <c:v>62.743638753108513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D-46F7-97E1-58F17F4673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077312"/>
        <c:axId val="731072736"/>
      </c:lineChart>
      <c:catAx>
        <c:axId val="7310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72736"/>
        <c:crosses val="autoZero"/>
        <c:auto val="1"/>
        <c:lblAlgn val="ctr"/>
        <c:lblOffset val="100"/>
        <c:noMultiLvlLbl val="0"/>
      </c:catAx>
      <c:valAx>
        <c:axId val="7310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Seasonal Indices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251</xdr:row>
      <xdr:rowOff>171450</xdr:rowOff>
    </xdr:from>
    <xdr:to>
      <xdr:col>13</xdr:col>
      <xdr:colOff>419100</xdr:colOff>
      <xdr:row>266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272</xdr:row>
      <xdr:rowOff>28575</xdr:rowOff>
    </xdr:from>
    <xdr:to>
      <xdr:col>10</xdr:col>
      <xdr:colOff>142875</xdr:colOff>
      <xdr:row>286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638175</xdr:colOff>
      <xdr:row>328</xdr:row>
      <xdr:rowOff>38100</xdr:rowOff>
    </xdr:from>
    <xdr:to>
      <xdr:col>20</xdr:col>
      <xdr:colOff>409575</xdr:colOff>
      <xdr:row>342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418</xdr:row>
      <xdr:rowOff>38100</xdr:rowOff>
    </xdr:from>
    <xdr:to>
      <xdr:col>11</xdr:col>
      <xdr:colOff>180975</xdr:colOff>
      <xdr:row>439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442</xdr:row>
      <xdr:rowOff>104775</xdr:rowOff>
    </xdr:from>
    <xdr:to>
      <xdr:col>14</xdr:col>
      <xdr:colOff>152400</xdr:colOff>
      <xdr:row>459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685800</xdr:colOff>
      <xdr:row>461</xdr:row>
      <xdr:rowOff>133350</xdr:rowOff>
    </xdr:from>
    <xdr:to>
      <xdr:col>10</xdr:col>
      <xdr:colOff>561975</xdr:colOff>
      <xdr:row>484</xdr:row>
      <xdr:rowOff>95249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27</xdr:row>
      <xdr:rowOff>9524</xdr:rowOff>
    </xdr:from>
    <xdr:to>
      <xdr:col>16</xdr:col>
      <xdr:colOff>581024</xdr:colOff>
      <xdr:row>46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16</xdr:row>
      <xdr:rowOff>66675</xdr:rowOff>
    </xdr:from>
    <xdr:to>
      <xdr:col>13</xdr:col>
      <xdr:colOff>304799</xdr:colOff>
      <xdr:row>41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119</xdr:row>
      <xdr:rowOff>104774</xdr:rowOff>
    </xdr:from>
    <xdr:to>
      <xdr:col>13</xdr:col>
      <xdr:colOff>38100</xdr:colOff>
      <xdr:row>143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11</xdr:row>
      <xdr:rowOff>66675</xdr:rowOff>
    </xdr:from>
    <xdr:to>
      <xdr:col>13</xdr:col>
      <xdr:colOff>9525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54</xdr:row>
      <xdr:rowOff>190499</xdr:rowOff>
    </xdr:from>
    <xdr:to>
      <xdr:col>10</xdr:col>
      <xdr:colOff>1581150</xdr:colOff>
      <xdr:row>77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0"/>
  <sheetViews>
    <sheetView tabSelected="1" workbookViewId="0">
      <selection activeCell="K12" sqref="K12"/>
    </sheetView>
  </sheetViews>
  <sheetFormatPr defaultRowHeight="15" x14ac:dyDescent="0.25"/>
  <cols>
    <col min="3" max="3" width="11.28515625" customWidth="1"/>
    <col min="4" max="4" width="19.42578125" customWidth="1"/>
    <col min="5" max="5" width="17.7109375" customWidth="1"/>
    <col min="6" max="6" width="16.28515625" customWidth="1"/>
    <col min="7" max="7" width="13.28515625" customWidth="1"/>
    <col min="8" max="8" width="17.7109375" customWidth="1"/>
    <col min="9" max="9" width="16.42578125" customWidth="1"/>
    <col min="12" max="12" width="16.42578125" customWidth="1"/>
    <col min="13" max="13" width="16.5703125" customWidth="1"/>
    <col min="14" max="14" width="13.5703125" customWidth="1"/>
    <col min="15" max="15" width="12.7109375" customWidth="1"/>
  </cols>
  <sheetData>
    <row r="1" spans="1:9" x14ac:dyDescent="0.25">
      <c r="A1" s="2" t="s">
        <v>4</v>
      </c>
    </row>
    <row r="3" spans="1:9" ht="21.75" x14ac:dyDescent="0.35">
      <c r="B3" s="1" t="s">
        <v>3</v>
      </c>
    </row>
    <row r="6" spans="1:9" x14ac:dyDescent="0.25">
      <c r="B6" s="36" t="s">
        <v>94</v>
      </c>
    </row>
    <row r="8" spans="1:9" x14ac:dyDescent="0.25">
      <c r="C8" s="4" t="s">
        <v>0</v>
      </c>
      <c r="D8" s="4" t="s">
        <v>1</v>
      </c>
      <c r="E8" s="4"/>
      <c r="F8" s="4" t="s">
        <v>34</v>
      </c>
      <c r="G8" s="4" t="s">
        <v>35</v>
      </c>
      <c r="H8" s="8" t="s">
        <v>86</v>
      </c>
      <c r="I8" s="4" t="s">
        <v>84</v>
      </c>
    </row>
    <row r="9" spans="1:9" x14ac:dyDescent="0.25">
      <c r="C9" s="4"/>
      <c r="D9" s="4" t="s">
        <v>77</v>
      </c>
      <c r="E9" s="4" t="s">
        <v>2</v>
      </c>
      <c r="F9" s="4"/>
      <c r="G9" s="4" t="s">
        <v>83</v>
      </c>
      <c r="H9" s="4" t="s">
        <v>87</v>
      </c>
      <c r="I9" s="4" t="s">
        <v>85</v>
      </c>
    </row>
    <row r="10" spans="1:9" x14ac:dyDescent="0.25">
      <c r="C10" s="25">
        <v>40544</v>
      </c>
      <c r="D10" s="4">
        <v>1158</v>
      </c>
      <c r="E10" s="4">
        <v>-119</v>
      </c>
      <c r="F10" s="4"/>
      <c r="G10" s="4"/>
      <c r="H10" s="4"/>
      <c r="I10" s="4"/>
    </row>
    <row r="11" spans="1:9" x14ac:dyDescent="0.25">
      <c r="C11" s="4"/>
      <c r="D11" s="4"/>
      <c r="E11" s="4"/>
      <c r="F11" s="4"/>
      <c r="G11" s="4"/>
      <c r="H11" s="4"/>
      <c r="I11" s="4"/>
    </row>
    <row r="12" spans="1:9" ht="15.75" customHeight="1" x14ac:dyDescent="0.25">
      <c r="C12" s="25">
        <v>40575</v>
      </c>
      <c r="D12" s="4">
        <v>1072</v>
      </c>
      <c r="E12" s="4">
        <v>-117</v>
      </c>
      <c r="F12" s="4"/>
      <c r="G12" s="4"/>
      <c r="H12" s="4"/>
      <c r="I12" s="4"/>
    </row>
    <row r="13" spans="1:9" x14ac:dyDescent="0.25">
      <c r="C13" s="4"/>
      <c r="D13" s="4"/>
      <c r="E13" s="4"/>
      <c r="F13" s="4"/>
      <c r="G13" s="4"/>
      <c r="H13" s="4"/>
      <c r="I13" s="4"/>
    </row>
    <row r="14" spans="1:9" x14ac:dyDescent="0.25">
      <c r="C14" s="25">
        <v>40603</v>
      </c>
      <c r="D14" s="4">
        <v>1126</v>
      </c>
      <c r="E14" s="4">
        <v>-115</v>
      </c>
      <c r="F14" s="4"/>
      <c r="G14" s="4"/>
      <c r="H14" s="4"/>
      <c r="I14" s="4"/>
    </row>
    <row r="15" spans="1:9" x14ac:dyDescent="0.25">
      <c r="C15" s="4"/>
      <c r="D15" s="4"/>
      <c r="E15" s="4"/>
      <c r="F15" s="4"/>
      <c r="G15" s="4"/>
      <c r="H15" s="4"/>
      <c r="I15" s="4"/>
    </row>
    <row r="16" spans="1:9" x14ac:dyDescent="0.25">
      <c r="C16" s="25">
        <v>40634</v>
      </c>
      <c r="D16" s="4">
        <v>1137.9000000000001</v>
      </c>
      <c r="E16" s="4">
        <v>-113</v>
      </c>
      <c r="F16" s="4"/>
      <c r="G16" s="4"/>
      <c r="H16" s="4"/>
      <c r="I16" s="4"/>
    </row>
    <row r="17" spans="3:16" x14ac:dyDescent="0.25">
      <c r="C17" s="4"/>
      <c r="D17" s="4"/>
      <c r="E17" s="4"/>
      <c r="F17" s="4"/>
      <c r="G17" s="4"/>
      <c r="H17" s="4"/>
      <c r="I17" s="4"/>
    </row>
    <row r="18" spans="3:16" x14ac:dyDescent="0.25">
      <c r="C18" s="25">
        <v>40664</v>
      </c>
      <c r="D18" s="4">
        <v>1118.7</v>
      </c>
      <c r="E18" s="4">
        <v>-111</v>
      </c>
      <c r="F18" s="4"/>
      <c r="G18" s="4"/>
      <c r="H18" s="4"/>
      <c r="I18" s="4"/>
    </row>
    <row r="19" spans="3:16" x14ac:dyDescent="0.25">
      <c r="C19" s="4"/>
      <c r="D19" s="4"/>
      <c r="E19" s="4"/>
      <c r="F19" s="4"/>
      <c r="G19" s="4"/>
      <c r="H19" s="4"/>
      <c r="I19" s="4"/>
    </row>
    <row r="20" spans="3:16" x14ac:dyDescent="0.25">
      <c r="C20" s="25">
        <v>40695</v>
      </c>
      <c r="D20" s="4">
        <v>1098.9000000000001</v>
      </c>
      <c r="E20" s="4">
        <v>-109</v>
      </c>
      <c r="F20" s="4"/>
      <c r="G20" s="4"/>
      <c r="H20" s="4"/>
      <c r="I20" s="4"/>
    </row>
    <row r="21" spans="3:16" x14ac:dyDescent="0.25">
      <c r="C21" s="4"/>
      <c r="D21" s="4"/>
      <c r="E21" s="4"/>
      <c r="F21" s="4">
        <f>SUM(D10:D32)</f>
        <v>12479.65</v>
      </c>
      <c r="G21" s="4"/>
      <c r="H21" s="4"/>
      <c r="I21" s="4"/>
    </row>
    <row r="22" spans="3:16" x14ac:dyDescent="0.25">
      <c r="C22" s="25">
        <v>40725</v>
      </c>
      <c r="D22" s="4">
        <v>1111</v>
      </c>
      <c r="E22" s="4">
        <v>-107</v>
      </c>
      <c r="F22" s="4"/>
      <c r="G22" s="4">
        <f>SUM(F21:F23)</f>
        <v>24707.699999999997</v>
      </c>
      <c r="H22" s="4">
        <f>G22/24</f>
        <v>1029.4875</v>
      </c>
      <c r="I22" s="4">
        <f>(D22/H22)*100</f>
        <v>107.91777462086718</v>
      </c>
    </row>
    <row r="23" spans="3:16" x14ac:dyDescent="0.25">
      <c r="C23" s="4"/>
      <c r="D23" s="4"/>
      <c r="E23" s="4"/>
      <c r="F23" s="4">
        <f t="shared" ref="F23:F85" si="0">SUM(D12:D34)</f>
        <v>12228.05</v>
      </c>
      <c r="G23" s="4"/>
      <c r="H23" s="4"/>
      <c r="I23" s="4"/>
    </row>
    <row r="24" spans="3:16" x14ac:dyDescent="0.25">
      <c r="C24" s="25">
        <v>40756</v>
      </c>
      <c r="D24" s="4">
        <v>1059</v>
      </c>
      <c r="E24" s="4">
        <v>-105</v>
      </c>
      <c r="F24" s="4"/>
      <c r="G24" s="4">
        <f>SUM(F23:F25)</f>
        <v>24382.6</v>
      </c>
      <c r="H24" s="4">
        <f>G24/24</f>
        <v>1015.9416666666666</v>
      </c>
      <c r="I24" s="4">
        <f t="shared" ref="I24" si="1">(D24/H24)*100</f>
        <v>104.23826827327684</v>
      </c>
    </row>
    <row r="25" spans="3:16" x14ac:dyDescent="0.25">
      <c r="C25" s="4"/>
      <c r="D25" s="4"/>
      <c r="E25" s="4"/>
      <c r="F25" s="4">
        <f t="shared" si="0"/>
        <v>12154.55</v>
      </c>
      <c r="G25" s="4"/>
      <c r="H25" s="4"/>
      <c r="I25" s="4"/>
      <c r="K25" s="4"/>
      <c r="L25" s="4" t="s">
        <v>10</v>
      </c>
      <c r="M25" s="4" t="s">
        <v>88</v>
      </c>
      <c r="N25" s="4" t="s">
        <v>89</v>
      </c>
      <c r="O25" s="4" t="s">
        <v>90</v>
      </c>
      <c r="P25" s="4" t="s">
        <v>37</v>
      </c>
    </row>
    <row r="26" spans="3:16" x14ac:dyDescent="0.25">
      <c r="C26" s="25">
        <v>40787</v>
      </c>
      <c r="D26" s="4">
        <v>930</v>
      </c>
      <c r="E26" s="4">
        <v>-103</v>
      </c>
      <c r="F26" s="4"/>
      <c r="G26" s="4">
        <f>SUM(F25:F27)</f>
        <v>24140.699999999997</v>
      </c>
      <c r="H26" s="4">
        <f t="shared" ref="H26" si="2">G26/24</f>
        <v>1005.8624999999998</v>
      </c>
      <c r="I26" s="4">
        <f t="shared" ref="I26" si="3">(D26/H26)*100</f>
        <v>92.457965179137318</v>
      </c>
      <c r="K26" s="25">
        <v>40544</v>
      </c>
      <c r="L26" s="4">
        <v>1158</v>
      </c>
      <c r="M26" s="4"/>
      <c r="N26" s="4"/>
      <c r="O26" s="4"/>
      <c r="P26" s="4"/>
    </row>
    <row r="27" spans="3:16" x14ac:dyDescent="0.25">
      <c r="C27" s="4"/>
      <c r="D27" s="4"/>
      <c r="E27" s="4"/>
      <c r="F27" s="4">
        <f t="shared" si="0"/>
        <v>11986.15</v>
      </c>
      <c r="G27" s="4"/>
      <c r="H27" s="4"/>
      <c r="I27" s="4"/>
      <c r="K27" s="25">
        <v>40575</v>
      </c>
      <c r="L27" s="4">
        <v>1072</v>
      </c>
      <c r="M27" s="4"/>
      <c r="N27" s="4"/>
      <c r="O27" s="4"/>
      <c r="P27" s="4"/>
    </row>
    <row r="28" spans="3:16" x14ac:dyDescent="0.25">
      <c r="C28" s="25">
        <v>40817</v>
      </c>
      <c r="D28" s="4">
        <v>953.25</v>
      </c>
      <c r="E28" s="4">
        <v>-101</v>
      </c>
      <c r="F28" s="4"/>
      <c r="G28" s="4">
        <f t="shared" ref="G28" si="4">SUM(F27:F29)</f>
        <v>23751.9</v>
      </c>
      <c r="H28" s="4">
        <f t="shared" ref="H28" si="5">G28/24</f>
        <v>989.66250000000002</v>
      </c>
      <c r="I28" s="4">
        <f t="shared" ref="I28" si="6">(D28/H28)*100</f>
        <v>96.320715395399944</v>
      </c>
      <c r="K28" s="25">
        <v>40603</v>
      </c>
      <c r="L28" s="4">
        <v>1126</v>
      </c>
      <c r="M28" s="4"/>
      <c r="N28" s="4"/>
      <c r="O28" s="4"/>
      <c r="P28" s="4"/>
    </row>
    <row r="29" spans="3:16" x14ac:dyDescent="0.25">
      <c r="C29" s="4"/>
      <c r="D29" s="4"/>
      <c r="E29" s="4"/>
      <c r="F29" s="4">
        <f t="shared" si="0"/>
        <v>11765.75</v>
      </c>
      <c r="G29" s="4"/>
      <c r="H29" s="4"/>
      <c r="I29" s="4"/>
      <c r="K29" s="25">
        <v>40634</v>
      </c>
      <c r="L29" s="4">
        <v>1137.9000000000001</v>
      </c>
      <c r="M29" s="4"/>
      <c r="N29" s="4"/>
      <c r="O29" s="4"/>
      <c r="P29" s="4"/>
    </row>
    <row r="30" spans="3:16" x14ac:dyDescent="0.25">
      <c r="C30" s="25">
        <v>40848</v>
      </c>
      <c r="D30" s="4">
        <v>923.9</v>
      </c>
      <c r="E30" s="4">
        <v>-99</v>
      </c>
      <c r="F30" s="4"/>
      <c r="G30" s="4">
        <f>SUM(F29:F31)</f>
        <v>23307.8</v>
      </c>
      <c r="H30" s="4">
        <f t="shared" ref="H30" si="7">G30/24</f>
        <v>971.1583333333333</v>
      </c>
      <c r="I30" s="4">
        <f t="shared" ref="I30:I90" si="8">(D30/H30)*100</f>
        <v>95.133817863547819</v>
      </c>
      <c r="K30" s="25">
        <v>40664</v>
      </c>
      <c r="L30" s="4">
        <v>1118.7</v>
      </c>
      <c r="M30" s="4"/>
      <c r="N30" s="4"/>
      <c r="O30" s="4"/>
      <c r="P30" s="4"/>
    </row>
    <row r="31" spans="3:16" x14ac:dyDescent="0.25">
      <c r="C31" s="4"/>
      <c r="D31" s="4"/>
      <c r="E31" s="4"/>
      <c r="F31" s="4">
        <f t="shared" si="0"/>
        <v>11542.05</v>
      </c>
      <c r="G31" s="4"/>
      <c r="H31" s="4"/>
      <c r="I31" s="4"/>
      <c r="K31" s="25">
        <v>40695</v>
      </c>
      <c r="L31" s="4">
        <v>1098.9000000000001</v>
      </c>
      <c r="M31" s="4"/>
      <c r="N31" s="4"/>
      <c r="O31" s="4"/>
      <c r="P31" s="4"/>
    </row>
    <row r="32" spans="3:16" x14ac:dyDescent="0.25">
      <c r="C32" s="25">
        <v>40878</v>
      </c>
      <c r="D32" s="4">
        <v>791</v>
      </c>
      <c r="E32" s="4">
        <v>-97</v>
      </c>
      <c r="F32" s="4"/>
      <c r="G32" s="4">
        <f>SUM(F31:F33)</f>
        <v>22889.9</v>
      </c>
      <c r="H32" s="4">
        <f t="shared" ref="H32" si="9">G32/24</f>
        <v>953.74583333333339</v>
      </c>
      <c r="I32" s="4">
        <f t="shared" ref="I32:I92" si="10">(D32/H32)*100</f>
        <v>82.936142141293757</v>
      </c>
      <c r="K32" s="25">
        <v>40725</v>
      </c>
      <c r="L32" s="4">
        <v>1111</v>
      </c>
      <c r="M32" s="4">
        <f>SUM(L26:L37)</f>
        <v>12479.65</v>
      </c>
      <c r="N32" s="4">
        <f>SUM(M32:M33)</f>
        <v>24707.699999999997</v>
      </c>
      <c r="O32" s="4">
        <f>N32/24</f>
        <v>1029.4875</v>
      </c>
      <c r="P32" s="4">
        <f>(L32/O32)*100</f>
        <v>107.91777462086718</v>
      </c>
    </row>
    <row r="33" spans="3:16" x14ac:dyDescent="0.25">
      <c r="C33" s="4"/>
      <c r="D33" s="4"/>
      <c r="E33" s="4"/>
      <c r="F33" s="4">
        <f t="shared" si="0"/>
        <v>11347.85</v>
      </c>
      <c r="G33" s="4"/>
      <c r="H33" s="4"/>
      <c r="I33" s="4"/>
      <c r="K33" s="25">
        <v>40756</v>
      </c>
      <c r="L33" s="4">
        <v>1059</v>
      </c>
      <c r="M33" s="4">
        <f t="shared" ref="M33:M96" si="11">SUM(L27:L38)</f>
        <v>12228.05</v>
      </c>
      <c r="N33" s="4">
        <f t="shared" ref="N33:N96" si="12">SUM(M33:M34)</f>
        <v>24382.6</v>
      </c>
      <c r="O33" s="4">
        <f t="shared" ref="O33:O96" si="13">N33/24</f>
        <v>1015.9416666666666</v>
      </c>
      <c r="P33" s="4">
        <f t="shared" ref="P33:P96" si="14">(L33/O33)*100</f>
        <v>104.23826827327684</v>
      </c>
    </row>
    <row r="34" spans="3:16" x14ac:dyDescent="0.25">
      <c r="C34" s="25">
        <v>40909</v>
      </c>
      <c r="D34" s="4">
        <v>906.4</v>
      </c>
      <c r="E34" s="4">
        <v>-95</v>
      </c>
      <c r="F34" s="4"/>
      <c r="G34" s="4">
        <f>SUM(F33:F35)</f>
        <v>22557.9</v>
      </c>
      <c r="H34" s="4">
        <f t="shared" ref="H34" si="15">G34/24</f>
        <v>939.91250000000002</v>
      </c>
      <c r="I34" s="4">
        <f t="shared" ref="I34" si="16">(D34/H34)*100</f>
        <v>96.434508531379251</v>
      </c>
      <c r="K34" s="25">
        <v>40787</v>
      </c>
      <c r="L34" s="4">
        <v>930</v>
      </c>
      <c r="M34" s="4">
        <f t="shared" si="11"/>
        <v>12154.55</v>
      </c>
      <c r="N34" s="4">
        <f t="shared" si="12"/>
        <v>24140.699999999997</v>
      </c>
      <c r="O34" s="4">
        <f t="shared" si="13"/>
        <v>1005.8624999999998</v>
      </c>
      <c r="P34" s="4">
        <f t="shared" si="14"/>
        <v>92.457965179137318</v>
      </c>
    </row>
    <row r="35" spans="3:16" x14ac:dyDescent="0.25">
      <c r="C35" s="4"/>
      <c r="D35" s="4"/>
      <c r="E35" s="4"/>
      <c r="F35" s="4">
        <f t="shared" si="0"/>
        <v>11210.050000000001</v>
      </c>
      <c r="G35" s="4"/>
      <c r="H35" s="4"/>
      <c r="I35" s="4"/>
      <c r="K35" s="25">
        <v>40817</v>
      </c>
      <c r="L35" s="4">
        <v>953.25</v>
      </c>
      <c r="M35" s="4">
        <f t="shared" si="11"/>
        <v>11986.15</v>
      </c>
      <c r="N35" s="4">
        <f t="shared" si="12"/>
        <v>23751.9</v>
      </c>
      <c r="O35" s="4">
        <f t="shared" si="13"/>
        <v>989.66250000000002</v>
      </c>
      <c r="P35" s="4">
        <f t="shared" si="14"/>
        <v>96.320715395399944</v>
      </c>
    </row>
    <row r="36" spans="3:16" x14ac:dyDescent="0.25">
      <c r="C36" s="25">
        <v>40940</v>
      </c>
      <c r="D36" s="4">
        <v>998.5</v>
      </c>
      <c r="E36" s="4">
        <v>-93</v>
      </c>
      <c r="F36" s="4"/>
      <c r="G36" s="4">
        <f>SUM(F35:F37)</f>
        <v>22349.65</v>
      </c>
      <c r="H36" s="4">
        <f t="shared" ref="H36:H96" si="17">G36/24</f>
        <v>931.23541666666677</v>
      </c>
      <c r="I36" s="4">
        <f t="shared" si="8"/>
        <v>107.22315561988664</v>
      </c>
      <c r="K36" s="25">
        <v>40848</v>
      </c>
      <c r="L36" s="4">
        <v>923.9</v>
      </c>
      <c r="M36" s="4">
        <f t="shared" si="11"/>
        <v>11765.75</v>
      </c>
      <c r="N36" s="4">
        <f t="shared" si="12"/>
        <v>23307.8</v>
      </c>
      <c r="O36" s="4">
        <f t="shared" si="13"/>
        <v>971.1583333333333</v>
      </c>
      <c r="P36" s="4">
        <f t="shared" si="14"/>
        <v>95.133817863547819</v>
      </c>
    </row>
    <row r="37" spans="3:16" x14ac:dyDescent="0.25">
      <c r="C37" s="4"/>
      <c r="D37" s="4"/>
      <c r="E37" s="4"/>
      <c r="F37" s="4">
        <f t="shared" si="0"/>
        <v>11139.600000000002</v>
      </c>
      <c r="G37" s="4"/>
      <c r="H37" s="4"/>
      <c r="I37" s="4"/>
      <c r="K37" s="25">
        <v>40878</v>
      </c>
      <c r="L37" s="4">
        <v>791</v>
      </c>
      <c r="M37" s="4">
        <f t="shared" si="11"/>
        <v>11542.05</v>
      </c>
      <c r="N37" s="4">
        <f t="shared" si="12"/>
        <v>22889.9</v>
      </c>
      <c r="O37" s="4">
        <f t="shared" si="13"/>
        <v>953.74583333333339</v>
      </c>
      <c r="P37" s="4">
        <f t="shared" si="14"/>
        <v>82.936142141293757</v>
      </c>
    </row>
    <row r="38" spans="3:16" x14ac:dyDescent="0.25">
      <c r="C38" s="25">
        <v>40969</v>
      </c>
      <c r="D38" s="4">
        <v>957.6</v>
      </c>
      <c r="E38" s="4">
        <v>-91</v>
      </c>
      <c r="F38" s="4"/>
      <c r="G38" s="4">
        <f>SUM(F37:F39)</f>
        <v>22435.950000000004</v>
      </c>
      <c r="H38" s="4">
        <f t="shared" ref="H38:H98" si="18">G38/24</f>
        <v>934.83125000000018</v>
      </c>
      <c r="I38" s="4">
        <f t="shared" si="10"/>
        <v>102.43560000802283</v>
      </c>
      <c r="K38" s="25">
        <v>40909</v>
      </c>
      <c r="L38" s="4">
        <v>906.4</v>
      </c>
      <c r="M38" s="4">
        <f t="shared" si="11"/>
        <v>11347.85</v>
      </c>
      <c r="N38" s="4">
        <f t="shared" si="12"/>
        <v>22557.9</v>
      </c>
      <c r="O38" s="4">
        <f t="shared" si="13"/>
        <v>939.91250000000002</v>
      </c>
      <c r="P38" s="4">
        <f t="shared" si="14"/>
        <v>96.434508531379251</v>
      </c>
    </row>
    <row r="39" spans="3:16" x14ac:dyDescent="0.25">
      <c r="C39" s="4"/>
      <c r="D39" s="4"/>
      <c r="E39" s="4"/>
      <c r="F39" s="4">
        <f>SUM(D28:D50)</f>
        <v>11296.35</v>
      </c>
      <c r="G39" s="4"/>
      <c r="H39" s="4"/>
      <c r="I39" s="4"/>
      <c r="K39" s="25">
        <v>40940</v>
      </c>
      <c r="L39" s="4">
        <v>998.5</v>
      </c>
      <c r="M39" s="4">
        <f t="shared" si="11"/>
        <v>11210.050000000001</v>
      </c>
      <c r="N39" s="4">
        <f t="shared" si="12"/>
        <v>22349.65</v>
      </c>
      <c r="O39" s="4">
        <f t="shared" si="13"/>
        <v>931.23541666666677</v>
      </c>
      <c r="P39" s="4">
        <f t="shared" si="14"/>
        <v>107.22315561988664</v>
      </c>
    </row>
    <row r="40" spans="3:16" x14ac:dyDescent="0.25">
      <c r="C40" s="25">
        <v>41000</v>
      </c>
      <c r="D40" s="4">
        <v>917.5</v>
      </c>
      <c r="E40" s="4">
        <v>-89</v>
      </c>
      <c r="F40" s="4"/>
      <c r="G40" s="4">
        <f>SUM(F39:F41)</f>
        <v>22741.85</v>
      </c>
      <c r="H40" s="4">
        <f t="shared" ref="H40:H100" si="19">G40/24</f>
        <v>947.57708333333323</v>
      </c>
      <c r="I40" s="4">
        <f t="shared" ref="I40" si="20">(D40/H40)*100</f>
        <v>96.825895870388749</v>
      </c>
      <c r="K40" s="25">
        <v>40969</v>
      </c>
      <c r="L40" s="4">
        <v>957.6</v>
      </c>
      <c r="M40" s="4">
        <f t="shared" si="11"/>
        <v>11139.600000000002</v>
      </c>
      <c r="N40" s="4">
        <f t="shared" si="12"/>
        <v>22435.950000000004</v>
      </c>
      <c r="O40" s="4">
        <f t="shared" si="13"/>
        <v>934.83125000000018</v>
      </c>
      <c r="P40" s="4">
        <f t="shared" si="14"/>
        <v>102.43560000802283</v>
      </c>
    </row>
    <row r="41" spans="3:16" x14ac:dyDescent="0.25">
      <c r="C41" s="4"/>
      <c r="D41" s="4"/>
      <c r="E41" s="4"/>
      <c r="F41" s="4">
        <f t="shared" si="0"/>
        <v>11445.5</v>
      </c>
      <c r="G41" s="4"/>
      <c r="H41" s="4"/>
      <c r="I41" s="4"/>
      <c r="K41" s="25">
        <v>41000</v>
      </c>
      <c r="L41" s="4">
        <v>917.5</v>
      </c>
      <c r="M41" s="4">
        <f t="shared" si="11"/>
        <v>11296.35</v>
      </c>
      <c r="N41" s="4">
        <f t="shared" si="12"/>
        <v>22741.85</v>
      </c>
      <c r="O41" s="4">
        <f t="shared" si="13"/>
        <v>947.57708333333323</v>
      </c>
      <c r="P41" s="4">
        <f t="shared" si="14"/>
        <v>96.825895870388749</v>
      </c>
    </row>
    <row r="42" spans="3:16" x14ac:dyDescent="0.25">
      <c r="C42" s="25">
        <v>41030</v>
      </c>
      <c r="D42" s="4">
        <v>895</v>
      </c>
      <c r="E42" s="4">
        <v>-87</v>
      </c>
      <c r="F42" s="4"/>
      <c r="G42" s="4">
        <f>SUM(F41:F43)</f>
        <v>23071.8</v>
      </c>
      <c r="H42" s="4">
        <f t="shared" ref="H42" si="21">G42/24</f>
        <v>961.32499999999993</v>
      </c>
      <c r="I42" s="4">
        <f t="shared" si="8"/>
        <v>93.100668348373347</v>
      </c>
      <c r="K42" s="25">
        <v>41030</v>
      </c>
      <c r="L42" s="4">
        <v>895</v>
      </c>
      <c r="M42" s="4">
        <f t="shared" si="11"/>
        <v>11445.5</v>
      </c>
      <c r="N42" s="4">
        <f t="shared" si="12"/>
        <v>23071.8</v>
      </c>
      <c r="O42" s="4">
        <f t="shared" si="13"/>
        <v>961.32499999999993</v>
      </c>
      <c r="P42" s="4">
        <f t="shared" si="14"/>
        <v>93.100668348373347</v>
      </c>
    </row>
    <row r="43" spans="3:16" x14ac:dyDescent="0.25">
      <c r="C43" s="4"/>
      <c r="D43" s="4"/>
      <c r="E43" s="4"/>
      <c r="F43" s="4">
        <f t="shared" si="0"/>
        <v>11626.3</v>
      </c>
      <c r="G43" s="4"/>
      <c r="H43" s="4"/>
      <c r="I43" s="4"/>
      <c r="K43" s="25">
        <v>41061</v>
      </c>
      <c r="L43" s="4">
        <v>904.7</v>
      </c>
      <c r="M43" s="4">
        <f t="shared" si="11"/>
        <v>11626.3</v>
      </c>
      <c r="N43" s="4">
        <f t="shared" si="12"/>
        <v>23620.6</v>
      </c>
      <c r="O43" s="4">
        <f t="shared" si="13"/>
        <v>984.19166666666661</v>
      </c>
      <c r="P43" s="4">
        <f t="shared" si="14"/>
        <v>91.923151825101826</v>
      </c>
    </row>
    <row r="44" spans="3:16" x14ac:dyDescent="0.25">
      <c r="C44" s="25">
        <v>41061</v>
      </c>
      <c r="D44" s="4">
        <v>904.7</v>
      </c>
      <c r="E44" s="4">
        <v>-85</v>
      </c>
      <c r="F44" s="4"/>
      <c r="G44" s="4">
        <f>SUM(F43:F45)</f>
        <v>23620.6</v>
      </c>
      <c r="H44" s="4">
        <f t="shared" ref="H44" si="22">G44/24</f>
        <v>984.19166666666661</v>
      </c>
      <c r="I44" s="4">
        <f t="shared" si="10"/>
        <v>91.923151825101826</v>
      </c>
      <c r="K44" s="25">
        <v>41091</v>
      </c>
      <c r="L44" s="4">
        <v>973.2</v>
      </c>
      <c r="M44" s="4">
        <f t="shared" si="11"/>
        <v>11994.300000000001</v>
      </c>
      <c r="N44" s="4">
        <f t="shared" si="12"/>
        <v>24313.200000000004</v>
      </c>
      <c r="O44" s="4">
        <f t="shared" si="13"/>
        <v>1013.0500000000002</v>
      </c>
      <c r="P44" s="4">
        <f t="shared" si="14"/>
        <v>96.06633433690341</v>
      </c>
    </row>
    <row r="45" spans="3:16" x14ac:dyDescent="0.25">
      <c r="C45" s="4"/>
      <c r="D45" s="4"/>
      <c r="E45" s="4"/>
      <c r="F45" s="4">
        <f t="shared" si="0"/>
        <v>11994.300000000001</v>
      </c>
      <c r="G45" s="4"/>
      <c r="H45" s="4"/>
      <c r="I45" s="4"/>
      <c r="K45" s="25">
        <v>41122</v>
      </c>
      <c r="L45" s="4">
        <v>988.55</v>
      </c>
      <c r="M45" s="4">
        <f t="shared" si="11"/>
        <v>12318.900000000001</v>
      </c>
      <c r="N45" s="4">
        <f t="shared" si="12"/>
        <v>24842.450000000004</v>
      </c>
      <c r="O45" s="4">
        <f t="shared" si="13"/>
        <v>1035.1020833333334</v>
      </c>
      <c r="P45" s="4">
        <f t="shared" si="14"/>
        <v>95.502657749135039</v>
      </c>
    </row>
    <row r="46" spans="3:16" x14ac:dyDescent="0.25">
      <c r="C46" s="25">
        <v>41091</v>
      </c>
      <c r="D46" s="4">
        <v>973.2</v>
      </c>
      <c r="E46" s="4">
        <v>-83</v>
      </c>
      <c r="F46" s="4"/>
      <c r="G46" s="4">
        <f t="shared" ref="G46:G54" si="23">SUM(F45:F47)</f>
        <v>24313.200000000004</v>
      </c>
      <c r="H46" s="4">
        <f t="shared" si="17"/>
        <v>1013.0500000000002</v>
      </c>
      <c r="I46" s="4">
        <f t="shared" ref="I46" si="24">(D46/H46)*100</f>
        <v>96.06633433690341</v>
      </c>
      <c r="K46" s="25">
        <v>41153</v>
      </c>
      <c r="L46" s="4">
        <v>1086.75</v>
      </c>
      <c r="M46" s="4">
        <f t="shared" si="11"/>
        <v>12523.550000000001</v>
      </c>
      <c r="N46" s="4">
        <f t="shared" si="12"/>
        <v>25240.35</v>
      </c>
      <c r="O46" s="4">
        <f t="shared" si="13"/>
        <v>1051.6812499999999</v>
      </c>
      <c r="P46" s="4">
        <f t="shared" si="14"/>
        <v>103.33454171594295</v>
      </c>
    </row>
    <row r="47" spans="3:16" x14ac:dyDescent="0.25">
      <c r="C47" s="4"/>
      <c r="D47" s="4"/>
      <c r="E47" s="4"/>
      <c r="F47" s="4">
        <f t="shared" si="0"/>
        <v>12318.900000000001</v>
      </c>
      <c r="G47" s="4"/>
      <c r="H47" s="4"/>
      <c r="I47" s="4"/>
      <c r="K47" s="25">
        <v>41183</v>
      </c>
      <c r="L47" s="4">
        <v>1102.4000000000001</v>
      </c>
      <c r="M47" s="4">
        <f t="shared" si="11"/>
        <v>12716.8</v>
      </c>
      <c r="N47" s="4">
        <f t="shared" si="12"/>
        <v>25704.1</v>
      </c>
      <c r="O47" s="4">
        <f t="shared" si="13"/>
        <v>1071.0041666666666</v>
      </c>
      <c r="P47" s="4">
        <f t="shared" si="14"/>
        <v>102.93143895331876</v>
      </c>
    </row>
    <row r="48" spans="3:16" x14ac:dyDescent="0.25">
      <c r="C48" s="25">
        <v>41122</v>
      </c>
      <c r="D48" s="4">
        <v>988.55</v>
      </c>
      <c r="E48" s="4">
        <v>-81</v>
      </c>
      <c r="F48" s="4"/>
      <c r="G48" s="4">
        <f t="shared" ref="G48:G92" si="25">SUM(F47:F49)</f>
        <v>24842.450000000004</v>
      </c>
      <c r="H48" s="4">
        <f t="shared" si="18"/>
        <v>1035.1020833333334</v>
      </c>
      <c r="I48" s="4">
        <f t="shared" si="8"/>
        <v>95.502657749135039</v>
      </c>
      <c r="K48" s="25">
        <v>41214</v>
      </c>
      <c r="L48" s="4">
        <v>1104.7</v>
      </c>
      <c r="M48" s="4">
        <f t="shared" si="11"/>
        <v>12987.3</v>
      </c>
      <c r="N48" s="4">
        <f t="shared" si="12"/>
        <v>26316.5</v>
      </c>
      <c r="O48" s="4">
        <f t="shared" si="13"/>
        <v>1096.5208333333333</v>
      </c>
      <c r="P48" s="4">
        <f t="shared" si="14"/>
        <v>100.7459198601638</v>
      </c>
    </row>
    <row r="49" spans="3:16" x14ac:dyDescent="0.25">
      <c r="C49" s="4"/>
      <c r="D49" s="4"/>
      <c r="E49" s="4"/>
      <c r="F49" s="4">
        <f t="shared" si="0"/>
        <v>12523.550000000001</v>
      </c>
      <c r="G49" s="4"/>
      <c r="H49" s="4"/>
      <c r="I49" s="4"/>
      <c r="K49" s="25">
        <v>41244</v>
      </c>
      <c r="L49" s="4">
        <v>1159</v>
      </c>
      <c r="M49" s="4">
        <f t="shared" si="11"/>
        <v>13329.199999999999</v>
      </c>
      <c r="N49" s="4">
        <f t="shared" si="12"/>
        <v>26920.15</v>
      </c>
      <c r="O49" s="4">
        <f t="shared" si="13"/>
        <v>1121.6729166666667</v>
      </c>
      <c r="P49" s="4">
        <f t="shared" si="14"/>
        <v>103.32780463704698</v>
      </c>
    </row>
    <row r="50" spans="3:16" x14ac:dyDescent="0.25">
      <c r="C50" s="25">
        <v>41153</v>
      </c>
      <c r="D50" s="4">
        <v>1086.75</v>
      </c>
      <c r="E50" s="4">
        <v>-79</v>
      </c>
      <c r="F50" s="4"/>
      <c r="G50" s="4">
        <f t="shared" si="23"/>
        <v>25240.35</v>
      </c>
      <c r="H50" s="4">
        <f t="shared" si="19"/>
        <v>1051.6812499999999</v>
      </c>
      <c r="I50" s="4">
        <f t="shared" si="10"/>
        <v>103.33454171594295</v>
      </c>
      <c r="K50" s="25">
        <v>41275</v>
      </c>
      <c r="L50" s="4">
        <v>1231</v>
      </c>
      <c r="M50" s="4">
        <f t="shared" si="11"/>
        <v>13590.95</v>
      </c>
      <c r="N50" s="4">
        <f t="shared" si="12"/>
        <v>27293.300000000003</v>
      </c>
      <c r="O50" s="4">
        <f t="shared" si="13"/>
        <v>1137.2208333333335</v>
      </c>
      <c r="P50" s="4">
        <f t="shared" si="14"/>
        <v>108.24634617287026</v>
      </c>
    </row>
    <row r="51" spans="3:16" x14ac:dyDescent="0.25">
      <c r="C51" s="4"/>
      <c r="D51" s="4"/>
      <c r="E51" s="4"/>
      <c r="F51" s="4">
        <f t="shared" si="0"/>
        <v>12716.8</v>
      </c>
      <c r="G51" s="4"/>
      <c r="H51" s="4"/>
      <c r="I51" s="4"/>
      <c r="K51" s="25">
        <v>41306</v>
      </c>
      <c r="L51" s="4">
        <v>1203.1500000000001</v>
      </c>
      <c r="M51" s="4">
        <f t="shared" si="11"/>
        <v>13702.350000000002</v>
      </c>
      <c r="N51" s="4">
        <f t="shared" si="12"/>
        <v>27341.9</v>
      </c>
      <c r="O51" s="4">
        <f t="shared" si="13"/>
        <v>1139.2458333333334</v>
      </c>
      <c r="P51" s="4">
        <f t="shared" si="14"/>
        <v>105.6093395118847</v>
      </c>
    </row>
    <row r="52" spans="3:16" x14ac:dyDescent="0.25">
      <c r="C52" s="25">
        <v>41183</v>
      </c>
      <c r="D52" s="4">
        <v>1102.4000000000001</v>
      </c>
      <c r="E52" s="4">
        <v>-77</v>
      </c>
      <c r="F52" s="4"/>
      <c r="G52" s="4">
        <f t="shared" si="25"/>
        <v>25704.1</v>
      </c>
      <c r="H52" s="4">
        <f t="shared" ref="H52" si="26">G52/24</f>
        <v>1071.0041666666666</v>
      </c>
      <c r="I52" s="4">
        <f t="shared" ref="I52" si="27">(D52/H52)*100</f>
        <v>102.93143895331876</v>
      </c>
      <c r="K52" s="25">
        <v>41334</v>
      </c>
      <c r="L52" s="4">
        <v>1150.8499999999999</v>
      </c>
      <c r="M52" s="4">
        <f t="shared" si="11"/>
        <v>13639.550000000001</v>
      </c>
      <c r="N52" s="4">
        <f t="shared" si="12"/>
        <v>27261.350000000002</v>
      </c>
      <c r="O52" s="4">
        <f t="shared" si="13"/>
        <v>1135.8895833333333</v>
      </c>
      <c r="P52" s="4">
        <f t="shared" si="14"/>
        <v>101.31706610274252</v>
      </c>
    </row>
    <row r="53" spans="3:16" x14ac:dyDescent="0.25">
      <c r="C53" s="4"/>
      <c r="D53" s="4"/>
      <c r="E53" s="4"/>
      <c r="F53" s="4">
        <f t="shared" si="0"/>
        <v>12987.3</v>
      </c>
      <c r="G53" s="4"/>
      <c r="H53" s="4"/>
      <c r="I53" s="4"/>
      <c r="K53" s="25">
        <v>41365</v>
      </c>
      <c r="L53" s="4">
        <v>1188</v>
      </c>
      <c r="M53" s="4">
        <f t="shared" si="11"/>
        <v>13621.800000000001</v>
      </c>
      <c r="N53" s="4">
        <f t="shared" si="12"/>
        <v>27271.050000000003</v>
      </c>
      <c r="O53" s="4">
        <f t="shared" si="13"/>
        <v>1136.29375</v>
      </c>
      <c r="P53" s="4">
        <f t="shared" si="14"/>
        <v>104.55042985143585</v>
      </c>
    </row>
    <row r="54" spans="3:16" x14ac:dyDescent="0.25">
      <c r="C54" s="25">
        <v>41214</v>
      </c>
      <c r="D54" s="4">
        <v>1104.7</v>
      </c>
      <c r="E54" s="4">
        <v>-75</v>
      </c>
      <c r="F54" s="4"/>
      <c r="G54" s="4">
        <f t="shared" si="23"/>
        <v>26316.5</v>
      </c>
      <c r="H54" s="4">
        <f t="shared" ref="H54" si="28">G54/24</f>
        <v>1096.5208333333333</v>
      </c>
      <c r="I54" s="4">
        <f t="shared" si="8"/>
        <v>100.7459198601638</v>
      </c>
      <c r="K54" s="25">
        <v>41395</v>
      </c>
      <c r="L54" s="4">
        <v>1236.9000000000001</v>
      </c>
      <c r="M54" s="4">
        <f t="shared" si="11"/>
        <v>13649.250000000002</v>
      </c>
      <c r="N54" s="4">
        <f t="shared" si="12"/>
        <v>27333.65</v>
      </c>
      <c r="O54" s="4">
        <f t="shared" si="13"/>
        <v>1138.9020833333334</v>
      </c>
      <c r="P54" s="4">
        <f t="shared" si="14"/>
        <v>108.60459543456508</v>
      </c>
    </row>
    <row r="55" spans="3:16" x14ac:dyDescent="0.25">
      <c r="C55" s="4"/>
      <c r="D55" s="4"/>
      <c r="E55" s="4"/>
      <c r="F55" s="4">
        <f t="shared" si="0"/>
        <v>13329.199999999999</v>
      </c>
      <c r="G55" s="4"/>
      <c r="H55" s="4"/>
      <c r="I55" s="4"/>
      <c r="K55" s="25">
        <v>41426</v>
      </c>
      <c r="L55" s="4">
        <v>1166.45</v>
      </c>
      <c r="M55" s="4">
        <f t="shared" si="11"/>
        <v>13684.400000000001</v>
      </c>
      <c r="N55" s="4">
        <f t="shared" si="12"/>
        <v>27416</v>
      </c>
      <c r="O55" s="4">
        <f t="shared" si="13"/>
        <v>1142.3333333333333</v>
      </c>
      <c r="P55" s="4">
        <f t="shared" si="14"/>
        <v>102.11117595564633</v>
      </c>
    </row>
    <row r="56" spans="3:16" x14ac:dyDescent="0.25">
      <c r="C56" s="25">
        <v>41244</v>
      </c>
      <c r="D56" s="4">
        <v>1159</v>
      </c>
      <c r="E56" s="4">
        <v>-73</v>
      </c>
      <c r="F56" s="4"/>
      <c r="G56" s="4">
        <f t="shared" ref="G56:G82" si="29">SUM(F55:F57)</f>
        <v>26920.15</v>
      </c>
      <c r="H56" s="4">
        <f t="shared" si="17"/>
        <v>1121.6729166666667</v>
      </c>
      <c r="I56" s="4">
        <f t="shared" si="10"/>
        <v>103.32780463704698</v>
      </c>
      <c r="K56" s="25">
        <v>41456</v>
      </c>
      <c r="L56" s="4">
        <v>1084.5999999999999</v>
      </c>
      <c r="M56" s="4">
        <f t="shared" si="11"/>
        <v>13731.6</v>
      </c>
      <c r="N56" s="4">
        <f t="shared" si="12"/>
        <v>27350.2</v>
      </c>
      <c r="O56" s="4">
        <f t="shared" si="13"/>
        <v>1139.5916666666667</v>
      </c>
      <c r="P56" s="4">
        <f t="shared" si="14"/>
        <v>95.174441137541947</v>
      </c>
    </row>
    <row r="57" spans="3:16" x14ac:dyDescent="0.25">
      <c r="C57" s="4"/>
      <c r="D57" s="4"/>
      <c r="E57" s="4"/>
      <c r="F57" s="4">
        <f t="shared" si="0"/>
        <v>13590.95</v>
      </c>
      <c r="G57" s="4"/>
      <c r="H57" s="4"/>
      <c r="I57" s="4"/>
      <c r="K57" s="25">
        <v>41487</v>
      </c>
      <c r="L57" s="4">
        <v>925.75</v>
      </c>
      <c r="M57" s="4">
        <f t="shared" si="11"/>
        <v>13618.6</v>
      </c>
      <c r="N57" s="4">
        <f t="shared" si="12"/>
        <v>27082.85</v>
      </c>
      <c r="O57" s="4">
        <f t="shared" si="13"/>
        <v>1128.4520833333333</v>
      </c>
      <c r="P57" s="4">
        <f t="shared" si="14"/>
        <v>82.037156355405727</v>
      </c>
    </row>
    <row r="58" spans="3:16" x14ac:dyDescent="0.25">
      <c r="C58" s="25">
        <v>41275</v>
      </c>
      <c r="D58" s="4">
        <v>1231</v>
      </c>
      <c r="E58" s="4">
        <v>-71</v>
      </c>
      <c r="F58" s="4"/>
      <c r="G58" s="4">
        <f t="shared" ref="G58:G84" si="30">SUM(F57:F59)</f>
        <v>27293.300000000003</v>
      </c>
      <c r="H58" s="4">
        <f t="shared" si="18"/>
        <v>1137.2208333333335</v>
      </c>
      <c r="I58" s="4">
        <f t="shared" ref="I58" si="31">(D58/H58)*100</f>
        <v>108.24634617287026</v>
      </c>
      <c r="K58" s="25">
        <v>41518</v>
      </c>
      <c r="L58" s="4">
        <v>1069</v>
      </c>
      <c r="M58" s="4">
        <f t="shared" si="11"/>
        <v>13464.25</v>
      </c>
      <c r="N58" s="4">
        <f t="shared" si="12"/>
        <v>27050.550000000003</v>
      </c>
      <c r="O58" s="4">
        <f t="shared" si="13"/>
        <v>1127.10625</v>
      </c>
      <c r="P58" s="4">
        <f t="shared" si="14"/>
        <v>94.844651957169077</v>
      </c>
    </row>
    <row r="59" spans="3:16" x14ac:dyDescent="0.25">
      <c r="C59" s="4"/>
      <c r="D59" s="4"/>
      <c r="E59" s="4"/>
      <c r="F59" s="4">
        <f t="shared" si="0"/>
        <v>13702.350000000002</v>
      </c>
      <c r="G59" s="4"/>
      <c r="H59" s="4"/>
      <c r="I59" s="4"/>
      <c r="K59" s="25">
        <v>41548</v>
      </c>
      <c r="L59" s="4">
        <v>1129.8499999999999</v>
      </c>
      <c r="M59" s="4">
        <f t="shared" si="11"/>
        <v>13586.300000000001</v>
      </c>
      <c r="N59" s="4">
        <f t="shared" si="12"/>
        <v>27302.450000000004</v>
      </c>
      <c r="O59" s="4">
        <f t="shared" si="13"/>
        <v>1137.6020833333334</v>
      </c>
      <c r="P59" s="4">
        <f t="shared" si="14"/>
        <v>99.318559323430662</v>
      </c>
    </row>
    <row r="60" spans="3:16" x14ac:dyDescent="0.25">
      <c r="C60" s="25">
        <v>41306</v>
      </c>
      <c r="D60" s="4">
        <v>1203.1500000000001</v>
      </c>
      <c r="E60" s="4">
        <v>-69</v>
      </c>
      <c r="F60" s="4"/>
      <c r="G60" s="4">
        <f t="shared" ref="G60:G122" si="32">SUM(F59:F61)</f>
        <v>27341.9</v>
      </c>
      <c r="H60" s="4">
        <f t="shared" si="19"/>
        <v>1139.2458333333334</v>
      </c>
      <c r="I60" s="4">
        <f t="shared" si="8"/>
        <v>105.6093395118847</v>
      </c>
      <c r="K60" s="25">
        <v>41579</v>
      </c>
      <c r="L60" s="4">
        <v>1139.8499999999999</v>
      </c>
      <c r="M60" s="4">
        <f t="shared" si="11"/>
        <v>13716.150000000001</v>
      </c>
      <c r="N60" s="4">
        <f t="shared" si="12"/>
        <v>27785.75</v>
      </c>
      <c r="O60" s="4">
        <f t="shared" si="13"/>
        <v>1157.7395833333333</v>
      </c>
      <c r="P60" s="4">
        <f t="shared" si="14"/>
        <v>98.454783477142058</v>
      </c>
    </row>
    <row r="61" spans="3:16" x14ac:dyDescent="0.25">
      <c r="C61" s="4"/>
      <c r="D61" s="4"/>
      <c r="E61" s="4"/>
      <c r="F61" s="4">
        <f t="shared" si="0"/>
        <v>13639.550000000001</v>
      </c>
      <c r="G61" s="4"/>
      <c r="H61" s="4"/>
      <c r="I61" s="4"/>
      <c r="K61" s="25">
        <v>41609</v>
      </c>
      <c r="L61" s="4">
        <v>1206.2</v>
      </c>
      <c r="M61" s="4">
        <f t="shared" si="11"/>
        <v>14069.6</v>
      </c>
      <c r="N61" s="4">
        <f t="shared" si="12"/>
        <v>28482.75</v>
      </c>
      <c r="O61" s="4">
        <f t="shared" si="13"/>
        <v>1186.78125</v>
      </c>
      <c r="P61" s="4">
        <f t="shared" si="14"/>
        <v>101.63625352186851</v>
      </c>
    </row>
    <row r="62" spans="3:16" x14ac:dyDescent="0.25">
      <c r="C62" s="25">
        <v>41334</v>
      </c>
      <c r="D62" s="4">
        <v>1150.8499999999999</v>
      </c>
      <c r="E62" s="4">
        <v>-67</v>
      </c>
      <c r="F62" s="4"/>
      <c r="G62" s="4">
        <f t="shared" si="29"/>
        <v>27261.350000000002</v>
      </c>
      <c r="H62" s="4">
        <f t="shared" ref="H62" si="33">G62/24</f>
        <v>1135.8895833333333</v>
      </c>
      <c r="I62" s="4">
        <f t="shared" si="10"/>
        <v>101.31706610274252</v>
      </c>
      <c r="K62" s="25">
        <v>41640</v>
      </c>
      <c r="L62" s="4">
        <v>1118</v>
      </c>
      <c r="M62" s="4">
        <f t="shared" si="11"/>
        <v>14413.15</v>
      </c>
      <c r="N62" s="4">
        <f t="shared" si="12"/>
        <v>29253.9</v>
      </c>
      <c r="O62" s="4">
        <f t="shared" si="13"/>
        <v>1218.9125000000001</v>
      </c>
      <c r="P62" s="4">
        <f t="shared" si="14"/>
        <v>91.721103852819624</v>
      </c>
    </row>
    <row r="63" spans="3:16" x14ac:dyDescent="0.25">
      <c r="C63" s="4"/>
      <c r="D63" s="4"/>
      <c r="E63" s="4"/>
      <c r="F63" s="4">
        <f t="shared" si="0"/>
        <v>13621.800000000001</v>
      </c>
      <c r="G63" s="4"/>
      <c r="H63" s="4"/>
      <c r="I63" s="4"/>
      <c r="K63" s="25">
        <v>41671</v>
      </c>
      <c r="L63" s="4">
        <v>1048.8</v>
      </c>
      <c r="M63" s="4">
        <f t="shared" si="11"/>
        <v>14840.750000000002</v>
      </c>
      <c r="N63" s="4">
        <f t="shared" si="12"/>
        <v>30318.750000000004</v>
      </c>
      <c r="O63" s="4">
        <f t="shared" si="13"/>
        <v>1263.2812500000002</v>
      </c>
      <c r="P63" s="4">
        <f t="shared" si="14"/>
        <v>83.021892393320954</v>
      </c>
    </row>
    <row r="64" spans="3:16" x14ac:dyDescent="0.25">
      <c r="C64" s="25">
        <v>41365</v>
      </c>
      <c r="D64" s="4">
        <v>1188</v>
      </c>
      <c r="E64" s="4">
        <v>-65</v>
      </c>
      <c r="F64" s="4"/>
      <c r="G64" s="4">
        <f t="shared" si="30"/>
        <v>27271.050000000003</v>
      </c>
      <c r="H64" s="4">
        <f t="shared" ref="H64" si="34">G64/24</f>
        <v>1136.29375</v>
      </c>
      <c r="I64" s="4">
        <f t="shared" ref="I64" si="35">(D64/H64)*100</f>
        <v>104.55042985143585</v>
      </c>
      <c r="K64" s="25">
        <v>41699</v>
      </c>
      <c r="L64" s="4">
        <v>1272.9000000000001</v>
      </c>
      <c r="M64" s="4">
        <f t="shared" si="11"/>
        <v>15478.000000000002</v>
      </c>
      <c r="N64" s="4">
        <f t="shared" si="12"/>
        <v>31504.850000000006</v>
      </c>
      <c r="O64" s="4">
        <f t="shared" si="13"/>
        <v>1312.7020833333336</v>
      </c>
      <c r="P64" s="4">
        <f t="shared" si="14"/>
        <v>96.967927160421326</v>
      </c>
    </row>
    <row r="65" spans="3:16" x14ac:dyDescent="0.25">
      <c r="C65" s="4"/>
      <c r="D65" s="4"/>
      <c r="E65" s="4"/>
      <c r="F65" s="4">
        <f t="shared" si="0"/>
        <v>13649.250000000002</v>
      </c>
      <c r="G65" s="4"/>
      <c r="H65" s="4"/>
      <c r="I65" s="4"/>
      <c r="K65" s="25">
        <v>41730</v>
      </c>
      <c r="L65" s="4">
        <v>1317.85</v>
      </c>
      <c r="M65" s="4">
        <f t="shared" si="11"/>
        <v>16026.850000000002</v>
      </c>
      <c r="N65" s="4">
        <f t="shared" si="12"/>
        <v>32555.850000000002</v>
      </c>
      <c r="O65" s="4">
        <f t="shared" si="13"/>
        <v>1356.4937500000001</v>
      </c>
      <c r="P65" s="4">
        <f t="shared" si="14"/>
        <v>97.151203239970684</v>
      </c>
    </row>
    <row r="66" spans="3:16" x14ac:dyDescent="0.25">
      <c r="C66" s="25">
        <v>41395</v>
      </c>
      <c r="D66" s="4">
        <v>1236.9000000000001</v>
      </c>
      <c r="E66" s="4">
        <v>-63</v>
      </c>
      <c r="F66" s="4"/>
      <c r="G66" s="4">
        <f t="shared" si="29"/>
        <v>27333.65</v>
      </c>
      <c r="H66" s="4">
        <f t="shared" si="17"/>
        <v>1138.9020833333334</v>
      </c>
      <c r="I66" s="4">
        <f t="shared" si="8"/>
        <v>108.60459543456508</v>
      </c>
      <c r="K66" s="25">
        <v>41760</v>
      </c>
      <c r="L66" s="4">
        <v>1590.35</v>
      </c>
      <c r="M66" s="4">
        <f t="shared" si="11"/>
        <v>16529</v>
      </c>
      <c r="N66" s="4">
        <f t="shared" si="12"/>
        <v>33696.15</v>
      </c>
      <c r="O66" s="4">
        <f t="shared" si="13"/>
        <v>1404.0062500000001</v>
      </c>
      <c r="P66" s="4">
        <f t="shared" si="14"/>
        <v>113.27228778361918</v>
      </c>
    </row>
    <row r="67" spans="3:16" x14ac:dyDescent="0.25">
      <c r="C67" s="4"/>
      <c r="D67" s="4"/>
      <c r="E67" s="4"/>
      <c r="F67" s="4">
        <f t="shared" si="0"/>
        <v>13684.400000000001</v>
      </c>
      <c r="G67" s="4"/>
      <c r="H67" s="4"/>
      <c r="I67" s="4"/>
      <c r="K67" s="25">
        <v>41791</v>
      </c>
      <c r="L67" s="4">
        <v>1510</v>
      </c>
      <c r="M67" s="4">
        <f t="shared" si="11"/>
        <v>17167.150000000001</v>
      </c>
      <c r="N67" s="4">
        <f t="shared" si="12"/>
        <v>34924.9</v>
      </c>
      <c r="O67" s="4">
        <f t="shared" si="13"/>
        <v>1455.2041666666667</v>
      </c>
      <c r="P67" s="4">
        <f t="shared" si="14"/>
        <v>103.76550827633007</v>
      </c>
    </row>
    <row r="68" spans="3:16" x14ac:dyDescent="0.25">
      <c r="C68" s="25">
        <v>41426</v>
      </c>
      <c r="D68" s="4">
        <v>1166.45</v>
      </c>
      <c r="E68" s="4">
        <v>-61</v>
      </c>
      <c r="F68" s="4"/>
      <c r="G68" s="4">
        <f t="shared" si="30"/>
        <v>27416</v>
      </c>
      <c r="H68" s="4">
        <f t="shared" si="18"/>
        <v>1142.3333333333333</v>
      </c>
      <c r="I68" s="4">
        <f t="shared" si="10"/>
        <v>102.11117595564633</v>
      </c>
      <c r="K68" s="25">
        <v>41821</v>
      </c>
      <c r="L68" s="4">
        <v>1512.2</v>
      </c>
      <c r="M68" s="4">
        <f t="shared" si="11"/>
        <v>17757.75</v>
      </c>
      <c r="N68" s="4">
        <f t="shared" si="12"/>
        <v>34790.800000000003</v>
      </c>
      <c r="O68" s="4">
        <f t="shared" si="13"/>
        <v>1449.6166666666668</v>
      </c>
      <c r="P68" s="4">
        <f t="shared" si="14"/>
        <v>104.31723329155984</v>
      </c>
    </row>
    <row r="69" spans="3:16" x14ac:dyDescent="0.25">
      <c r="C69" s="4"/>
      <c r="D69" s="4"/>
      <c r="E69" s="4"/>
      <c r="F69" s="4">
        <f t="shared" si="0"/>
        <v>13731.6</v>
      </c>
      <c r="G69" s="4"/>
      <c r="H69" s="4"/>
      <c r="I69" s="4"/>
      <c r="K69" s="25">
        <v>41852</v>
      </c>
      <c r="L69" s="4">
        <v>1563</v>
      </c>
      <c r="M69" s="4">
        <f t="shared" si="11"/>
        <v>17033.05</v>
      </c>
      <c r="N69" s="4">
        <f t="shared" si="12"/>
        <v>33378.299999999996</v>
      </c>
      <c r="O69" s="4">
        <f t="shared" si="13"/>
        <v>1390.7624999999998</v>
      </c>
      <c r="P69" s="4">
        <f t="shared" si="14"/>
        <v>112.38439345323161</v>
      </c>
    </row>
    <row r="70" spans="3:16" x14ac:dyDescent="0.25">
      <c r="C70" s="25">
        <v>41456</v>
      </c>
      <c r="D70" s="4">
        <v>1084.5999999999999</v>
      </c>
      <c r="E70" s="4">
        <v>-59</v>
      </c>
      <c r="F70" s="4"/>
      <c r="G70" s="4">
        <f t="shared" si="32"/>
        <v>27350.2</v>
      </c>
      <c r="H70" s="4">
        <f t="shared" si="19"/>
        <v>1139.5916666666667</v>
      </c>
      <c r="I70" s="4">
        <f t="shared" ref="I70" si="36">(D70/H70)*100</f>
        <v>95.174441137541947</v>
      </c>
      <c r="K70" s="25">
        <v>41883</v>
      </c>
      <c r="L70" s="4">
        <v>1617.85</v>
      </c>
      <c r="M70" s="4">
        <f t="shared" si="11"/>
        <v>16345.249999999998</v>
      </c>
      <c r="N70" s="4">
        <f t="shared" si="12"/>
        <v>31782.6</v>
      </c>
      <c r="O70" s="4">
        <f t="shared" si="13"/>
        <v>1324.2749999999999</v>
      </c>
      <c r="P70" s="4">
        <f t="shared" si="14"/>
        <v>122.16873383549489</v>
      </c>
    </row>
    <row r="71" spans="3:16" x14ac:dyDescent="0.25">
      <c r="C71" s="4"/>
      <c r="D71" s="4"/>
      <c r="E71" s="4"/>
      <c r="F71" s="4">
        <f t="shared" si="0"/>
        <v>13618.6</v>
      </c>
      <c r="G71" s="4"/>
      <c r="H71" s="4"/>
      <c r="I71" s="4"/>
      <c r="K71" s="25">
        <v>41913</v>
      </c>
      <c r="L71" s="4">
        <v>1632</v>
      </c>
      <c r="M71" s="4">
        <f t="shared" si="11"/>
        <v>15437.349999999999</v>
      </c>
      <c r="N71" s="4">
        <f t="shared" si="12"/>
        <v>29891.649999999994</v>
      </c>
      <c r="O71" s="4">
        <f t="shared" si="13"/>
        <v>1245.4854166666664</v>
      </c>
      <c r="P71" s="4">
        <f t="shared" si="14"/>
        <v>131.03324841552742</v>
      </c>
    </row>
    <row r="72" spans="3:16" x14ac:dyDescent="0.25">
      <c r="C72" s="25">
        <v>41487</v>
      </c>
      <c r="D72" s="4">
        <v>925.75</v>
      </c>
      <c r="E72" s="4">
        <v>-57</v>
      </c>
      <c r="F72" s="4"/>
      <c r="G72" s="4">
        <f t="shared" si="29"/>
        <v>27082.85</v>
      </c>
      <c r="H72" s="4">
        <f t="shared" ref="H72" si="37">G72/24</f>
        <v>1128.4520833333333</v>
      </c>
      <c r="I72" s="4">
        <f t="shared" si="8"/>
        <v>82.037156355405727</v>
      </c>
      <c r="K72" s="25">
        <v>41944</v>
      </c>
      <c r="L72" s="4">
        <v>1778</v>
      </c>
      <c r="M72" s="4">
        <f t="shared" si="11"/>
        <v>14454.299999999997</v>
      </c>
      <c r="N72" s="4">
        <f t="shared" si="12"/>
        <v>27655.599999999995</v>
      </c>
      <c r="O72" s="4">
        <f t="shared" si="13"/>
        <v>1152.3166666666664</v>
      </c>
      <c r="P72" s="4">
        <f t="shared" si="14"/>
        <v>154.29786372380281</v>
      </c>
    </row>
    <row r="73" spans="3:16" x14ac:dyDescent="0.25">
      <c r="C73" s="4"/>
      <c r="D73" s="4"/>
      <c r="E73" s="4"/>
      <c r="F73" s="4">
        <f t="shared" si="0"/>
        <v>13464.25</v>
      </c>
      <c r="G73" s="4"/>
      <c r="H73" s="4"/>
      <c r="I73" s="4"/>
      <c r="K73" s="25">
        <v>41974</v>
      </c>
      <c r="L73" s="4">
        <v>1796.8</v>
      </c>
      <c r="M73" s="4">
        <f t="shared" si="11"/>
        <v>13201.299999999997</v>
      </c>
      <c r="N73" s="4">
        <f t="shared" si="12"/>
        <v>25213.049999999996</v>
      </c>
      <c r="O73" s="4">
        <f t="shared" si="13"/>
        <v>1050.5437499999998</v>
      </c>
      <c r="P73" s="4">
        <f t="shared" si="14"/>
        <v>171.03523770428413</v>
      </c>
    </row>
    <row r="74" spans="3:16" x14ac:dyDescent="0.25">
      <c r="C74" s="25">
        <v>41518</v>
      </c>
      <c r="D74" s="4">
        <v>1069</v>
      </c>
      <c r="E74" s="4">
        <v>-55</v>
      </c>
      <c r="F74" s="4"/>
      <c r="G74" s="4">
        <f t="shared" si="30"/>
        <v>27050.550000000003</v>
      </c>
      <c r="H74" s="4">
        <f t="shared" ref="H74" si="38">G74/24</f>
        <v>1127.10625</v>
      </c>
      <c r="I74" s="4">
        <f t="shared" si="10"/>
        <v>94.844651957169077</v>
      </c>
      <c r="K74" s="25">
        <v>42005</v>
      </c>
      <c r="L74" s="4">
        <v>393.3</v>
      </c>
      <c r="M74" s="4">
        <f t="shared" si="11"/>
        <v>12011.749999999998</v>
      </c>
      <c r="N74" s="4">
        <f t="shared" si="12"/>
        <v>22832.299999999996</v>
      </c>
      <c r="O74" s="4">
        <f t="shared" si="13"/>
        <v>951.34583333333319</v>
      </c>
      <c r="P74" s="4">
        <f t="shared" si="14"/>
        <v>41.341432969959229</v>
      </c>
    </row>
    <row r="75" spans="3:16" x14ac:dyDescent="0.25">
      <c r="C75" s="4"/>
      <c r="D75" s="4"/>
      <c r="E75" s="4"/>
      <c r="F75" s="4">
        <f t="shared" si="0"/>
        <v>13586.300000000001</v>
      </c>
      <c r="G75" s="4"/>
      <c r="H75" s="4"/>
      <c r="I75" s="4"/>
      <c r="K75" s="25">
        <v>42036</v>
      </c>
      <c r="L75" s="4">
        <v>361</v>
      </c>
      <c r="M75" s="4">
        <f t="shared" si="11"/>
        <v>10820.55</v>
      </c>
      <c r="N75" s="4">
        <f t="shared" si="12"/>
        <v>20397.800000000003</v>
      </c>
      <c r="O75" s="4">
        <f t="shared" si="13"/>
        <v>849.90833333333342</v>
      </c>
      <c r="P75" s="4">
        <f t="shared" si="14"/>
        <v>42.475168890762724</v>
      </c>
    </row>
    <row r="76" spans="3:16" x14ac:dyDescent="0.25">
      <c r="C76" s="25">
        <v>41548</v>
      </c>
      <c r="D76" s="4">
        <v>1129.8499999999999</v>
      </c>
      <c r="E76" s="4">
        <v>-53</v>
      </c>
      <c r="F76" s="4"/>
      <c r="G76" s="4">
        <f t="shared" si="29"/>
        <v>27302.450000000004</v>
      </c>
      <c r="H76" s="4">
        <f t="shared" si="17"/>
        <v>1137.6020833333334</v>
      </c>
      <c r="I76" s="4">
        <f t="shared" ref="I76" si="39">(D76/H76)*100</f>
        <v>99.318559323430662</v>
      </c>
      <c r="K76" s="25">
        <v>42064</v>
      </c>
      <c r="L76" s="4">
        <v>365</v>
      </c>
      <c r="M76" s="4">
        <f t="shared" si="11"/>
        <v>9577.2500000000018</v>
      </c>
      <c r="N76" s="4">
        <f t="shared" si="12"/>
        <v>17822</v>
      </c>
      <c r="O76" s="4">
        <f t="shared" si="13"/>
        <v>742.58333333333337</v>
      </c>
      <c r="P76" s="4">
        <f t="shared" si="14"/>
        <v>49.152732577712939</v>
      </c>
    </row>
    <row r="77" spans="3:16" x14ac:dyDescent="0.25">
      <c r="C77" s="4"/>
      <c r="D77" s="4"/>
      <c r="E77" s="4"/>
      <c r="F77" s="4">
        <f t="shared" si="0"/>
        <v>13716.150000000001</v>
      </c>
      <c r="G77" s="4"/>
      <c r="H77" s="4"/>
      <c r="I77" s="4"/>
      <c r="K77" s="25">
        <v>42095</v>
      </c>
      <c r="L77" s="4">
        <v>334.8</v>
      </c>
      <c r="M77" s="4">
        <f t="shared" si="11"/>
        <v>8244.75</v>
      </c>
      <c r="N77" s="4">
        <f t="shared" si="12"/>
        <v>15150.150000000001</v>
      </c>
      <c r="O77" s="4">
        <f t="shared" si="13"/>
        <v>631.25625000000002</v>
      </c>
      <c r="P77" s="4">
        <f t="shared" si="14"/>
        <v>53.037098642587701</v>
      </c>
    </row>
    <row r="78" spans="3:16" x14ac:dyDescent="0.25">
      <c r="C78" s="25">
        <v>41579</v>
      </c>
      <c r="D78" s="4">
        <v>1139.8499999999999</v>
      </c>
      <c r="E78" s="4">
        <v>-51</v>
      </c>
      <c r="F78" s="4"/>
      <c r="G78" s="4">
        <f t="shared" si="30"/>
        <v>27785.75</v>
      </c>
      <c r="H78" s="4">
        <f t="shared" si="18"/>
        <v>1157.7395833333333</v>
      </c>
      <c r="I78" s="4">
        <f t="shared" si="8"/>
        <v>98.454783477142058</v>
      </c>
      <c r="K78" s="25">
        <v>42125</v>
      </c>
      <c r="L78" s="4">
        <v>337.35</v>
      </c>
      <c r="M78" s="4">
        <f t="shared" si="11"/>
        <v>6905.4000000000005</v>
      </c>
      <c r="N78" s="4">
        <f t="shared" si="12"/>
        <v>12315.5</v>
      </c>
      <c r="O78" s="4">
        <f t="shared" si="13"/>
        <v>513.14583333333337</v>
      </c>
      <c r="P78" s="4">
        <f t="shared" si="14"/>
        <v>65.741545207259151</v>
      </c>
    </row>
    <row r="79" spans="3:16" x14ac:dyDescent="0.25">
      <c r="C79" s="4"/>
      <c r="D79" s="4"/>
      <c r="E79" s="4"/>
      <c r="F79" s="4">
        <f t="shared" si="0"/>
        <v>14069.6</v>
      </c>
      <c r="G79" s="4"/>
      <c r="H79" s="4"/>
      <c r="I79" s="4"/>
      <c r="K79" s="25">
        <v>42156</v>
      </c>
      <c r="L79" s="4">
        <v>320.45</v>
      </c>
      <c r="M79" s="4">
        <f t="shared" si="11"/>
        <v>5410.0999999999995</v>
      </c>
      <c r="N79" s="4">
        <f t="shared" si="12"/>
        <v>9300.0499999999993</v>
      </c>
      <c r="O79" s="4">
        <f t="shared" si="13"/>
        <v>387.5020833333333</v>
      </c>
      <c r="P79" s="4">
        <f t="shared" si="14"/>
        <v>82.696329589625861</v>
      </c>
    </row>
    <row r="80" spans="3:16" x14ac:dyDescent="0.25">
      <c r="C80" s="25">
        <v>41609</v>
      </c>
      <c r="D80" s="4">
        <v>1206.2</v>
      </c>
      <c r="E80" s="4">
        <v>-49</v>
      </c>
      <c r="F80" s="4"/>
      <c r="G80" s="4">
        <f t="shared" si="32"/>
        <v>28482.75</v>
      </c>
      <c r="H80" s="4">
        <f t="shared" si="19"/>
        <v>1186.78125</v>
      </c>
      <c r="I80" s="4">
        <f t="shared" si="10"/>
        <v>101.63625352186851</v>
      </c>
      <c r="K80" s="25">
        <v>42186</v>
      </c>
      <c r="L80" s="4">
        <v>321</v>
      </c>
      <c r="M80" s="4">
        <f t="shared" si="11"/>
        <v>3889.9499999999994</v>
      </c>
      <c r="N80" s="4">
        <f t="shared" si="12"/>
        <v>7650.0999999999995</v>
      </c>
      <c r="O80" s="4">
        <f t="shared" si="13"/>
        <v>318.75416666666666</v>
      </c>
      <c r="P80" s="4">
        <f t="shared" si="14"/>
        <v>100.70456595338624</v>
      </c>
    </row>
    <row r="81" spans="3:16" x14ac:dyDescent="0.25">
      <c r="C81" s="4"/>
      <c r="D81" s="4"/>
      <c r="E81" s="4"/>
      <c r="F81" s="4">
        <f t="shared" si="0"/>
        <v>14413.15</v>
      </c>
      <c r="G81" s="4"/>
      <c r="H81" s="4"/>
      <c r="I81" s="4"/>
      <c r="K81" s="25">
        <v>42217</v>
      </c>
      <c r="L81" s="4">
        <v>319.7</v>
      </c>
      <c r="M81" s="4">
        <f t="shared" si="11"/>
        <v>3760.15</v>
      </c>
      <c r="N81" s="4">
        <f t="shared" si="12"/>
        <v>7388.3</v>
      </c>
      <c r="O81" s="4">
        <f t="shared" si="13"/>
        <v>307.84583333333336</v>
      </c>
      <c r="P81" s="4">
        <f t="shared" si="14"/>
        <v>103.85068283637642</v>
      </c>
    </row>
    <row r="82" spans="3:16" x14ac:dyDescent="0.25">
      <c r="C82" s="25">
        <v>41640</v>
      </c>
      <c r="D82" s="4">
        <v>1118</v>
      </c>
      <c r="E82" s="4">
        <v>-47</v>
      </c>
      <c r="F82" s="4"/>
      <c r="G82" s="4">
        <f t="shared" si="29"/>
        <v>29253.9</v>
      </c>
      <c r="H82" s="4">
        <f t="shared" ref="H82" si="40">G82/24</f>
        <v>1218.9125000000001</v>
      </c>
      <c r="I82" s="4">
        <f t="shared" ref="I82" si="41">(D82/H82)*100</f>
        <v>91.721103852819624</v>
      </c>
      <c r="K82" s="25">
        <v>42248</v>
      </c>
      <c r="L82" s="4">
        <v>285.35000000000002</v>
      </c>
      <c r="M82" s="4">
        <f t="shared" si="11"/>
        <v>3628.15</v>
      </c>
      <c r="N82" s="4">
        <f t="shared" si="12"/>
        <v>7132.3</v>
      </c>
      <c r="O82" s="4">
        <f t="shared" si="13"/>
        <v>297.17916666666667</v>
      </c>
      <c r="P82" s="4">
        <f t="shared" si="14"/>
        <v>96.019516845898238</v>
      </c>
    </row>
    <row r="83" spans="3:16" x14ac:dyDescent="0.25">
      <c r="C83" s="4"/>
      <c r="D83" s="4"/>
      <c r="E83" s="4"/>
      <c r="F83" s="4">
        <f t="shared" si="0"/>
        <v>14840.750000000002</v>
      </c>
      <c r="G83" s="4"/>
      <c r="H83" s="4"/>
      <c r="I83" s="4"/>
      <c r="K83" s="25">
        <v>42278</v>
      </c>
      <c r="L83" s="4">
        <v>292.64999999999998</v>
      </c>
      <c r="M83" s="4">
        <f t="shared" si="11"/>
        <v>3504.15</v>
      </c>
      <c r="N83" s="4">
        <f t="shared" si="12"/>
        <v>6931.15</v>
      </c>
      <c r="O83" s="4">
        <f t="shared" si="13"/>
        <v>288.79791666666665</v>
      </c>
      <c r="P83" s="4">
        <f t="shared" si="14"/>
        <v>101.33383349083485</v>
      </c>
    </row>
    <row r="84" spans="3:16" x14ac:dyDescent="0.25">
      <c r="C84" s="25">
        <v>41671</v>
      </c>
      <c r="D84" s="4">
        <v>1048.8</v>
      </c>
      <c r="E84" s="4">
        <v>-45</v>
      </c>
      <c r="F84" s="4"/>
      <c r="G84" s="4">
        <f t="shared" si="30"/>
        <v>30318.750000000004</v>
      </c>
      <c r="H84" s="4">
        <f t="shared" ref="H84" si="42">G84/24</f>
        <v>1263.2812500000002</v>
      </c>
      <c r="I84" s="4">
        <f t="shared" si="8"/>
        <v>83.021892393320954</v>
      </c>
      <c r="K84" s="25">
        <v>42309</v>
      </c>
      <c r="L84" s="4">
        <v>282.7</v>
      </c>
      <c r="M84" s="4">
        <f t="shared" si="11"/>
        <v>3427</v>
      </c>
      <c r="N84" s="4">
        <f t="shared" si="12"/>
        <v>6765.55</v>
      </c>
      <c r="O84" s="4">
        <f t="shared" si="13"/>
        <v>281.89791666666667</v>
      </c>
      <c r="P84" s="4">
        <f t="shared" si="14"/>
        <v>100.28452971303146</v>
      </c>
    </row>
    <row r="85" spans="3:16" x14ac:dyDescent="0.25">
      <c r="C85" s="4"/>
      <c r="D85" s="4"/>
      <c r="E85" s="4"/>
      <c r="F85" s="4">
        <f t="shared" si="0"/>
        <v>15478.000000000002</v>
      </c>
      <c r="G85" s="4"/>
      <c r="H85" s="4"/>
      <c r="I85" s="4"/>
      <c r="K85" s="25">
        <v>42339</v>
      </c>
      <c r="L85" s="4">
        <v>276.64999999999998</v>
      </c>
      <c r="M85" s="4">
        <f t="shared" si="11"/>
        <v>3338.55</v>
      </c>
      <c r="N85" s="4">
        <f t="shared" si="12"/>
        <v>6617.6500000000005</v>
      </c>
      <c r="O85" s="4">
        <f t="shared" si="13"/>
        <v>275.73541666666671</v>
      </c>
      <c r="P85" s="4">
        <f t="shared" si="14"/>
        <v>100.33168874147165</v>
      </c>
    </row>
    <row r="86" spans="3:16" x14ac:dyDescent="0.25">
      <c r="C86" s="25">
        <v>41699</v>
      </c>
      <c r="D86" s="4">
        <v>1272.9000000000001</v>
      </c>
      <c r="E86" s="4">
        <v>-43</v>
      </c>
      <c r="F86" s="4"/>
      <c r="G86" s="4">
        <f t="shared" ref="G86" si="43">SUM(F85:F87)</f>
        <v>31504.850000000006</v>
      </c>
      <c r="H86" s="4">
        <f t="shared" si="17"/>
        <v>1312.7020833333336</v>
      </c>
      <c r="I86" s="4">
        <f t="shared" si="10"/>
        <v>96.967927160421326</v>
      </c>
      <c r="K86" s="25">
        <v>42370</v>
      </c>
      <c r="L86" s="4">
        <v>263.5</v>
      </c>
      <c r="M86" s="4">
        <f t="shared" si="11"/>
        <v>3279.1000000000004</v>
      </c>
      <c r="N86" s="4">
        <f t="shared" si="12"/>
        <v>6511.2000000000007</v>
      </c>
      <c r="O86" s="4">
        <f t="shared" si="13"/>
        <v>271.3</v>
      </c>
      <c r="P86" s="4">
        <f>(L86/O86)*100</f>
        <v>97.124953925543679</v>
      </c>
    </row>
    <row r="87" spans="3:16" x14ac:dyDescent="0.25">
      <c r="C87" s="4"/>
      <c r="D87" s="4"/>
      <c r="E87" s="4"/>
      <c r="F87" s="4">
        <f t="shared" ref="F87:F149" si="44">SUM(D76:D98)</f>
        <v>16026.850000000002</v>
      </c>
      <c r="G87" s="4"/>
      <c r="H87" s="4"/>
      <c r="I87" s="4"/>
      <c r="K87" s="25">
        <v>42401</v>
      </c>
      <c r="L87" s="4">
        <v>229</v>
      </c>
      <c r="M87" s="4">
        <f t="shared" si="11"/>
        <v>3232.1</v>
      </c>
      <c r="N87" s="4">
        <f t="shared" si="12"/>
        <v>6405.95</v>
      </c>
      <c r="O87" s="4">
        <f t="shared" si="13"/>
        <v>266.91458333333333</v>
      </c>
      <c r="P87" s="4">
        <f t="shared" si="14"/>
        <v>85.795237240378086</v>
      </c>
    </row>
    <row r="88" spans="3:16" x14ac:dyDescent="0.25">
      <c r="C88" s="25">
        <v>41730</v>
      </c>
      <c r="D88" s="4">
        <v>1317.85</v>
      </c>
      <c r="E88" s="4">
        <v>-41</v>
      </c>
      <c r="F88" s="4"/>
      <c r="G88" s="4">
        <f t="shared" si="25"/>
        <v>32555.850000000002</v>
      </c>
      <c r="H88" s="4">
        <f t="shared" si="18"/>
        <v>1356.4937500000001</v>
      </c>
      <c r="I88" s="4">
        <f t="shared" ref="I88" si="45">(D88/H88)*100</f>
        <v>97.151203239970684</v>
      </c>
      <c r="K88" s="25">
        <v>42430</v>
      </c>
      <c r="L88" s="4">
        <v>241</v>
      </c>
      <c r="M88" s="4">
        <f t="shared" si="11"/>
        <v>3173.85</v>
      </c>
      <c r="N88" s="4">
        <f t="shared" si="12"/>
        <v>6345.95</v>
      </c>
      <c r="O88" s="4">
        <f t="shared" si="13"/>
        <v>264.41458333333333</v>
      </c>
      <c r="P88" s="4">
        <f t="shared" si="14"/>
        <v>91.144745861533735</v>
      </c>
    </row>
    <row r="89" spans="3:16" x14ac:dyDescent="0.25">
      <c r="C89" s="4"/>
      <c r="D89" s="4"/>
      <c r="E89" s="4"/>
      <c r="F89" s="4">
        <f t="shared" si="44"/>
        <v>16529</v>
      </c>
      <c r="G89" s="4"/>
      <c r="H89" s="4"/>
      <c r="I89" s="4"/>
      <c r="K89" s="25">
        <v>42461</v>
      </c>
      <c r="L89" s="4">
        <v>257.64999999999998</v>
      </c>
      <c r="M89" s="4">
        <f t="shared" si="11"/>
        <v>3172.1</v>
      </c>
      <c r="N89" s="4">
        <f t="shared" si="12"/>
        <v>6343.0499999999993</v>
      </c>
      <c r="O89" s="4">
        <f t="shared" si="13"/>
        <v>264.29374999999999</v>
      </c>
      <c r="P89" s="4">
        <f t="shared" si="14"/>
        <v>97.48622508099416</v>
      </c>
    </row>
    <row r="90" spans="3:16" x14ac:dyDescent="0.25">
      <c r="C90" s="25">
        <v>41760</v>
      </c>
      <c r="D90" s="4">
        <v>1590.35</v>
      </c>
      <c r="E90" s="4">
        <v>-39</v>
      </c>
      <c r="F90" s="4"/>
      <c r="G90" s="4">
        <f t="shared" ref="G90:G94" si="46">SUM(F89:F91)</f>
        <v>33696.15</v>
      </c>
      <c r="H90" s="4">
        <f t="shared" si="19"/>
        <v>1404.0062500000001</v>
      </c>
      <c r="I90" s="4">
        <f t="shared" si="8"/>
        <v>113.27228778361918</v>
      </c>
      <c r="K90" s="25">
        <v>42491</v>
      </c>
      <c r="L90" s="4">
        <v>248.9</v>
      </c>
      <c r="M90" s="4">
        <f t="shared" si="11"/>
        <v>3170.95</v>
      </c>
      <c r="N90" s="4">
        <f t="shared" si="12"/>
        <v>6357.4</v>
      </c>
      <c r="O90" s="4">
        <f t="shared" si="13"/>
        <v>264.89166666666665</v>
      </c>
      <c r="P90" s="4">
        <f t="shared" si="14"/>
        <v>93.962940824865512</v>
      </c>
    </row>
    <row r="91" spans="3:16" x14ac:dyDescent="0.25">
      <c r="C91" s="4"/>
      <c r="D91" s="4"/>
      <c r="E91" s="4"/>
      <c r="F91" s="4">
        <f t="shared" si="44"/>
        <v>17167.150000000001</v>
      </c>
      <c r="G91" s="4"/>
      <c r="H91" s="4"/>
      <c r="I91" s="4"/>
      <c r="K91" s="25">
        <v>42522</v>
      </c>
      <c r="L91" s="4">
        <v>261</v>
      </c>
      <c r="M91" s="4">
        <f t="shared" si="11"/>
        <v>3186.4499999999994</v>
      </c>
      <c r="N91" s="4">
        <f t="shared" si="12"/>
        <v>6365.7499999999991</v>
      </c>
      <c r="O91" s="4">
        <f t="shared" si="13"/>
        <v>265.23958333333331</v>
      </c>
      <c r="P91" s="4">
        <f t="shared" si="14"/>
        <v>98.40160232494209</v>
      </c>
    </row>
    <row r="92" spans="3:16" x14ac:dyDescent="0.25">
      <c r="C92" s="25">
        <v>41791</v>
      </c>
      <c r="D92" s="4">
        <v>1510</v>
      </c>
      <c r="E92" s="4">
        <v>-37</v>
      </c>
      <c r="F92" s="4"/>
      <c r="G92" s="4">
        <f t="shared" si="25"/>
        <v>34924.9</v>
      </c>
      <c r="H92" s="4">
        <f t="shared" ref="H92" si="47">G92/24</f>
        <v>1455.2041666666667</v>
      </c>
      <c r="I92" s="4">
        <f t="shared" si="10"/>
        <v>103.76550827633007</v>
      </c>
      <c r="K92" s="25">
        <v>42552</v>
      </c>
      <c r="L92" s="4">
        <v>274</v>
      </c>
      <c r="M92" s="4">
        <f t="shared" si="11"/>
        <v>3179.2999999999997</v>
      </c>
      <c r="N92" s="4">
        <f t="shared" si="12"/>
        <v>6370.5999999999995</v>
      </c>
      <c r="O92" s="4">
        <f t="shared" si="13"/>
        <v>265.44166666666666</v>
      </c>
      <c r="P92" s="4">
        <f t="shared" si="14"/>
        <v>103.22418610491948</v>
      </c>
    </row>
    <row r="93" spans="3:16" x14ac:dyDescent="0.25">
      <c r="C93" s="4"/>
      <c r="D93" s="4"/>
      <c r="E93" s="4"/>
      <c r="F93" s="4">
        <f t="shared" si="44"/>
        <v>17757.75</v>
      </c>
      <c r="G93" s="4"/>
      <c r="H93" s="4"/>
      <c r="I93" s="4"/>
      <c r="K93" s="25">
        <v>42583</v>
      </c>
      <c r="L93" s="4">
        <v>261.45</v>
      </c>
      <c r="M93" s="4">
        <f t="shared" si="11"/>
        <v>3191.2999999999997</v>
      </c>
      <c r="N93" s="4">
        <f t="shared" si="12"/>
        <v>6446.15</v>
      </c>
      <c r="O93" s="4">
        <f t="shared" si="13"/>
        <v>268.58958333333334</v>
      </c>
      <c r="P93" s="4">
        <f t="shared" si="14"/>
        <v>97.341824189632561</v>
      </c>
    </row>
    <row r="94" spans="3:16" x14ac:dyDescent="0.25">
      <c r="C94" s="25">
        <v>41821</v>
      </c>
      <c r="D94" s="4">
        <v>1512.2</v>
      </c>
      <c r="E94" s="4">
        <v>-35</v>
      </c>
      <c r="F94" s="4"/>
      <c r="G94" s="4">
        <f t="shared" si="46"/>
        <v>34790.800000000003</v>
      </c>
      <c r="H94" s="4">
        <f t="shared" ref="H94" si="48">G94/24</f>
        <v>1449.6166666666668</v>
      </c>
      <c r="I94" s="4">
        <f t="shared" ref="I94" si="49">(D94/H94)*100</f>
        <v>104.31723329155984</v>
      </c>
      <c r="K94" s="25">
        <v>42614</v>
      </c>
      <c r="L94" s="4">
        <v>283.60000000000002</v>
      </c>
      <c r="M94" s="4">
        <f t="shared" si="11"/>
        <v>3254.85</v>
      </c>
      <c r="N94" s="4">
        <f t="shared" si="12"/>
        <v>6556.2999999999993</v>
      </c>
      <c r="O94" s="4">
        <f t="shared" si="13"/>
        <v>273.17916666666662</v>
      </c>
      <c r="P94" s="4">
        <f t="shared" si="14"/>
        <v>103.81465155651819</v>
      </c>
    </row>
    <row r="95" spans="3:16" x14ac:dyDescent="0.25">
      <c r="C95" s="4"/>
      <c r="D95" s="4"/>
      <c r="E95" s="4"/>
      <c r="F95" s="4">
        <f t="shared" si="44"/>
        <v>17033.05</v>
      </c>
      <c r="G95" s="4"/>
      <c r="H95" s="4"/>
      <c r="I95" s="4"/>
      <c r="K95" s="25">
        <v>42644</v>
      </c>
      <c r="L95" s="4">
        <v>291.5</v>
      </c>
      <c r="M95" s="4">
        <f t="shared" si="11"/>
        <v>3301.45</v>
      </c>
      <c r="N95" s="4">
        <f t="shared" si="12"/>
        <v>6636.8499999999995</v>
      </c>
      <c r="O95" s="4">
        <f t="shared" si="13"/>
        <v>276.53541666666666</v>
      </c>
      <c r="P95" s="4">
        <f t="shared" si="14"/>
        <v>105.41145272230048</v>
      </c>
    </row>
    <row r="96" spans="3:16" x14ac:dyDescent="0.25">
      <c r="C96" s="25">
        <v>41852</v>
      </c>
      <c r="D96" s="4">
        <v>1563</v>
      </c>
      <c r="E96" s="4">
        <v>-33</v>
      </c>
      <c r="F96" s="4"/>
      <c r="G96" s="4">
        <f t="shared" ref="G96" si="50">SUM(F95:F97)</f>
        <v>33378.299999999996</v>
      </c>
      <c r="H96" s="4">
        <f t="shared" si="17"/>
        <v>1390.7624999999998</v>
      </c>
      <c r="I96" s="4">
        <f t="shared" ref="I96:I156" si="51">(D96/H96)*100</f>
        <v>112.38439345323161</v>
      </c>
      <c r="K96" s="25">
        <v>42675</v>
      </c>
      <c r="L96" s="4">
        <v>298.2</v>
      </c>
      <c r="M96" s="4">
        <f t="shared" si="11"/>
        <v>3335.3999999999996</v>
      </c>
      <c r="N96" s="4">
        <f t="shared" si="12"/>
        <v>6749</v>
      </c>
      <c r="O96" s="4">
        <f t="shared" si="13"/>
        <v>281.20833333333331</v>
      </c>
      <c r="P96" s="4">
        <f t="shared" si="14"/>
        <v>106.04237664839235</v>
      </c>
    </row>
    <row r="97" spans="3:16" x14ac:dyDescent="0.25">
      <c r="C97" s="4"/>
      <c r="D97" s="4"/>
      <c r="E97" s="4"/>
      <c r="F97" s="4">
        <f t="shared" si="44"/>
        <v>16345.249999999998</v>
      </c>
      <c r="G97" s="4"/>
      <c r="H97" s="4"/>
      <c r="I97" s="4"/>
      <c r="K97" s="25">
        <v>42705</v>
      </c>
      <c r="L97" s="4">
        <v>269.5</v>
      </c>
      <c r="M97" s="4">
        <f t="shared" ref="M97:M140" si="52">SUM(L91:L102)</f>
        <v>3413.6</v>
      </c>
      <c r="N97" s="4">
        <f t="shared" ref="N97:N139" si="53">SUM(M97:M98)</f>
        <v>6893.7</v>
      </c>
      <c r="O97" s="4">
        <f t="shared" ref="O97:O139" si="54">N97/24</f>
        <v>287.23750000000001</v>
      </c>
      <c r="P97" s="4">
        <f t="shared" ref="P97:P138" si="55">(L97/O97)*100</f>
        <v>93.82479655337481</v>
      </c>
    </row>
    <row r="98" spans="3:16" x14ac:dyDescent="0.25">
      <c r="C98" s="25">
        <v>41883</v>
      </c>
      <c r="D98" s="4">
        <v>1617.85</v>
      </c>
      <c r="E98" s="4">
        <v>-31</v>
      </c>
      <c r="F98" s="4"/>
      <c r="G98" s="4">
        <f t="shared" ref="G98" si="56">SUM(F97:F99)</f>
        <v>31782.6</v>
      </c>
      <c r="H98" s="4">
        <f t="shared" si="18"/>
        <v>1324.2749999999999</v>
      </c>
      <c r="I98" s="4">
        <f t="shared" ref="I98:I158" si="57">(D98/H98)*100</f>
        <v>122.16873383549489</v>
      </c>
      <c r="K98" s="25">
        <v>42736</v>
      </c>
      <c r="L98" s="4">
        <v>275.5</v>
      </c>
      <c r="M98" s="4">
        <f t="shared" si="52"/>
        <v>3480.1</v>
      </c>
      <c r="N98" s="4">
        <f t="shared" si="53"/>
        <v>7000.7</v>
      </c>
      <c r="O98" s="4">
        <f t="shared" si="54"/>
        <v>291.69583333333333</v>
      </c>
      <c r="P98" s="4">
        <f t="shared" si="55"/>
        <v>94.447698087334132</v>
      </c>
    </row>
    <row r="99" spans="3:16" x14ac:dyDescent="0.25">
      <c r="C99" s="4"/>
      <c r="D99" s="4"/>
      <c r="E99" s="4"/>
      <c r="F99" s="4">
        <f t="shared" si="44"/>
        <v>15437.349999999999</v>
      </c>
      <c r="G99" s="4"/>
      <c r="H99" s="4"/>
      <c r="I99" s="4"/>
      <c r="K99" s="25">
        <v>42767</v>
      </c>
      <c r="L99" s="4">
        <v>292.55</v>
      </c>
      <c r="M99" s="4">
        <f t="shared" si="52"/>
        <v>3520.6</v>
      </c>
      <c r="N99" s="4">
        <f t="shared" si="53"/>
        <v>7084.8499999999995</v>
      </c>
      <c r="O99" s="4">
        <f t="shared" si="54"/>
        <v>295.20208333333329</v>
      </c>
      <c r="P99" s="4">
        <f t="shared" si="55"/>
        <v>99.101604127116332</v>
      </c>
    </row>
    <row r="100" spans="3:16" x14ac:dyDescent="0.25">
      <c r="C100" s="25">
        <v>41913</v>
      </c>
      <c r="D100" s="4">
        <v>1632</v>
      </c>
      <c r="E100" s="4">
        <v>-29</v>
      </c>
      <c r="F100" s="4"/>
      <c r="G100" s="4">
        <f t="shared" si="32"/>
        <v>29891.649999999994</v>
      </c>
      <c r="H100" s="4">
        <f t="shared" si="19"/>
        <v>1245.4854166666664</v>
      </c>
      <c r="I100" s="4">
        <f t="shared" ref="I100" si="58">(D100/H100)*100</f>
        <v>131.03324841552742</v>
      </c>
      <c r="K100" s="25">
        <v>42795</v>
      </c>
      <c r="L100" s="4">
        <v>287.60000000000002</v>
      </c>
      <c r="M100" s="4">
        <f t="shared" si="52"/>
        <v>3564.2499999999995</v>
      </c>
      <c r="N100" s="4">
        <f t="shared" si="53"/>
        <v>7144.9</v>
      </c>
      <c r="O100" s="4">
        <f t="shared" si="54"/>
        <v>297.70416666666665</v>
      </c>
      <c r="P100" s="4">
        <f t="shared" si="55"/>
        <v>96.605970692381987</v>
      </c>
    </row>
    <row r="101" spans="3:16" x14ac:dyDescent="0.25">
      <c r="C101" s="4"/>
      <c r="D101" s="4"/>
      <c r="E101" s="4"/>
      <c r="F101" s="4">
        <f t="shared" si="44"/>
        <v>14454.299999999997</v>
      </c>
      <c r="G101" s="4"/>
      <c r="H101" s="4"/>
      <c r="I101" s="4"/>
      <c r="K101" s="25">
        <v>42826</v>
      </c>
      <c r="L101" s="4">
        <v>291.60000000000002</v>
      </c>
      <c r="M101" s="4">
        <f t="shared" si="52"/>
        <v>3580.6499999999996</v>
      </c>
      <c r="N101" s="4">
        <f t="shared" si="53"/>
        <v>7184.2999999999993</v>
      </c>
      <c r="O101" s="4">
        <f t="shared" si="54"/>
        <v>299.3458333333333</v>
      </c>
      <c r="P101" s="4">
        <f t="shared" si="55"/>
        <v>97.412413178736983</v>
      </c>
    </row>
    <row r="102" spans="3:16" x14ac:dyDescent="0.25">
      <c r="C102" s="25">
        <v>41944</v>
      </c>
      <c r="D102" s="4">
        <v>1778</v>
      </c>
      <c r="E102" s="4">
        <v>-27</v>
      </c>
      <c r="F102" s="4"/>
      <c r="G102" s="4">
        <f t="shared" ref="G102" si="59">SUM(F101:F103)</f>
        <v>27655.599999999995</v>
      </c>
      <c r="H102" s="4">
        <f t="shared" ref="H102" si="60">G102/24</f>
        <v>1152.3166666666664</v>
      </c>
      <c r="I102" s="4">
        <f t="shared" si="51"/>
        <v>154.29786372380281</v>
      </c>
      <c r="K102" s="25">
        <v>42856</v>
      </c>
      <c r="L102" s="4">
        <v>327.10000000000002</v>
      </c>
      <c r="M102" s="4">
        <f t="shared" si="52"/>
        <v>3603.6499999999996</v>
      </c>
      <c r="N102" s="4">
        <f t="shared" si="53"/>
        <v>7241.4</v>
      </c>
      <c r="O102" s="4">
        <f t="shared" si="54"/>
        <v>301.72499999999997</v>
      </c>
      <c r="P102" s="4">
        <f t="shared" si="55"/>
        <v>108.40997597149725</v>
      </c>
    </row>
    <row r="103" spans="3:16" x14ac:dyDescent="0.25">
      <c r="C103" s="4"/>
      <c r="D103" s="4"/>
      <c r="E103" s="4"/>
      <c r="F103" s="4">
        <f t="shared" si="44"/>
        <v>13201.299999999997</v>
      </c>
      <c r="G103" s="4"/>
      <c r="H103" s="4"/>
      <c r="I103" s="4"/>
      <c r="K103" s="25">
        <v>42887</v>
      </c>
      <c r="L103" s="4">
        <v>327.5</v>
      </c>
      <c r="M103" s="4">
        <f t="shared" si="52"/>
        <v>3637.75</v>
      </c>
      <c r="N103" s="4">
        <f t="shared" si="53"/>
        <v>7328</v>
      </c>
      <c r="O103" s="4">
        <f t="shared" si="54"/>
        <v>305.33333333333331</v>
      </c>
      <c r="P103" s="4">
        <f t="shared" si="55"/>
        <v>107.25982532751092</v>
      </c>
    </row>
    <row r="104" spans="3:16" x14ac:dyDescent="0.25">
      <c r="C104" s="25">
        <v>41974</v>
      </c>
      <c r="D104" s="4">
        <v>1796.8</v>
      </c>
      <c r="E104" s="4">
        <v>-25</v>
      </c>
      <c r="F104" s="4"/>
      <c r="G104" s="4">
        <f t="shared" ref="G104" si="61">SUM(F103:F105)</f>
        <v>25213.049999999996</v>
      </c>
      <c r="H104" s="4">
        <f t="shared" ref="H104" si="62">G104/24</f>
        <v>1050.5437499999998</v>
      </c>
      <c r="I104" s="4">
        <f t="shared" si="57"/>
        <v>171.03523770428413</v>
      </c>
      <c r="K104" s="25">
        <v>42917</v>
      </c>
      <c r="L104" s="4">
        <v>314.5</v>
      </c>
      <c r="M104" s="4">
        <f t="shared" si="52"/>
        <v>3690.25</v>
      </c>
      <c r="N104" s="4">
        <f t="shared" si="53"/>
        <v>7470.6500000000005</v>
      </c>
      <c r="O104" s="4">
        <f t="shared" si="54"/>
        <v>311.27708333333334</v>
      </c>
      <c r="P104" s="4">
        <f t="shared" si="55"/>
        <v>101.03538514051655</v>
      </c>
    </row>
    <row r="105" spans="3:16" x14ac:dyDescent="0.25">
      <c r="C105" s="4"/>
      <c r="D105" s="4"/>
      <c r="E105" s="4"/>
      <c r="F105" s="4">
        <f t="shared" si="44"/>
        <v>12011.749999999998</v>
      </c>
      <c r="G105" s="4"/>
      <c r="H105" s="4"/>
      <c r="I105" s="4"/>
      <c r="K105" s="25">
        <v>42948</v>
      </c>
      <c r="L105" s="4">
        <v>305.10000000000002</v>
      </c>
      <c r="M105" s="4">
        <f t="shared" si="52"/>
        <v>3780.4000000000005</v>
      </c>
      <c r="N105" s="4">
        <f t="shared" si="53"/>
        <v>7623.9500000000007</v>
      </c>
      <c r="O105" s="4">
        <f t="shared" si="54"/>
        <v>317.66458333333338</v>
      </c>
      <c r="P105" s="4">
        <f t="shared" si="55"/>
        <v>96.044701237547457</v>
      </c>
    </row>
    <row r="106" spans="3:16" x14ac:dyDescent="0.25">
      <c r="C106" s="25">
        <v>42005</v>
      </c>
      <c r="D106" s="4">
        <v>393.3</v>
      </c>
      <c r="E106" s="4">
        <v>-23</v>
      </c>
      <c r="F106" s="4"/>
      <c r="G106" s="4">
        <f t="shared" ref="G106:G116" si="63">SUM(F105:F107)</f>
        <v>22832.299999999996</v>
      </c>
      <c r="H106" s="4">
        <f t="shared" ref="H106:H166" si="64">G106/24</f>
        <v>951.34583333333319</v>
      </c>
      <c r="I106" s="4">
        <f t="shared" ref="I106" si="65">(D106/H106)*100</f>
        <v>41.341432969959229</v>
      </c>
      <c r="K106" s="25">
        <v>42979</v>
      </c>
      <c r="L106" s="4">
        <v>300</v>
      </c>
      <c r="M106" s="4">
        <f t="shared" si="52"/>
        <v>3843.55</v>
      </c>
      <c r="N106" s="4">
        <f t="shared" si="53"/>
        <v>7713.4500000000007</v>
      </c>
      <c r="O106" s="4">
        <f t="shared" si="54"/>
        <v>321.39375000000001</v>
      </c>
      <c r="P106" s="4">
        <f t="shared" si="55"/>
        <v>93.343445539933484</v>
      </c>
    </row>
    <row r="107" spans="3:16" x14ac:dyDescent="0.25">
      <c r="C107" s="4"/>
      <c r="D107" s="4"/>
      <c r="E107" s="4"/>
      <c r="F107" s="4">
        <f t="shared" si="44"/>
        <v>10820.55</v>
      </c>
      <c r="G107" s="4"/>
      <c r="H107" s="4"/>
      <c r="I107" s="4"/>
      <c r="K107" s="25">
        <v>43009</v>
      </c>
      <c r="L107" s="4">
        <v>314.5</v>
      </c>
      <c r="M107" s="4">
        <f t="shared" si="52"/>
        <v>3869.9</v>
      </c>
      <c r="N107" s="4">
        <f t="shared" si="53"/>
        <v>7743</v>
      </c>
      <c r="O107" s="4">
        <f t="shared" si="54"/>
        <v>322.625</v>
      </c>
      <c r="P107" s="4">
        <f t="shared" si="55"/>
        <v>97.481596280511425</v>
      </c>
    </row>
    <row r="108" spans="3:16" x14ac:dyDescent="0.25">
      <c r="C108" s="25">
        <v>42036</v>
      </c>
      <c r="D108" s="4">
        <v>361</v>
      </c>
      <c r="E108" s="4">
        <v>-21</v>
      </c>
      <c r="F108" s="4"/>
      <c r="G108" s="4">
        <f t="shared" ref="G108" si="66">SUM(F107:F109)</f>
        <v>20397.800000000003</v>
      </c>
      <c r="H108" s="4">
        <f t="shared" ref="H108:H168" si="67">G108/24</f>
        <v>849.90833333333342</v>
      </c>
      <c r="I108" s="4">
        <f t="shared" si="51"/>
        <v>42.475168890762724</v>
      </c>
      <c r="K108" s="25">
        <v>43040</v>
      </c>
      <c r="L108" s="4">
        <v>332.3</v>
      </c>
      <c r="M108" s="4">
        <f t="shared" si="52"/>
        <v>3873.1</v>
      </c>
      <c r="N108" s="4">
        <f t="shared" si="53"/>
        <v>7736.4499999999989</v>
      </c>
      <c r="O108" s="4">
        <f t="shared" si="54"/>
        <v>322.35208333333327</v>
      </c>
      <c r="P108" s="4">
        <f t="shared" si="55"/>
        <v>103.08604075512673</v>
      </c>
    </row>
    <row r="109" spans="3:16" x14ac:dyDescent="0.25">
      <c r="C109" s="4"/>
      <c r="D109" s="4"/>
      <c r="E109" s="4"/>
      <c r="F109" s="4">
        <f t="shared" si="44"/>
        <v>9577.2500000000018</v>
      </c>
      <c r="G109" s="4"/>
      <c r="H109" s="4"/>
      <c r="I109" s="4"/>
      <c r="K109" s="25">
        <v>43070</v>
      </c>
      <c r="L109" s="4">
        <v>322</v>
      </c>
      <c r="M109" s="4">
        <f t="shared" si="52"/>
        <v>3863.3499999999995</v>
      </c>
      <c r="N109" s="4">
        <f t="shared" si="53"/>
        <v>7701.8999999999987</v>
      </c>
      <c r="O109" s="4">
        <f t="shared" si="54"/>
        <v>320.91249999999997</v>
      </c>
      <c r="P109" s="4">
        <f t="shared" si="55"/>
        <v>100.33887741985745</v>
      </c>
    </row>
    <row r="110" spans="3:16" x14ac:dyDescent="0.25">
      <c r="C110" s="25">
        <v>42064</v>
      </c>
      <c r="D110" s="4">
        <v>365</v>
      </c>
      <c r="E110" s="4">
        <v>-19</v>
      </c>
      <c r="F110" s="4"/>
      <c r="G110" s="4">
        <f t="shared" si="32"/>
        <v>17822</v>
      </c>
      <c r="H110" s="4">
        <f t="shared" ref="H110:H170" si="68">G110/24</f>
        <v>742.58333333333337</v>
      </c>
      <c r="I110" s="4">
        <f t="shared" si="57"/>
        <v>49.152732577712939</v>
      </c>
      <c r="K110" s="25">
        <v>43101</v>
      </c>
      <c r="L110" s="4">
        <v>365.65</v>
      </c>
      <c r="M110" s="4">
        <f t="shared" si="52"/>
        <v>3838.5499999999993</v>
      </c>
      <c r="N110" s="4">
        <f t="shared" si="53"/>
        <v>7670.9499999999989</v>
      </c>
      <c r="O110" s="4">
        <f t="shared" si="54"/>
        <v>319.62291666666664</v>
      </c>
      <c r="P110" s="4">
        <f t="shared" si="55"/>
        <v>114.40043280167384</v>
      </c>
    </row>
    <row r="111" spans="3:16" x14ac:dyDescent="0.25">
      <c r="C111" s="4"/>
      <c r="D111" s="4"/>
      <c r="E111" s="4"/>
      <c r="F111" s="4">
        <f t="shared" si="44"/>
        <v>8244.75</v>
      </c>
      <c r="G111" s="4"/>
      <c r="H111" s="4"/>
      <c r="I111" s="4"/>
      <c r="K111" s="25">
        <v>43132</v>
      </c>
      <c r="L111" s="4">
        <v>355.7</v>
      </c>
      <c r="M111" s="4">
        <f t="shared" si="52"/>
        <v>3832.3999999999996</v>
      </c>
      <c r="N111" s="4">
        <f t="shared" si="53"/>
        <v>7706.5999999999995</v>
      </c>
      <c r="O111" s="4">
        <f t="shared" si="54"/>
        <v>321.10833333333329</v>
      </c>
      <c r="P111" s="4">
        <f t="shared" si="55"/>
        <v>110.77258453792854</v>
      </c>
    </row>
    <row r="112" spans="3:16" x14ac:dyDescent="0.25">
      <c r="C112" s="25">
        <v>42095</v>
      </c>
      <c r="D112" s="4">
        <v>334.8</v>
      </c>
      <c r="E112" s="4">
        <v>-17</v>
      </c>
      <c r="F112" s="4"/>
      <c r="G112" s="4">
        <f t="shared" ref="G112" si="69">SUM(F111:F113)</f>
        <v>15150.150000000001</v>
      </c>
      <c r="H112" s="4">
        <f t="shared" ref="H112" si="70">G112/24</f>
        <v>631.25625000000002</v>
      </c>
      <c r="I112" s="4">
        <f t="shared" ref="I112" si="71">(D112/H112)*100</f>
        <v>53.037098642587701</v>
      </c>
      <c r="K112" s="25">
        <v>43160</v>
      </c>
      <c r="L112" s="4">
        <v>313.95</v>
      </c>
      <c r="M112" s="4">
        <f t="shared" si="52"/>
        <v>3874.2</v>
      </c>
      <c r="N112" s="4">
        <f t="shared" si="53"/>
        <v>7793.4</v>
      </c>
      <c r="O112" s="4">
        <f t="shared" si="54"/>
        <v>324.72499999999997</v>
      </c>
      <c r="P112" s="4">
        <f t="shared" si="55"/>
        <v>96.681807683424452</v>
      </c>
    </row>
    <row r="113" spans="3:16" x14ac:dyDescent="0.25">
      <c r="C113" s="4"/>
      <c r="D113" s="4"/>
      <c r="E113" s="4"/>
      <c r="F113" s="4">
        <f t="shared" si="44"/>
        <v>6905.4000000000005</v>
      </c>
      <c r="G113" s="4"/>
      <c r="H113" s="4"/>
      <c r="I113" s="4"/>
      <c r="K113" s="25">
        <v>43191</v>
      </c>
      <c r="L113" s="4">
        <v>294.8</v>
      </c>
      <c r="M113" s="4">
        <f t="shared" si="52"/>
        <v>3919.2</v>
      </c>
      <c r="N113" s="4">
        <f t="shared" si="53"/>
        <v>7880.2</v>
      </c>
      <c r="O113" s="4">
        <f t="shared" si="54"/>
        <v>328.34166666666664</v>
      </c>
      <c r="P113" s="4">
        <f t="shared" si="55"/>
        <v>89.784523235450891</v>
      </c>
    </row>
    <row r="114" spans="3:16" x14ac:dyDescent="0.25">
      <c r="C114" s="25">
        <v>42125</v>
      </c>
      <c r="D114" s="4">
        <v>337.35</v>
      </c>
      <c r="E114" s="4">
        <v>-15</v>
      </c>
      <c r="F114" s="4"/>
      <c r="G114" s="4">
        <f t="shared" ref="G114" si="72">SUM(F113:F115)</f>
        <v>12315.5</v>
      </c>
      <c r="H114" s="4">
        <f t="shared" ref="H114" si="73">G114/24</f>
        <v>513.14583333333337</v>
      </c>
      <c r="I114" s="4">
        <f t="shared" si="51"/>
        <v>65.741545207259151</v>
      </c>
      <c r="K114" s="25">
        <v>43221</v>
      </c>
      <c r="L114" s="4">
        <v>317.35000000000002</v>
      </c>
      <c r="M114" s="4">
        <f t="shared" si="52"/>
        <v>3961</v>
      </c>
      <c r="N114" s="4">
        <f t="shared" si="53"/>
        <v>7964.95</v>
      </c>
      <c r="O114" s="4">
        <f t="shared" si="54"/>
        <v>331.87291666666664</v>
      </c>
      <c r="P114" s="4">
        <f t="shared" si="55"/>
        <v>95.623952441634927</v>
      </c>
    </row>
    <row r="115" spans="3:16" x14ac:dyDescent="0.25">
      <c r="C115" s="4"/>
      <c r="D115" s="4"/>
      <c r="E115" s="4"/>
      <c r="F115" s="4">
        <f t="shared" si="44"/>
        <v>5410.0999999999995</v>
      </c>
      <c r="G115" s="4"/>
      <c r="H115" s="4"/>
      <c r="I115" s="4"/>
      <c r="K115" s="25">
        <v>43252</v>
      </c>
      <c r="L115" s="4">
        <v>302.7</v>
      </c>
      <c r="M115" s="4">
        <f t="shared" si="52"/>
        <v>4003.95</v>
      </c>
      <c r="N115" s="4">
        <f t="shared" si="53"/>
        <v>8055.15</v>
      </c>
      <c r="O115" s="4">
        <f t="shared" si="54"/>
        <v>335.63124999999997</v>
      </c>
      <c r="P115" s="4">
        <f t="shared" si="55"/>
        <v>90.188264650565173</v>
      </c>
    </row>
    <row r="116" spans="3:16" x14ac:dyDescent="0.25">
      <c r="C116" s="25">
        <v>42156</v>
      </c>
      <c r="D116" s="4">
        <v>320.45</v>
      </c>
      <c r="E116" s="4">
        <v>-13</v>
      </c>
      <c r="F116" s="4"/>
      <c r="G116" s="4">
        <f t="shared" si="63"/>
        <v>9300.0499999999993</v>
      </c>
      <c r="H116" s="4">
        <f t="shared" si="64"/>
        <v>387.5020833333333</v>
      </c>
      <c r="I116" s="4">
        <f t="shared" si="57"/>
        <v>82.696329589625861</v>
      </c>
      <c r="K116" s="25">
        <v>43282</v>
      </c>
      <c r="L116" s="4">
        <v>308.35000000000002</v>
      </c>
      <c r="M116" s="4">
        <f t="shared" si="52"/>
        <v>4051.2000000000003</v>
      </c>
      <c r="N116" s="4">
        <f t="shared" si="53"/>
        <v>8120.1</v>
      </c>
      <c r="O116" s="4">
        <f t="shared" si="54"/>
        <v>338.33750000000003</v>
      </c>
      <c r="P116" s="4">
        <f t="shared" si="55"/>
        <v>91.136808659991871</v>
      </c>
    </row>
    <row r="117" spans="3:16" x14ac:dyDescent="0.25">
      <c r="C117" s="4"/>
      <c r="D117" s="4"/>
      <c r="E117" s="4"/>
      <c r="F117" s="4">
        <f t="shared" si="44"/>
        <v>3889.9499999999994</v>
      </c>
      <c r="G117" s="4"/>
      <c r="H117" s="4"/>
      <c r="I117" s="4"/>
      <c r="K117" s="25">
        <v>43313</v>
      </c>
      <c r="L117" s="4">
        <v>346.9</v>
      </c>
      <c r="M117" s="4">
        <f t="shared" si="52"/>
        <v>4068.9000000000005</v>
      </c>
      <c r="N117" s="4">
        <f t="shared" si="53"/>
        <v>8147.8000000000011</v>
      </c>
      <c r="O117" s="4">
        <f t="shared" si="54"/>
        <v>339.49166666666673</v>
      </c>
      <c r="P117" s="4">
        <f t="shared" si="55"/>
        <v>102.1821841478681</v>
      </c>
    </row>
    <row r="118" spans="3:16" x14ac:dyDescent="0.25">
      <c r="C118" s="25">
        <v>42186</v>
      </c>
      <c r="D118" s="4">
        <v>321</v>
      </c>
      <c r="E118" s="4">
        <v>-11</v>
      </c>
      <c r="F118" s="4"/>
      <c r="G118" s="4">
        <f t="shared" ref="G118" si="74">SUM(F117:F119)</f>
        <v>7650.0999999999995</v>
      </c>
      <c r="H118" s="4">
        <f t="shared" si="67"/>
        <v>318.75416666666666</v>
      </c>
      <c r="I118" s="4">
        <f t="shared" ref="I118" si="75">(D118/H118)*100</f>
        <v>100.70456595338624</v>
      </c>
      <c r="K118" s="25">
        <v>43344</v>
      </c>
      <c r="L118" s="4">
        <v>345</v>
      </c>
      <c r="M118" s="4">
        <f t="shared" si="52"/>
        <v>4078.9</v>
      </c>
      <c r="N118" s="4">
        <f t="shared" si="53"/>
        <v>8246.5500000000011</v>
      </c>
      <c r="O118" s="4">
        <f t="shared" si="54"/>
        <v>343.60625000000005</v>
      </c>
      <c r="P118" s="4">
        <f t="shared" si="55"/>
        <v>100.40562417010747</v>
      </c>
    </row>
    <row r="119" spans="3:16" x14ac:dyDescent="0.25">
      <c r="C119" s="4"/>
      <c r="D119" s="4"/>
      <c r="E119" s="4"/>
      <c r="F119" s="4">
        <f t="shared" si="44"/>
        <v>3760.15</v>
      </c>
      <c r="G119" s="4"/>
      <c r="H119" s="4"/>
      <c r="I119" s="4"/>
      <c r="K119" s="25">
        <v>43374</v>
      </c>
      <c r="L119" s="4">
        <v>356.3</v>
      </c>
      <c r="M119" s="4">
        <f t="shared" si="52"/>
        <v>4167.6500000000005</v>
      </c>
      <c r="N119" s="4">
        <f t="shared" si="53"/>
        <v>8451.15</v>
      </c>
      <c r="O119" s="4">
        <f t="shared" si="54"/>
        <v>352.13124999999997</v>
      </c>
      <c r="P119" s="4">
        <f t="shared" si="55"/>
        <v>101.18386255125043</v>
      </c>
    </row>
    <row r="120" spans="3:16" x14ac:dyDescent="0.25">
      <c r="C120" s="25">
        <v>42217</v>
      </c>
      <c r="D120" s="4">
        <v>319.7</v>
      </c>
      <c r="E120" s="4">
        <v>-9</v>
      </c>
      <c r="F120" s="4"/>
      <c r="G120" s="4">
        <f t="shared" ref="G120" si="76">SUM(F119:F121)</f>
        <v>7388.3</v>
      </c>
      <c r="H120" s="4">
        <f t="shared" si="68"/>
        <v>307.84583333333336</v>
      </c>
      <c r="I120" s="4">
        <f t="shared" si="51"/>
        <v>103.85068283637642</v>
      </c>
      <c r="K120" s="25">
        <v>43405</v>
      </c>
      <c r="L120" s="4">
        <v>375.25</v>
      </c>
      <c r="M120" s="4">
        <f t="shared" si="52"/>
        <v>4283.4999999999991</v>
      </c>
      <c r="N120" s="4">
        <f t="shared" si="53"/>
        <v>8687.5499999999993</v>
      </c>
      <c r="O120" s="4">
        <f t="shared" si="54"/>
        <v>361.98124999999999</v>
      </c>
      <c r="P120" s="4">
        <f t="shared" si="55"/>
        <v>103.66559041386812</v>
      </c>
    </row>
    <row r="121" spans="3:16" x14ac:dyDescent="0.25">
      <c r="C121" s="4"/>
      <c r="D121" s="4"/>
      <c r="E121" s="4"/>
      <c r="F121" s="4">
        <f t="shared" si="44"/>
        <v>3628.15</v>
      </c>
      <c r="G121" s="4"/>
      <c r="H121" s="4"/>
      <c r="I121" s="4"/>
      <c r="K121" s="25">
        <v>43435</v>
      </c>
      <c r="L121" s="4">
        <v>369.25</v>
      </c>
      <c r="M121" s="4">
        <f t="shared" si="52"/>
        <v>4404.0499999999993</v>
      </c>
      <c r="N121" s="4">
        <f t="shared" si="53"/>
        <v>8949.25</v>
      </c>
      <c r="O121" s="4">
        <f t="shared" si="54"/>
        <v>372.88541666666669</v>
      </c>
      <c r="P121" s="4">
        <f t="shared" si="55"/>
        <v>99.025057965751316</v>
      </c>
    </row>
    <row r="122" spans="3:16" x14ac:dyDescent="0.25">
      <c r="C122" s="25">
        <v>42248</v>
      </c>
      <c r="D122" s="4">
        <v>285.35000000000002</v>
      </c>
      <c r="E122" s="4">
        <v>-7</v>
      </c>
      <c r="F122" s="4"/>
      <c r="G122" s="4">
        <f t="shared" si="32"/>
        <v>7132.3</v>
      </c>
      <c r="H122" s="4">
        <f t="shared" ref="H122" si="77">G122/24</f>
        <v>297.17916666666667</v>
      </c>
      <c r="I122" s="4">
        <f t="shared" si="57"/>
        <v>96.019516845898238</v>
      </c>
      <c r="K122" s="25">
        <v>43466</v>
      </c>
      <c r="L122" s="4">
        <v>383.35</v>
      </c>
      <c r="M122" s="4">
        <f t="shared" si="52"/>
        <v>4545.2</v>
      </c>
      <c r="N122" s="4">
        <f t="shared" si="53"/>
        <v>9224</v>
      </c>
      <c r="O122" s="4">
        <f t="shared" si="54"/>
        <v>384.33333333333331</v>
      </c>
      <c r="P122" s="4">
        <f t="shared" si="55"/>
        <v>99.744145706851711</v>
      </c>
    </row>
    <row r="123" spans="3:16" x14ac:dyDescent="0.25">
      <c r="C123" s="4"/>
      <c r="D123" s="4"/>
      <c r="E123" s="4"/>
      <c r="F123" s="4">
        <f t="shared" si="44"/>
        <v>3504.15</v>
      </c>
      <c r="G123" s="4"/>
      <c r="H123" s="4"/>
      <c r="I123" s="4"/>
      <c r="K123" s="25">
        <v>43497</v>
      </c>
      <c r="L123" s="4">
        <v>365.7</v>
      </c>
      <c r="M123" s="4">
        <f t="shared" si="52"/>
        <v>4678.8</v>
      </c>
      <c r="N123" s="4">
        <f t="shared" si="53"/>
        <v>9438.2999999999993</v>
      </c>
      <c r="O123" s="4">
        <f t="shared" si="54"/>
        <v>393.26249999999999</v>
      </c>
      <c r="P123" s="4">
        <f t="shared" si="55"/>
        <v>92.991322589873164</v>
      </c>
    </row>
    <row r="124" spans="3:16" x14ac:dyDescent="0.25">
      <c r="C124" s="25">
        <v>42278</v>
      </c>
      <c r="D124" s="4">
        <v>292.64999999999998</v>
      </c>
      <c r="E124" s="4">
        <v>-5</v>
      </c>
      <c r="F124" s="4"/>
      <c r="G124" s="4">
        <f t="shared" ref="G124" si="78">SUM(F123:F125)</f>
        <v>6931.15</v>
      </c>
      <c r="H124" s="4">
        <f t="shared" ref="H124" si="79">G124/24</f>
        <v>288.79791666666665</v>
      </c>
      <c r="I124" s="4">
        <f t="shared" ref="I124" si="80">(D124/H124)*100</f>
        <v>101.33383349083485</v>
      </c>
      <c r="K124" s="25">
        <v>43525</v>
      </c>
      <c r="L124" s="4">
        <v>402.7</v>
      </c>
      <c r="M124" s="4">
        <f t="shared" si="52"/>
        <v>4759.5</v>
      </c>
      <c r="N124" s="4">
        <f t="shared" si="53"/>
        <v>9632.4500000000007</v>
      </c>
      <c r="O124" s="4">
        <f t="shared" si="54"/>
        <v>401.35208333333338</v>
      </c>
      <c r="P124" s="4">
        <f t="shared" si="55"/>
        <v>100.33584394416788</v>
      </c>
    </row>
    <row r="125" spans="3:16" x14ac:dyDescent="0.25">
      <c r="C125" s="4"/>
      <c r="D125" s="4"/>
      <c r="E125" s="4"/>
      <c r="F125" s="4">
        <f t="shared" si="44"/>
        <v>3427</v>
      </c>
      <c r="G125" s="4"/>
      <c r="H125" s="4"/>
      <c r="I125" s="4"/>
      <c r="K125" s="25">
        <v>43556</v>
      </c>
      <c r="L125" s="4">
        <v>410.65</v>
      </c>
      <c r="M125" s="4">
        <f t="shared" si="52"/>
        <v>4872.95</v>
      </c>
      <c r="N125" s="4">
        <f t="shared" si="53"/>
        <v>9871.5499999999993</v>
      </c>
      <c r="O125" s="4">
        <f t="shared" si="54"/>
        <v>411.3145833333333</v>
      </c>
      <c r="P125" s="4">
        <f t="shared" si="55"/>
        <v>99.838424563518387</v>
      </c>
    </row>
    <row r="126" spans="3:16" x14ac:dyDescent="0.25">
      <c r="C126" s="25">
        <v>42309</v>
      </c>
      <c r="D126" s="4">
        <v>282.7</v>
      </c>
      <c r="E126" s="4">
        <v>-3</v>
      </c>
      <c r="F126" s="4"/>
      <c r="G126" s="4">
        <f t="shared" ref="G126" si="81">SUM(F125:F127)</f>
        <v>6765.55</v>
      </c>
      <c r="H126" s="4">
        <f t="shared" si="64"/>
        <v>281.89791666666667</v>
      </c>
      <c r="I126" s="4">
        <f t="shared" si="51"/>
        <v>100.28452971303146</v>
      </c>
      <c r="K126" s="25">
        <v>43586</v>
      </c>
      <c r="L126" s="4">
        <v>437.9</v>
      </c>
      <c r="M126" s="4">
        <f t="shared" si="52"/>
        <v>4998.5999999999995</v>
      </c>
      <c r="N126" s="4">
        <f t="shared" si="53"/>
        <v>10141.949999999999</v>
      </c>
      <c r="O126" s="4">
        <f t="shared" si="54"/>
        <v>422.58124999999995</v>
      </c>
      <c r="P126" s="4">
        <f t="shared" si="55"/>
        <v>103.6250425214086</v>
      </c>
    </row>
    <row r="127" spans="3:16" x14ac:dyDescent="0.25">
      <c r="C127" s="4"/>
      <c r="D127" s="4"/>
      <c r="E127" s="4"/>
      <c r="F127" s="4">
        <f t="shared" si="44"/>
        <v>3338.55</v>
      </c>
      <c r="G127" s="4"/>
      <c r="H127" s="4"/>
      <c r="I127" s="4"/>
      <c r="K127" s="25">
        <v>43617</v>
      </c>
      <c r="L127" s="4">
        <v>443.85</v>
      </c>
      <c r="M127" s="4">
        <f t="shared" si="52"/>
        <v>5143.3499999999995</v>
      </c>
      <c r="N127" s="4">
        <f t="shared" si="53"/>
        <v>10469.849999999999</v>
      </c>
      <c r="O127" s="4">
        <f t="shared" si="54"/>
        <v>436.24374999999992</v>
      </c>
      <c r="P127" s="4">
        <f t="shared" si="55"/>
        <v>101.74357798822335</v>
      </c>
    </row>
    <row r="128" spans="3:16" x14ac:dyDescent="0.25">
      <c r="C128" s="25">
        <v>42339</v>
      </c>
      <c r="D128" s="4">
        <v>276.64999999999998</v>
      </c>
      <c r="E128" s="4">
        <v>-1</v>
      </c>
      <c r="F128" s="4"/>
      <c r="G128" s="4">
        <f t="shared" ref="G128" si="82">SUM(F127:F129)</f>
        <v>6617.6500000000005</v>
      </c>
      <c r="H128" s="4">
        <f t="shared" si="67"/>
        <v>275.73541666666671</v>
      </c>
      <c r="I128" s="4">
        <f t="shared" si="57"/>
        <v>100.33168874147165</v>
      </c>
      <c r="K128" s="25">
        <v>43647</v>
      </c>
      <c r="L128" s="4">
        <v>441.95</v>
      </c>
      <c r="M128" s="4">
        <f t="shared" si="52"/>
        <v>5326.4999999999991</v>
      </c>
      <c r="N128" s="4">
        <f t="shared" si="53"/>
        <v>10817.099999999999</v>
      </c>
      <c r="O128" s="4">
        <f t="shared" si="54"/>
        <v>450.71249999999992</v>
      </c>
      <c r="P128" s="4">
        <f t="shared" si="55"/>
        <v>98.055856005768661</v>
      </c>
    </row>
    <row r="129" spans="3:16" x14ac:dyDescent="0.25">
      <c r="C129" s="4"/>
      <c r="D129" s="4"/>
      <c r="E129" s="4"/>
      <c r="F129" s="4">
        <f t="shared" si="44"/>
        <v>3279.1000000000004</v>
      </c>
      <c r="G129" s="4"/>
      <c r="H129" s="4"/>
      <c r="I129" s="4"/>
      <c r="K129" s="25">
        <v>43678</v>
      </c>
      <c r="L129" s="4">
        <v>427.6</v>
      </c>
      <c r="M129" s="4">
        <f t="shared" si="52"/>
        <v>5490.5999999999985</v>
      </c>
      <c r="N129" s="4">
        <f t="shared" si="53"/>
        <v>11165.949999999997</v>
      </c>
      <c r="O129" s="4">
        <f t="shared" si="54"/>
        <v>465.24791666666653</v>
      </c>
      <c r="P129" s="4">
        <f t="shared" si="55"/>
        <v>91.907988124611023</v>
      </c>
    </row>
    <row r="130" spans="3:16" x14ac:dyDescent="0.25">
      <c r="C130" s="25">
        <v>42370</v>
      </c>
      <c r="D130" s="4">
        <v>263.5</v>
      </c>
      <c r="E130" s="4">
        <v>1</v>
      </c>
      <c r="F130" s="4"/>
      <c r="G130" s="4">
        <f t="shared" ref="G130" si="83">SUM(F129:F131)</f>
        <v>6511.2000000000007</v>
      </c>
      <c r="H130" s="4">
        <f t="shared" si="68"/>
        <v>271.3</v>
      </c>
      <c r="I130" s="4">
        <f t="shared" ref="I130" si="84">(D130/H130)*100</f>
        <v>97.124953925543679</v>
      </c>
      <c r="K130" s="25">
        <v>43709</v>
      </c>
      <c r="L130" s="4">
        <v>458.45</v>
      </c>
      <c r="M130" s="4">
        <f t="shared" si="52"/>
        <v>5675.3499999999985</v>
      </c>
      <c r="N130" s="4">
        <f t="shared" si="53"/>
        <v>11467.999999999998</v>
      </c>
      <c r="O130" s="4">
        <f t="shared" si="54"/>
        <v>477.83333333333326</v>
      </c>
      <c r="P130" s="4">
        <f t="shared" si="55"/>
        <v>95.943494942448567</v>
      </c>
    </row>
    <row r="131" spans="3:16" x14ac:dyDescent="0.25">
      <c r="C131" s="4"/>
      <c r="D131" s="4"/>
      <c r="E131" s="4"/>
      <c r="F131" s="4">
        <f t="shared" si="44"/>
        <v>3232.1</v>
      </c>
      <c r="G131" s="4"/>
      <c r="H131" s="4"/>
      <c r="I131" s="4"/>
      <c r="K131" s="25">
        <v>43739</v>
      </c>
      <c r="L131" s="4">
        <v>481.95</v>
      </c>
      <c r="M131" s="4">
        <f t="shared" si="52"/>
        <v>5792.65</v>
      </c>
      <c r="N131" s="4">
        <f t="shared" si="53"/>
        <v>11567.45</v>
      </c>
      <c r="O131" s="4">
        <f t="shared" si="54"/>
        <v>481.97708333333338</v>
      </c>
      <c r="P131" s="4">
        <f t="shared" si="55"/>
        <v>99.994380784010289</v>
      </c>
    </row>
    <row r="132" spans="3:16" x14ac:dyDescent="0.25">
      <c r="C132" s="25">
        <v>42401</v>
      </c>
      <c r="D132" s="4">
        <v>229</v>
      </c>
      <c r="E132" s="4">
        <v>3</v>
      </c>
      <c r="F132" s="4"/>
      <c r="G132" s="4">
        <f t="shared" ref="G132" si="85">SUM(F131:F133)</f>
        <v>6405.95</v>
      </c>
      <c r="H132" s="4">
        <f t="shared" ref="H132" si="86">G132/24</f>
        <v>266.91458333333333</v>
      </c>
      <c r="I132" s="4">
        <f t="shared" si="51"/>
        <v>85.795237240378086</v>
      </c>
      <c r="K132" s="25">
        <v>43770</v>
      </c>
      <c r="L132" s="4">
        <v>520</v>
      </c>
      <c r="M132" s="4">
        <f t="shared" si="52"/>
        <v>5774.8</v>
      </c>
      <c r="N132" s="4">
        <f t="shared" si="53"/>
        <v>11473.1</v>
      </c>
      <c r="O132" s="4">
        <f t="shared" si="54"/>
        <v>478.04583333333335</v>
      </c>
      <c r="P132" s="4">
        <f t="shared" si="55"/>
        <v>108.77618080553641</v>
      </c>
    </row>
    <row r="133" spans="3:16" x14ac:dyDescent="0.25">
      <c r="C133" s="4"/>
      <c r="D133" s="4"/>
      <c r="E133" s="4"/>
      <c r="F133" s="4">
        <f t="shared" si="44"/>
        <v>3173.85</v>
      </c>
      <c r="G133" s="4"/>
      <c r="H133" s="4"/>
      <c r="I133" s="4"/>
      <c r="K133" s="25">
        <v>43800</v>
      </c>
      <c r="L133" s="4">
        <v>552.4</v>
      </c>
      <c r="M133" s="4">
        <f t="shared" si="52"/>
        <v>5698.3</v>
      </c>
      <c r="N133" s="4">
        <f t="shared" si="53"/>
        <v>11332.75</v>
      </c>
      <c r="O133" s="4">
        <f t="shared" si="54"/>
        <v>472.19791666666669</v>
      </c>
      <c r="P133" s="4">
        <f t="shared" si="55"/>
        <v>116.98484480818865</v>
      </c>
    </row>
    <row r="134" spans="3:16" x14ac:dyDescent="0.25">
      <c r="C134" s="25">
        <v>42430</v>
      </c>
      <c r="D134" s="4">
        <v>241</v>
      </c>
      <c r="E134" s="4">
        <v>5</v>
      </c>
      <c r="F134" s="4"/>
      <c r="G134" s="4">
        <f t="shared" ref="G134" si="87">SUM(F133:F135)</f>
        <v>6345.95</v>
      </c>
      <c r="H134" s="4">
        <f t="shared" ref="H134" si="88">G134/24</f>
        <v>264.41458333333333</v>
      </c>
      <c r="I134" s="4">
        <f t="shared" si="57"/>
        <v>91.144745861533735</v>
      </c>
      <c r="K134" s="25">
        <v>43831</v>
      </c>
      <c r="L134" s="4">
        <v>547.45000000000005</v>
      </c>
      <c r="M134" s="4">
        <f t="shared" si="52"/>
        <v>5634.45</v>
      </c>
      <c r="N134" s="4">
        <f t="shared" si="53"/>
        <v>11222.45</v>
      </c>
      <c r="O134" s="4">
        <f t="shared" si="54"/>
        <v>467.60208333333338</v>
      </c>
      <c r="P134" s="4">
        <f t="shared" si="55"/>
        <v>117.07603954573199</v>
      </c>
    </row>
    <row r="135" spans="3:16" x14ac:dyDescent="0.25">
      <c r="C135" s="4"/>
      <c r="D135" s="4"/>
      <c r="E135" s="4"/>
      <c r="F135" s="4">
        <f t="shared" si="44"/>
        <v>3172.1</v>
      </c>
      <c r="G135" s="4"/>
      <c r="H135" s="4"/>
      <c r="I135" s="4"/>
      <c r="K135" s="25">
        <v>43862</v>
      </c>
      <c r="L135" s="4">
        <v>550.45000000000005</v>
      </c>
      <c r="M135" s="4">
        <f t="shared" si="52"/>
        <v>5588</v>
      </c>
      <c r="N135" s="4">
        <f t="shared" si="53"/>
        <v>11170.45</v>
      </c>
      <c r="O135" s="4">
        <f t="shared" si="54"/>
        <v>465.4354166666667</v>
      </c>
      <c r="P135" s="4">
        <f t="shared" si="55"/>
        <v>118.26560254958396</v>
      </c>
    </row>
    <row r="136" spans="3:16" x14ac:dyDescent="0.25">
      <c r="C136" s="25">
        <v>42461</v>
      </c>
      <c r="D136" s="4">
        <v>257.64999999999998</v>
      </c>
      <c r="E136" s="4">
        <v>7</v>
      </c>
      <c r="F136" s="4"/>
      <c r="G136" s="4">
        <f t="shared" ref="G136" si="89">SUM(F135:F137)</f>
        <v>6343.0499999999993</v>
      </c>
      <c r="H136" s="4">
        <f t="shared" si="64"/>
        <v>264.29374999999999</v>
      </c>
      <c r="I136" s="4">
        <f t="shared" ref="I136" si="90">(D136/H136)*100</f>
        <v>97.48622508099416</v>
      </c>
      <c r="K136" s="25">
        <v>43891</v>
      </c>
      <c r="L136" s="4">
        <v>520</v>
      </c>
      <c r="M136" s="4">
        <f t="shared" si="52"/>
        <v>5582.45</v>
      </c>
      <c r="N136" s="4">
        <f t="shared" si="53"/>
        <v>11106.050000000001</v>
      </c>
      <c r="O136" s="4">
        <f t="shared" si="54"/>
        <v>462.75208333333336</v>
      </c>
      <c r="P136" s="4">
        <f t="shared" si="55"/>
        <v>112.37118507480157</v>
      </c>
    </row>
    <row r="137" spans="3:16" x14ac:dyDescent="0.25">
      <c r="C137" s="4"/>
      <c r="D137" s="4"/>
      <c r="E137" s="4"/>
      <c r="F137" s="4">
        <f t="shared" si="44"/>
        <v>3170.95</v>
      </c>
      <c r="G137" s="4"/>
      <c r="H137" s="4"/>
      <c r="I137" s="4"/>
      <c r="K137" s="25">
        <v>43922</v>
      </c>
      <c r="L137" s="4">
        <v>392.8</v>
      </c>
      <c r="M137" s="4">
        <f t="shared" si="52"/>
        <v>5523.6000000000013</v>
      </c>
      <c r="N137" s="4">
        <f t="shared" si="53"/>
        <v>10993.500000000002</v>
      </c>
      <c r="O137" s="4">
        <f t="shared" si="54"/>
        <v>458.06250000000006</v>
      </c>
      <c r="P137" s="4">
        <f t="shared" si="55"/>
        <v>85.752490107790962</v>
      </c>
    </row>
    <row r="138" spans="3:16" x14ac:dyDescent="0.25">
      <c r="C138" s="25">
        <v>42491</v>
      </c>
      <c r="D138" s="4">
        <v>248.9</v>
      </c>
      <c r="E138" s="4">
        <v>9</v>
      </c>
      <c r="F138" s="4"/>
      <c r="G138" s="4">
        <f t="shared" ref="G138" si="91">SUM(F137:F139)</f>
        <v>6357.4</v>
      </c>
      <c r="H138" s="4">
        <f t="shared" si="67"/>
        <v>264.89166666666665</v>
      </c>
      <c r="I138" s="4">
        <f t="shared" si="51"/>
        <v>93.962940824865512</v>
      </c>
      <c r="K138" s="25">
        <v>43952</v>
      </c>
      <c r="L138" s="4">
        <v>361.4</v>
      </c>
      <c r="M138" s="4">
        <f t="shared" si="52"/>
        <v>5469.9000000000005</v>
      </c>
      <c r="N138" s="4">
        <f t="shared" si="53"/>
        <v>10918.800000000001</v>
      </c>
      <c r="O138" s="4">
        <f t="shared" si="54"/>
        <v>454.95000000000005</v>
      </c>
      <c r="P138" s="4">
        <f t="shared" si="55"/>
        <v>79.437300802285947</v>
      </c>
    </row>
    <row r="139" spans="3:16" x14ac:dyDescent="0.25">
      <c r="C139" s="4"/>
      <c r="D139" s="4"/>
      <c r="E139" s="4"/>
      <c r="F139" s="4">
        <f t="shared" si="44"/>
        <v>3186.4499999999994</v>
      </c>
      <c r="G139" s="4"/>
      <c r="H139" s="4"/>
      <c r="I139" s="4"/>
      <c r="K139" s="25">
        <v>43983</v>
      </c>
      <c r="L139" s="4">
        <v>380</v>
      </c>
      <c r="M139" s="4">
        <f t="shared" si="52"/>
        <v>5448.9000000000005</v>
      </c>
      <c r="N139" s="4">
        <f t="shared" si="53"/>
        <v>10883.8</v>
      </c>
      <c r="O139" s="4">
        <f t="shared" si="54"/>
        <v>453.49166666666662</v>
      </c>
      <c r="P139" s="4">
        <f>(L139/O139)*100</f>
        <v>83.794263033131827</v>
      </c>
    </row>
    <row r="140" spans="3:16" x14ac:dyDescent="0.25">
      <c r="C140" s="25">
        <v>42522</v>
      </c>
      <c r="D140" s="4">
        <v>261</v>
      </c>
      <c r="E140" s="4">
        <v>11</v>
      </c>
      <c r="F140" s="4"/>
      <c r="G140" s="4">
        <f t="shared" ref="G140" si="92">SUM(F139:F141)</f>
        <v>6365.7499999999991</v>
      </c>
      <c r="H140" s="4">
        <f t="shared" si="68"/>
        <v>265.23958333333331</v>
      </c>
      <c r="I140" s="4">
        <f t="shared" si="57"/>
        <v>98.40160232494209</v>
      </c>
      <c r="K140" s="25">
        <v>44013</v>
      </c>
      <c r="L140" s="4">
        <v>395.5</v>
      </c>
      <c r="M140" s="4">
        <f t="shared" si="52"/>
        <v>5434.9</v>
      </c>
      <c r="N140" s="4"/>
      <c r="O140" s="4"/>
      <c r="P140" s="4"/>
    </row>
    <row r="141" spans="3:16" x14ac:dyDescent="0.25">
      <c r="C141" s="4"/>
      <c r="D141" s="4"/>
      <c r="E141" s="4"/>
      <c r="F141" s="4">
        <f t="shared" si="44"/>
        <v>3179.2999999999997</v>
      </c>
      <c r="G141" s="4"/>
      <c r="H141" s="4"/>
      <c r="I141" s="4"/>
      <c r="K141" s="25">
        <v>44044</v>
      </c>
      <c r="L141" s="4">
        <v>422.05</v>
      </c>
      <c r="M141" s="4"/>
      <c r="N141" s="4"/>
      <c r="O141" s="4"/>
      <c r="P141" s="4"/>
    </row>
    <row r="142" spans="3:16" x14ac:dyDescent="0.25">
      <c r="C142" s="25">
        <v>42552</v>
      </c>
      <c r="D142" s="4">
        <v>274</v>
      </c>
      <c r="E142" s="4">
        <v>13</v>
      </c>
      <c r="F142" s="4"/>
      <c r="G142" s="4">
        <f t="shared" ref="G142" si="93">SUM(F141:F143)</f>
        <v>6370.5999999999995</v>
      </c>
      <c r="H142" s="4">
        <f t="shared" ref="H142" si="94">G142/24</f>
        <v>265.44166666666666</v>
      </c>
      <c r="I142" s="4">
        <f t="shared" ref="I142" si="95">(D142/H142)*100</f>
        <v>103.22418610491948</v>
      </c>
      <c r="K142" s="25">
        <v>44075</v>
      </c>
      <c r="L142" s="4">
        <v>399.6</v>
      </c>
      <c r="M142" s="4"/>
      <c r="N142" s="4"/>
      <c r="O142" s="4"/>
      <c r="P142" s="4"/>
    </row>
    <row r="143" spans="3:16" x14ac:dyDescent="0.25">
      <c r="C143" s="4"/>
      <c r="D143" s="4"/>
      <c r="E143" s="4"/>
      <c r="F143" s="4">
        <f t="shared" si="44"/>
        <v>3191.2999999999997</v>
      </c>
      <c r="G143" s="4"/>
      <c r="H143" s="4"/>
      <c r="I143" s="4"/>
      <c r="K143" s="25">
        <v>44105</v>
      </c>
      <c r="L143" s="4">
        <v>428.25</v>
      </c>
      <c r="M143" s="4"/>
      <c r="N143" s="4"/>
      <c r="O143" s="4"/>
      <c r="P143" s="4"/>
    </row>
    <row r="144" spans="3:16" x14ac:dyDescent="0.25">
      <c r="C144" s="25">
        <v>42583</v>
      </c>
      <c r="D144" s="4">
        <v>261.45</v>
      </c>
      <c r="E144" s="4">
        <v>15</v>
      </c>
      <c r="F144" s="4"/>
      <c r="G144" s="4">
        <f t="shared" ref="G144" si="96">SUM(F143:F145)</f>
        <v>6446.15</v>
      </c>
      <c r="H144" s="4">
        <f t="shared" ref="H144" si="97">G144/24</f>
        <v>268.58958333333334</v>
      </c>
      <c r="I144" s="4">
        <f t="shared" si="51"/>
        <v>97.341824189632561</v>
      </c>
      <c r="K144" s="25">
        <v>44136</v>
      </c>
      <c r="L144" s="4">
        <v>499</v>
      </c>
      <c r="M144" s="4"/>
      <c r="N144" s="4"/>
      <c r="O144" s="4"/>
      <c r="P144" s="4"/>
    </row>
    <row r="145" spans="3:16" x14ac:dyDescent="0.25">
      <c r="C145" s="4"/>
      <c r="D145" s="4"/>
      <c r="E145" s="4"/>
      <c r="F145" s="4">
        <f t="shared" si="44"/>
        <v>3254.85</v>
      </c>
      <c r="G145" s="4"/>
      <c r="H145" s="4"/>
      <c r="I145" s="4"/>
      <c r="K145" s="25">
        <v>44166</v>
      </c>
      <c r="L145" s="4">
        <v>538.4</v>
      </c>
      <c r="M145" s="4"/>
      <c r="N145" s="4"/>
      <c r="O145" s="4"/>
      <c r="P145" s="4"/>
    </row>
    <row r="146" spans="3:16" x14ac:dyDescent="0.25">
      <c r="C146" s="25">
        <v>42614</v>
      </c>
      <c r="D146" s="4">
        <v>283.60000000000002</v>
      </c>
      <c r="E146" s="4">
        <v>17</v>
      </c>
      <c r="F146" s="4"/>
      <c r="G146" s="4">
        <f t="shared" ref="G146" si="98">SUM(F145:F147)</f>
        <v>6556.2999999999993</v>
      </c>
      <c r="H146" s="4">
        <f t="shared" si="64"/>
        <v>273.17916666666662</v>
      </c>
      <c r="I146" s="4">
        <f t="shared" si="57"/>
        <v>103.81465155651819</v>
      </c>
    </row>
    <row r="147" spans="3:16" x14ac:dyDescent="0.25">
      <c r="C147" s="4"/>
      <c r="D147" s="4"/>
      <c r="E147" s="4"/>
      <c r="F147" s="4">
        <f t="shared" si="44"/>
        <v>3301.45</v>
      </c>
      <c r="G147" s="4"/>
      <c r="H147" s="4"/>
      <c r="I147" s="4"/>
    </row>
    <row r="148" spans="3:16" x14ac:dyDescent="0.25">
      <c r="C148" s="25">
        <v>42644</v>
      </c>
      <c r="D148" s="4">
        <v>291.5</v>
      </c>
      <c r="E148" s="4">
        <v>19</v>
      </c>
      <c r="F148" s="4"/>
      <c r="G148" s="4">
        <f t="shared" ref="G148" si="99">SUM(F147:F149)</f>
        <v>6636.8499999999995</v>
      </c>
      <c r="H148" s="4">
        <f t="shared" si="67"/>
        <v>276.53541666666666</v>
      </c>
      <c r="I148" s="4">
        <f t="shared" ref="I148" si="100">(D148/H148)*100</f>
        <v>105.41145272230048</v>
      </c>
    </row>
    <row r="149" spans="3:16" x14ac:dyDescent="0.25">
      <c r="C149" s="4"/>
      <c r="D149" s="4"/>
      <c r="E149" s="4"/>
      <c r="F149" s="4">
        <f t="shared" si="44"/>
        <v>3335.3999999999996</v>
      </c>
      <c r="G149" s="4"/>
      <c r="H149" s="4"/>
      <c r="I149" s="4"/>
    </row>
    <row r="150" spans="3:16" x14ac:dyDescent="0.25">
      <c r="C150" s="25">
        <v>42675</v>
      </c>
      <c r="D150" s="4">
        <v>298.2</v>
      </c>
      <c r="E150" s="4">
        <v>21</v>
      </c>
      <c r="F150" s="4"/>
      <c r="G150" s="4">
        <f t="shared" ref="G150" si="101">SUM(F149:F151)</f>
        <v>6749</v>
      </c>
      <c r="H150" s="4">
        <f t="shared" si="68"/>
        <v>281.20833333333331</v>
      </c>
      <c r="I150" s="4">
        <f t="shared" si="51"/>
        <v>106.04237664839235</v>
      </c>
    </row>
    <row r="151" spans="3:16" x14ac:dyDescent="0.25">
      <c r="C151" s="4"/>
      <c r="D151" s="4"/>
      <c r="E151" s="4"/>
      <c r="F151" s="4">
        <f t="shared" ref="F151:F213" si="102">SUM(D140:D162)</f>
        <v>3413.6</v>
      </c>
      <c r="G151" s="4"/>
      <c r="H151" s="4"/>
      <c r="I151" s="4"/>
    </row>
    <row r="152" spans="3:16" x14ac:dyDescent="0.25">
      <c r="C152" s="25">
        <v>42705</v>
      </c>
      <c r="D152" s="4">
        <v>269.5</v>
      </c>
      <c r="E152" s="4">
        <v>23</v>
      </c>
      <c r="F152" s="4"/>
      <c r="G152" s="4">
        <f t="shared" ref="G152" si="103">SUM(F151:F153)</f>
        <v>6893.7</v>
      </c>
      <c r="H152" s="4">
        <f t="shared" ref="H152" si="104">G152/24</f>
        <v>287.23750000000001</v>
      </c>
      <c r="I152" s="4">
        <f t="shared" si="57"/>
        <v>93.82479655337481</v>
      </c>
    </row>
    <row r="153" spans="3:16" x14ac:dyDescent="0.25">
      <c r="C153" s="4"/>
      <c r="D153" s="4"/>
      <c r="E153" s="4"/>
      <c r="F153" s="4">
        <f t="shared" si="102"/>
        <v>3480.1</v>
      </c>
      <c r="G153" s="4"/>
      <c r="H153" s="4"/>
      <c r="I153" s="4"/>
    </row>
    <row r="154" spans="3:16" x14ac:dyDescent="0.25">
      <c r="C154" s="25">
        <v>42736</v>
      </c>
      <c r="D154" s="4">
        <v>275.5</v>
      </c>
      <c r="E154" s="4">
        <v>25</v>
      </c>
      <c r="F154" s="4"/>
      <c r="G154" s="4">
        <f t="shared" ref="G154" si="105">SUM(F153:F155)</f>
        <v>7000.7</v>
      </c>
      <c r="H154" s="4">
        <f t="shared" ref="H154" si="106">G154/24</f>
        <v>291.69583333333333</v>
      </c>
      <c r="I154" s="4">
        <f t="shared" ref="I154" si="107">(D154/H154)*100</f>
        <v>94.447698087334132</v>
      </c>
    </row>
    <row r="155" spans="3:16" x14ac:dyDescent="0.25">
      <c r="C155" s="4"/>
      <c r="D155" s="4"/>
      <c r="E155" s="4"/>
      <c r="F155" s="4">
        <f t="shared" si="102"/>
        <v>3520.6</v>
      </c>
      <c r="G155" s="4"/>
      <c r="H155" s="4"/>
      <c r="I155" s="4"/>
    </row>
    <row r="156" spans="3:16" x14ac:dyDescent="0.25">
      <c r="C156" s="25">
        <v>42767</v>
      </c>
      <c r="D156" s="4">
        <v>292.55</v>
      </c>
      <c r="E156" s="4">
        <v>27</v>
      </c>
      <c r="F156" s="4"/>
      <c r="G156" s="4">
        <f t="shared" ref="G156" si="108">SUM(F155:F157)</f>
        <v>7084.8499999999995</v>
      </c>
      <c r="H156" s="4">
        <f t="shared" si="64"/>
        <v>295.20208333333329</v>
      </c>
      <c r="I156" s="4">
        <f t="shared" si="51"/>
        <v>99.101604127116332</v>
      </c>
    </row>
    <row r="157" spans="3:16" x14ac:dyDescent="0.25">
      <c r="C157" s="4"/>
      <c r="D157" s="4"/>
      <c r="E157" s="4"/>
      <c r="F157" s="4">
        <f t="shared" si="102"/>
        <v>3564.2499999999995</v>
      </c>
      <c r="G157" s="4"/>
      <c r="H157" s="4"/>
      <c r="I157" s="4"/>
    </row>
    <row r="158" spans="3:16" x14ac:dyDescent="0.25">
      <c r="C158" s="25">
        <v>42795</v>
      </c>
      <c r="D158" s="4">
        <v>287.60000000000002</v>
      </c>
      <c r="E158" s="4">
        <v>29</v>
      </c>
      <c r="F158" s="4"/>
      <c r="G158" s="4">
        <f t="shared" ref="G158" si="109">SUM(F157:F159)</f>
        <v>7144.9</v>
      </c>
      <c r="H158" s="4">
        <f t="shared" si="67"/>
        <v>297.70416666666665</v>
      </c>
      <c r="I158" s="4">
        <f t="shared" si="57"/>
        <v>96.605970692381987</v>
      </c>
    </row>
    <row r="159" spans="3:16" x14ac:dyDescent="0.25">
      <c r="C159" s="4"/>
      <c r="D159" s="4"/>
      <c r="E159" s="4"/>
      <c r="F159" s="4">
        <f t="shared" si="102"/>
        <v>3580.6499999999996</v>
      </c>
      <c r="G159" s="4"/>
      <c r="H159" s="4"/>
      <c r="I159" s="4"/>
    </row>
    <row r="160" spans="3:16" x14ac:dyDescent="0.25">
      <c r="C160" s="25">
        <v>42826</v>
      </c>
      <c r="D160" s="4">
        <v>291.60000000000002</v>
      </c>
      <c r="E160" s="4">
        <v>31</v>
      </c>
      <c r="F160" s="4"/>
      <c r="G160" s="4">
        <f t="shared" ref="G160" si="110">SUM(F159:F161)</f>
        <v>7184.2999999999993</v>
      </c>
      <c r="H160" s="4">
        <f t="shared" si="68"/>
        <v>299.3458333333333</v>
      </c>
      <c r="I160" s="4">
        <f t="shared" ref="I160" si="111">(D160/H160)*100</f>
        <v>97.412413178736983</v>
      </c>
    </row>
    <row r="161" spans="3:9" x14ac:dyDescent="0.25">
      <c r="C161" s="4"/>
      <c r="D161" s="4"/>
      <c r="E161" s="4"/>
      <c r="F161" s="4">
        <f t="shared" si="102"/>
        <v>3603.6499999999996</v>
      </c>
      <c r="G161" s="4"/>
      <c r="H161" s="4"/>
      <c r="I161" s="4"/>
    </row>
    <row r="162" spans="3:9" x14ac:dyDescent="0.25">
      <c r="C162" s="25">
        <v>42856</v>
      </c>
      <c r="D162" s="4">
        <v>327.10000000000002</v>
      </c>
      <c r="E162" s="4">
        <v>33</v>
      </c>
      <c r="F162" s="4"/>
      <c r="G162" s="4">
        <f t="shared" ref="G162" si="112">SUM(F161:F163)</f>
        <v>7241.4</v>
      </c>
      <c r="H162" s="4">
        <f t="shared" ref="H162" si="113">G162/24</f>
        <v>301.72499999999997</v>
      </c>
      <c r="I162" s="4">
        <f t="shared" ref="I162:I222" si="114">(D162/H162)*100</f>
        <v>108.40997597149725</v>
      </c>
    </row>
    <row r="163" spans="3:9" x14ac:dyDescent="0.25">
      <c r="C163" s="4"/>
      <c r="D163" s="4"/>
      <c r="E163" s="4"/>
      <c r="F163" s="4">
        <f t="shared" si="102"/>
        <v>3637.75</v>
      </c>
      <c r="G163" s="4"/>
      <c r="H163" s="4"/>
      <c r="I163" s="4"/>
    </row>
    <row r="164" spans="3:9" x14ac:dyDescent="0.25">
      <c r="C164" s="25">
        <v>42887</v>
      </c>
      <c r="D164" s="4">
        <v>327.5</v>
      </c>
      <c r="E164" s="4">
        <v>35</v>
      </c>
      <c r="F164" s="4"/>
      <c r="G164" s="4">
        <f t="shared" ref="G164" si="115">SUM(F163:F165)</f>
        <v>7328</v>
      </c>
      <c r="H164" s="4">
        <f t="shared" ref="H164" si="116">G164/24</f>
        <v>305.33333333333331</v>
      </c>
      <c r="I164" s="4">
        <f t="shared" ref="I164:I224" si="117">(D164/H164)*100</f>
        <v>107.25982532751092</v>
      </c>
    </row>
    <row r="165" spans="3:9" x14ac:dyDescent="0.25">
      <c r="C165" s="4"/>
      <c r="D165" s="4"/>
      <c r="E165" s="4"/>
      <c r="F165" s="4">
        <f t="shared" si="102"/>
        <v>3690.25</v>
      </c>
      <c r="G165" s="4"/>
      <c r="H165" s="4"/>
      <c r="I165" s="4"/>
    </row>
    <row r="166" spans="3:9" x14ac:dyDescent="0.25">
      <c r="C166" s="25">
        <v>42917</v>
      </c>
      <c r="D166" s="4">
        <v>314.5</v>
      </c>
      <c r="E166" s="4">
        <v>37</v>
      </c>
      <c r="F166" s="4"/>
      <c r="G166" s="4">
        <f t="shared" ref="G166" si="118">SUM(F165:F167)</f>
        <v>7470.6500000000005</v>
      </c>
      <c r="H166" s="4">
        <f t="shared" si="64"/>
        <v>311.27708333333334</v>
      </c>
      <c r="I166" s="4">
        <f t="shared" ref="I166" si="119">(D166/H166)*100</f>
        <v>101.03538514051655</v>
      </c>
    </row>
    <row r="167" spans="3:9" x14ac:dyDescent="0.25">
      <c r="C167" s="4"/>
      <c r="D167" s="4"/>
      <c r="E167" s="4"/>
      <c r="F167" s="4">
        <f t="shared" si="102"/>
        <v>3780.4000000000005</v>
      </c>
      <c r="G167" s="4"/>
      <c r="H167" s="4"/>
      <c r="I167" s="4"/>
    </row>
    <row r="168" spans="3:9" x14ac:dyDescent="0.25">
      <c r="C168" s="25">
        <v>42948</v>
      </c>
      <c r="D168" s="4">
        <v>305.10000000000002</v>
      </c>
      <c r="E168" s="4">
        <v>39</v>
      </c>
      <c r="F168" s="4"/>
      <c r="G168" s="4">
        <f t="shared" ref="G168" si="120">SUM(F167:F169)</f>
        <v>7623.9500000000007</v>
      </c>
      <c r="H168" s="4">
        <f t="shared" si="67"/>
        <v>317.66458333333338</v>
      </c>
      <c r="I168" s="4">
        <f t="shared" si="114"/>
        <v>96.044701237547457</v>
      </c>
    </row>
    <row r="169" spans="3:9" x14ac:dyDescent="0.25">
      <c r="C169" s="4"/>
      <c r="D169" s="4"/>
      <c r="E169" s="4"/>
      <c r="F169" s="4">
        <f t="shared" si="102"/>
        <v>3843.55</v>
      </c>
      <c r="G169" s="4"/>
      <c r="H169" s="4"/>
      <c r="I169" s="4"/>
    </row>
    <row r="170" spans="3:9" x14ac:dyDescent="0.25">
      <c r="C170" s="25">
        <v>42979</v>
      </c>
      <c r="D170" s="4">
        <v>300</v>
      </c>
      <c r="E170" s="4">
        <v>41</v>
      </c>
      <c r="F170" s="4"/>
      <c r="G170" s="4">
        <f t="shared" ref="G170" si="121">SUM(F169:F171)</f>
        <v>7713.4500000000007</v>
      </c>
      <c r="H170" s="4">
        <f t="shared" si="68"/>
        <v>321.39375000000001</v>
      </c>
      <c r="I170" s="4">
        <f t="shared" si="117"/>
        <v>93.343445539933484</v>
      </c>
    </row>
    <row r="171" spans="3:9" x14ac:dyDescent="0.25">
      <c r="C171" s="4"/>
      <c r="D171" s="4"/>
      <c r="E171" s="4"/>
      <c r="F171" s="4">
        <f t="shared" si="102"/>
        <v>3869.9</v>
      </c>
      <c r="G171" s="4"/>
      <c r="H171" s="4"/>
      <c r="I171" s="4"/>
    </row>
    <row r="172" spans="3:9" x14ac:dyDescent="0.25">
      <c r="C172" s="25">
        <v>43009</v>
      </c>
      <c r="D172" s="4">
        <v>314.5</v>
      </c>
      <c r="E172" s="4">
        <v>43</v>
      </c>
      <c r="F172" s="4"/>
      <c r="G172" s="4">
        <f t="shared" ref="G172" si="122">SUM(F171:F173)</f>
        <v>7743</v>
      </c>
      <c r="H172" s="4">
        <f t="shared" ref="H172" si="123">G172/24</f>
        <v>322.625</v>
      </c>
      <c r="I172" s="4">
        <f t="shared" ref="I172" si="124">(D172/H172)*100</f>
        <v>97.481596280511425</v>
      </c>
    </row>
    <row r="173" spans="3:9" x14ac:dyDescent="0.25">
      <c r="C173" s="4"/>
      <c r="D173" s="4"/>
      <c r="E173" s="4"/>
      <c r="F173" s="4">
        <f t="shared" si="102"/>
        <v>3873.1</v>
      </c>
      <c r="G173" s="4"/>
      <c r="H173" s="4"/>
      <c r="I173" s="4"/>
    </row>
    <row r="174" spans="3:9" x14ac:dyDescent="0.25">
      <c r="C174" s="25">
        <v>43040</v>
      </c>
      <c r="D174" s="4">
        <v>332.3</v>
      </c>
      <c r="E174" s="4">
        <v>45</v>
      </c>
      <c r="F174" s="4"/>
      <c r="G174" s="4">
        <f t="shared" ref="G174" si="125">SUM(F173:F175)</f>
        <v>7736.4499999999989</v>
      </c>
      <c r="H174" s="4">
        <f t="shared" ref="H174" si="126">G174/24</f>
        <v>322.35208333333327</v>
      </c>
      <c r="I174" s="4">
        <f t="shared" si="114"/>
        <v>103.08604075512673</v>
      </c>
    </row>
    <row r="175" spans="3:9" x14ac:dyDescent="0.25">
      <c r="C175" s="4"/>
      <c r="D175" s="4"/>
      <c r="E175" s="4"/>
      <c r="F175" s="4">
        <f t="shared" si="102"/>
        <v>3863.3499999999995</v>
      </c>
      <c r="G175" s="4"/>
      <c r="H175" s="4"/>
      <c r="I175" s="4"/>
    </row>
    <row r="176" spans="3:9" x14ac:dyDescent="0.25">
      <c r="C176" s="25">
        <v>43070</v>
      </c>
      <c r="D176" s="4">
        <v>322</v>
      </c>
      <c r="E176" s="4">
        <v>47</v>
      </c>
      <c r="F176" s="4"/>
      <c r="G176" s="4">
        <f t="shared" ref="G176" si="127">SUM(F175:F177)</f>
        <v>7701.8999999999987</v>
      </c>
      <c r="H176" s="4">
        <f t="shared" ref="H176:H236" si="128">G176/24</f>
        <v>320.91249999999997</v>
      </c>
      <c r="I176" s="4">
        <f t="shared" si="117"/>
        <v>100.33887741985745</v>
      </c>
    </row>
    <row r="177" spans="3:9" x14ac:dyDescent="0.25">
      <c r="C177" s="4"/>
      <c r="D177" s="4"/>
      <c r="E177" s="4"/>
      <c r="F177" s="4">
        <f t="shared" si="102"/>
        <v>3838.5499999999993</v>
      </c>
      <c r="G177" s="4"/>
      <c r="H177" s="4"/>
      <c r="I177" s="4"/>
    </row>
    <row r="178" spans="3:9" x14ac:dyDescent="0.25">
      <c r="C178" s="25">
        <v>43101</v>
      </c>
      <c r="D178" s="4">
        <v>365.65</v>
      </c>
      <c r="E178" s="4">
        <v>49</v>
      </c>
      <c r="F178" s="4"/>
      <c r="G178" s="4">
        <f t="shared" ref="G178" si="129">SUM(F177:F179)</f>
        <v>7670.9499999999989</v>
      </c>
      <c r="H178" s="4">
        <f t="shared" ref="H178:H228" si="130">G178/24</f>
        <v>319.62291666666664</v>
      </c>
      <c r="I178" s="4">
        <f t="shared" ref="I178" si="131">(D178/H178)*100</f>
        <v>114.40043280167384</v>
      </c>
    </row>
    <row r="179" spans="3:9" x14ac:dyDescent="0.25">
      <c r="C179" s="4"/>
      <c r="D179" s="4"/>
      <c r="E179" s="4"/>
      <c r="F179" s="4">
        <f t="shared" si="102"/>
        <v>3832.3999999999996</v>
      </c>
      <c r="G179" s="4"/>
      <c r="H179" s="4"/>
      <c r="I179" s="4"/>
    </row>
    <row r="180" spans="3:9" x14ac:dyDescent="0.25">
      <c r="C180" s="25">
        <v>43132</v>
      </c>
      <c r="D180" s="4">
        <v>355.7</v>
      </c>
      <c r="E180" s="4">
        <v>51</v>
      </c>
      <c r="F180" s="4"/>
      <c r="G180" s="4">
        <f t="shared" ref="G180" si="132">SUM(F179:F181)</f>
        <v>7706.5999999999995</v>
      </c>
      <c r="H180" s="4">
        <f t="shared" ref="H180:H230" si="133">G180/24</f>
        <v>321.10833333333329</v>
      </c>
      <c r="I180" s="4">
        <f t="shared" si="114"/>
        <v>110.77258453792854</v>
      </c>
    </row>
    <row r="181" spans="3:9" x14ac:dyDescent="0.25">
      <c r="C181" s="4"/>
      <c r="D181" s="4"/>
      <c r="E181" s="4"/>
      <c r="F181" s="4">
        <f t="shared" si="102"/>
        <v>3874.2</v>
      </c>
      <c r="G181" s="4"/>
      <c r="H181" s="4"/>
      <c r="I181" s="4"/>
    </row>
    <row r="182" spans="3:9" x14ac:dyDescent="0.25">
      <c r="C182" s="25">
        <v>43160</v>
      </c>
      <c r="D182" s="4">
        <v>313.95</v>
      </c>
      <c r="E182" s="4">
        <v>53</v>
      </c>
      <c r="F182" s="4"/>
      <c r="G182" s="4">
        <f t="shared" ref="G182" si="134">SUM(F181:F183)</f>
        <v>7793.4</v>
      </c>
      <c r="H182" s="4">
        <f t="shared" ref="H182" si="135">G182/24</f>
        <v>324.72499999999997</v>
      </c>
      <c r="I182" s="4">
        <f t="shared" si="117"/>
        <v>96.681807683424452</v>
      </c>
    </row>
    <row r="183" spans="3:9" x14ac:dyDescent="0.25">
      <c r="C183" s="4"/>
      <c r="D183" s="4"/>
      <c r="E183" s="4"/>
      <c r="F183" s="4">
        <f t="shared" si="102"/>
        <v>3919.2</v>
      </c>
      <c r="G183" s="4"/>
      <c r="H183" s="4"/>
      <c r="I183" s="4"/>
    </row>
    <row r="184" spans="3:9" x14ac:dyDescent="0.25">
      <c r="C184" s="25">
        <v>43191</v>
      </c>
      <c r="D184" s="4">
        <v>294.8</v>
      </c>
      <c r="E184" s="4">
        <v>55</v>
      </c>
      <c r="F184" s="4"/>
      <c r="G184" s="4">
        <f t="shared" ref="G184" si="136">SUM(F183:F185)</f>
        <v>7880.2</v>
      </c>
      <c r="H184" s="4">
        <f t="shared" ref="H184" si="137">G184/24</f>
        <v>328.34166666666664</v>
      </c>
      <c r="I184" s="4">
        <f t="shared" ref="I184" si="138">(D184/H184)*100</f>
        <v>89.784523235450891</v>
      </c>
    </row>
    <row r="185" spans="3:9" x14ac:dyDescent="0.25">
      <c r="C185" s="4"/>
      <c r="D185" s="4"/>
      <c r="E185" s="4"/>
      <c r="F185" s="4">
        <f t="shared" si="102"/>
        <v>3961</v>
      </c>
      <c r="G185" s="4"/>
      <c r="H185" s="4"/>
      <c r="I185" s="4"/>
    </row>
    <row r="186" spans="3:9" x14ac:dyDescent="0.25">
      <c r="C186" s="25">
        <v>43221</v>
      </c>
      <c r="D186" s="4">
        <v>317.35000000000002</v>
      </c>
      <c r="E186" s="4">
        <v>57</v>
      </c>
      <c r="F186" s="4"/>
      <c r="G186" s="4">
        <f t="shared" ref="G186" si="139">SUM(F185:F187)</f>
        <v>7964.95</v>
      </c>
      <c r="H186" s="4">
        <f t="shared" si="128"/>
        <v>331.87291666666664</v>
      </c>
      <c r="I186" s="4">
        <f t="shared" si="114"/>
        <v>95.623952441634927</v>
      </c>
    </row>
    <row r="187" spans="3:9" x14ac:dyDescent="0.25">
      <c r="C187" s="4"/>
      <c r="D187" s="4"/>
      <c r="E187" s="4"/>
      <c r="F187" s="4">
        <f t="shared" si="102"/>
        <v>4003.95</v>
      </c>
      <c r="G187" s="4"/>
      <c r="H187" s="4"/>
      <c r="I187" s="4"/>
    </row>
    <row r="188" spans="3:9" x14ac:dyDescent="0.25">
      <c r="C188" s="25">
        <v>43252</v>
      </c>
      <c r="D188" s="4">
        <v>302.7</v>
      </c>
      <c r="E188" s="4">
        <v>59</v>
      </c>
      <c r="F188" s="4"/>
      <c r="G188" s="4">
        <f t="shared" ref="G188" si="140">SUM(F187:F189)</f>
        <v>8055.15</v>
      </c>
      <c r="H188" s="4">
        <f t="shared" si="130"/>
        <v>335.63124999999997</v>
      </c>
      <c r="I188" s="4">
        <f t="shared" si="117"/>
        <v>90.188264650565173</v>
      </c>
    </row>
    <row r="189" spans="3:9" x14ac:dyDescent="0.25">
      <c r="C189" s="4"/>
      <c r="D189" s="4"/>
      <c r="E189" s="4"/>
      <c r="F189" s="4">
        <f t="shared" si="102"/>
        <v>4051.2000000000003</v>
      </c>
      <c r="G189" s="4"/>
      <c r="H189" s="4"/>
      <c r="I189" s="4"/>
    </row>
    <row r="190" spans="3:9" x14ac:dyDescent="0.25">
      <c r="C190" s="25">
        <v>43282</v>
      </c>
      <c r="D190" s="4">
        <v>308.35000000000002</v>
      </c>
      <c r="E190" s="4">
        <v>61</v>
      </c>
      <c r="F190" s="4"/>
      <c r="G190" s="4">
        <f t="shared" ref="G190" si="141">SUM(F189:F191)</f>
        <v>8120.1</v>
      </c>
      <c r="H190" s="4">
        <f t="shared" si="133"/>
        <v>338.33750000000003</v>
      </c>
      <c r="I190" s="4">
        <f t="shared" ref="I190" si="142">(D190/H190)*100</f>
        <v>91.136808659991871</v>
      </c>
    </row>
    <row r="191" spans="3:9" x14ac:dyDescent="0.25">
      <c r="C191" s="4"/>
      <c r="D191" s="4"/>
      <c r="E191" s="4"/>
      <c r="F191" s="4">
        <f t="shared" si="102"/>
        <v>4068.9000000000005</v>
      </c>
      <c r="G191" s="4"/>
      <c r="H191" s="4"/>
      <c r="I191" s="4"/>
    </row>
    <row r="192" spans="3:9" x14ac:dyDescent="0.25">
      <c r="C192" s="25">
        <v>43313</v>
      </c>
      <c r="D192" s="4">
        <v>346.9</v>
      </c>
      <c r="E192" s="4">
        <v>63</v>
      </c>
      <c r="F192" s="4"/>
      <c r="G192" s="4">
        <f t="shared" ref="G192" si="143">SUM(F191:F193)</f>
        <v>8147.8000000000011</v>
      </c>
      <c r="H192" s="4">
        <f t="shared" ref="H192" si="144">G192/24</f>
        <v>339.49166666666673</v>
      </c>
      <c r="I192" s="4">
        <f t="shared" si="114"/>
        <v>102.1821841478681</v>
      </c>
    </row>
    <row r="193" spans="3:9" x14ac:dyDescent="0.25">
      <c r="C193" s="4"/>
      <c r="D193" s="4"/>
      <c r="E193" s="4"/>
      <c r="F193" s="4">
        <f t="shared" si="102"/>
        <v>4078.9</v>
      </c>
      <c r="G193" s="4"/>
      <c r="H193" s="4"/>
      <c r="I193" s="4"/>
    </row>
    <row r="194" spans="3:9" x14ac:dyDescent="0.25">
      <c r="C194" s="25">
        <v>43344</v>
      </c>
      <c r="D194" s="4">
        <v>345</v>
      </c>
      <c r="E194" s="4">
        <v>65</v>
      </c>
      <c r="F194" s="4"/>
      <c r="G194" s="4">
        <f t="shared" ref="G194" si="145">SUM(F193:F195)</f>
        <v>8246.5500000000011</v>
      </c>
      <c r="H194" s="4">
        <f t="shared" ref="H194" si="146">G194/24</f>
        <v>343.60625000000005</v>
      </c>
      <c r="I194" s="4">
        <f t="shared" si="117"/>
        <v>100.40562417010747</v>
      </c>
    </row>
    <row r="195" spans="3:9" x14ac:dyDescent="0.25">
      <c r="C195" s="4"/>
      <c r="D195" s="4"/>
      <c r="E195" s="4"/>
      <c r="F195" s="4">
        <f t="shared" si="102"/>
        <v>4167.6500000000005</v>
      </c>
      <c r="G195" s="4"/>
      <c r="H195" s="4"/>
      <c r="I195" s="4"/>
    </row>
    <row r="196" spans="3:9" x14ac:dyDescent="0.25">
      <c r="C196" s="25">
        <v>43374</v>
      </c>
      <c r="D196" s="4">
        <v>356.3</v>
      </c>
      <c r="E196" s="4">
        <v>67</v>
      </c>
      <c r="F196" s="4"/>
      <c r="G196" s="4">
        <f t="shared" ref="G196" si="147">SUM(F195:F197)</f>
        <v>8451.15</v>
      </c>
      <c r="H196" s="4">
        <f t="shared" si="128"/>
        <v>352.13124999999997</v>
      </c>
      <c r="I196" s="4">
        <f t="shared" ref="I196" si="148">(D196/H196)*100</f>
        <v>101.18386255125043</v>
      </c>
    </row>
    <row r="197" spans="3:9" x14ac:dyDescent="0.25">
      <c r="C197" s="4"/>
      <c r="D197" s="4"/>
      <c r="E197" s="4"/>
      <c r="F197" s="4">
        <f t="shared" si="102"/>
        <v>4283.4999999999991</v>
      </c>
      <c r="G197" s="4"/>
      <c r="H197" s="4"/>
      <c r="I197" s="4"/>
    </row>
    <row r="198" spans="3:9" x14ac:dyDescent="0.25">
      <c r="C198" s="25">
        <v>43405</v>
      </c>
      <c r="D198" s="4">
        <v>375.25</v>
      </c>
      <c r="E198" s="4">
        <v>69</v>
      </c>
      <c r="F198" s="4"/>
      <c r="G198" s="4">
        <f t="shared" ref="G198" si="149">SUM(F197:F199)</f>
        <v>8687.5499999999993</v>
      </c>
      <c r="H198" s="4">
        <f t="shared" si="130"/>
        <v>361.98124999999999</v>
      </c>
      <c r="I198" s="4">
        <f t="shared" si="114"/>
        <v>103.66559041386812</v>
      </c>
    </row>
    <row r="199" spans="3:9" x14ac:dyDescent="0.25">
      <c r="C199" s="4"/>
      <c r="D199" s="4"/>
      <c r="E199" s="4"/>
      <c r="F199" s="4">
        <f t="shared" si="102"/>
        <v>4404.0499999999993</v>
      </c>
      <c r="G199" s="4"/>
      <c r="H199" s="4"/>
      <c r="I199" s="4"/>
    </row>
    <row r="200" spans="3:9" x14ac:dyDescent="0.25">
      <c r="C200" s="25">
        <v>43435</v>
      </c>
      <c r="D200" s="4">
        <v>369.25</v>
      </c>
      <c r="E200" s="4">
        <v>71</v>
      </c>
      <c r="F200" s="4"/>
      <c r="G200" s="4">
        <f t="shared" ref="G200" si="150">SUM(F199:F201)</f>
        <v>8949.25</v>
      </c>
      <c r="H200" s="4">
        <f t="shared" si="133"/>
        <v>372.88541666666669</v>
      </c>
      <c r="I200" s="4">
        <f t="shared" si="117"/>
        <v>99.025057965751316</v>
      </c>
    </row>
    <row r="201" spans="3:9" x14ac:dyDescent="0.25">
      <c r="C201" s="4"/>
      <c r="D201" s="4"/>
      <c r="E201" s="4"/>
      <c r="F201" s="4">
        <f t="shared" si="102"/>
        <v>4545.2</v>
      </c>
      <c r="G201" s="4"/>
      <c r="H201" s="4"/>
      <c r="I201" s="4"/>
    </row>
    <row r="202" spans="3:9" x14ac:dyDescent="0.25">
      <c r="C202" s="25">
        <v>43466</v>
      </c>
      <c r="D202" s="4">
        <v>383.35</v>
      </c>
      <c r="E202" s="4">
        <v>73</v>
      </c>
      <c r="F202" s="4"/>
      <c r="G202" s="4">
        <f t="shared" ref="G202" si="151">SUM(F201:F203)</f>
        <v>9224</v>
      </c>
      <c r="H202" s="4">
        <f t="shared" ref="H202" si="152">G202/24</f>
        <v>384.33333333333331</v>
      </c>
      <c r="I202" s="4">
        <f t="shared" ref="I202" si="153">(D202/H202)*100</f>
        <v>99.744145706851711</v>
      </c>
    </row>
    <row r="203" spans="3:9" x14ac:dyDescent="0.25">
      <c r="C203" s="4"/>
      <c r="D203" s="4"/>
      <c r="E203" s="4"/>
      <c r="F203" s="4">
        <f t="shared" si="102"/>
        <v>4678.8</v>
      </c>
      <c r="G203" s="4"/>
      <c r="H203" s="4"/>
      <c r="I203" s="4"/>
    </row>
    <row r="204" spans="3:9" x14ac:dyDescent="0.25">
      <c r="C204" s="25">
        <v>43497</v>
      </c>
      <c r="D204" s="4">
        <v>365.7</v>
      </c>
      <c r="E204" s="4">
        <v>75</v>
      </c>
      <c r="F204" s="4"/>
      <c r="G204" s="4">
        <f t="shared" ref="G204" si="154">SUM(F203:F205)</f>
        <v>9438.2999999999993</v>
      </c>
      <c r="H204" s="4">
        <f t="shared" ref="H204" si="155">G204/24</f>
        <v>393.26249999999999</v>
      </c>
      <c r="I204" s="4">
        <f t="shared" si="114"/>
        <v>92.991322589873164</v>
      </c>
    </row>
    <row r="205" spans="3:9" x14ac:dyDescent="0.25">
      <c r="C205" s="4"/>
      <c r="D205" s="4"/>
      <c r="E205" s="4"/>
      <c r="F205" s="4">
        <f t="shared" si="102"/>
        <v>4759.5</v>
      </c>
      <c r="G205" s="4"/>
      <c r="H205" s="4"/>
      <c r="I205" s="4"/>
    </row>
    <row r="206" spans="3:9" x14ac:dyDescent="0.25">
      <c r="C206" s="25">
        <v>43525</v>
      </c>
      <c r="D206" s="4">
        <v>402.7</v>
      </c>
      <c r="E206" s="4">
        <v>77</v>
      </c>
      <c r="F206" s="4"/>
      <c r="G206" s="4">
        <f t="shared" ref="G206" si="156">SUM(F205:F207)</f>
        <v>9632.4500000000007</v>
      </c>
      <c r="H206" s="4">
        <f t="shared" si="128"/>
        <v>401.35208333333338</v>
      </c>
      <c r="I206" s="4">
        <f t="shared" si="117"/>
        <v>100.33584394416788</v>
      </c>
    </row>
    <row r="207" spans="3:9" x14ac:dyDescent="0.25">
      <c r="C207" s="4"/>
      <c r="D207" s="4"/>
      <c r="E207" s="4"/>
      <c r="F207" s="4">
        <f t="shared" si="102"/>
        <v>4872.95</v>
      </c>
      <c r="G207" s="4"/>
      <c r="H207" s="4"/>
      <c r="I207" s="4"/>
    </row>
    <row r="208" spans="3:9" x14ac:dyDescent="0.25">
      <c r="C208" s="25">
        <v>43556</v>
      </c>
      <c r="D208" s="4">
        <v>410.65</v>
      </c>
      <c r="E208" s="4">
        <v>79</v>
      </c>
      <c r="F208" s="4"/>
      <c r="G208" s="4">
        <f t="shared" ref="G208" si="157">SUM(F207:F209)</f>
        <v>9871.5499999999993</v>
      </c>
      <c r="H208" s="4">
        <f t="shared" si="130"/>
        <v>411.3145833333333</v>
      </c>
      <c r="I208" s="4">
        <f t="shared" ref="I208" si="158">(D208/H208)*100</f>
        <v>99.838424563518387</v>
      </c>
    </row>
    <row r="209" spans="3:9" x14ac:dyDescent="0.25">
      <c r="C209" s="4"/>
      <c r="D209" s="4"/>
      <c r="E209" s="4"/>
      <c r="F209" s="4">
        <f t="shared" si="102"/>
        <v>4998.5999999999995</v>
      </c>
      <c r="G209" s="4"/>
      <c r="H209" s="4"/>
      <c r="I209" s="4"/>
    </row>
    <row r="210" spans="3:9" x14ac:dyDescent="0.25">
      <c r="C210" s="25">
        <v>43586</v>
      </c>
      <c r="D210" s="4">
        <v>437.9</v>
      </c>
      <c r="E210" s="4">
        <v>81</v>
      </c>
      <c r="F210" s="4"/>
      <c r="G210" s="4">
        <f t="shared" ref="G210" si="159">SUM(F209:F211)</f>
        <v>10141.949999999999</v>
      </c>
      <c r="H210" s="4">
        <f t="shared" si="133"/>
        <v>422.58124999999995</v>
      </c>
      <c r="I210" s="4">
        <f t="shared" si="114"/>
        <v>103.6250425214086</v>
      </c>
    </row>
    <row r="211" spans="3:9" x14ac:dyDescent="0.25">
      <c r="C211" s="4"/>
      <c r="D211" s="4"/>
      <c r="E211" s="4"/>
      <c r="F211" s="4">
        <f t="shared" si="102"/>
        <v>5143.3499999999995</v>
      </c>
      <c r="G211" s="4"/>
      <c r="H211" s="4"/>
      <c r="I211" s="4"/>
    </row>
    <row r="212" spans="3:9" x14ac:dyDescent="0.25">
      <c r="C212" s="25">
        <v>43617</v>
      </c>
      <c r="D212" s="4">
        <v>443.85</v>
      </c>
      <c r="E212" s="4">
        <v>83</v>
      </c>
      <c r="F212" s="4"/>
      <c r="G212" s="4">
        <f t="shared" ref="G212" si="160">SUM(F211:F213)</f>
        <v>10469.849999999999</v>
      </c>
      <c r="H212" s="4">
        <f t="shared" ref="H212" si="161">G212/24</f>
        <v>436.24374999999992</v>
      </c>
      <c r="I212" s="4">
        <f t="shared" si="117"/>
        <v>101.74357798822335</v>
      </c>
    </row>
    <row r="213" spans="3:9" x14ac:dyDescent="0.25">
      <c r="C213" s="4"/>
      <c r="D213" s="4"/>
      <c r="E213" s="4"/>
      <c r="F213" s="4">
        <f t="shared" si="102"/>
        <v>5326.4999999999991</v>
      </c>
      <c r="G213" s="4"/>
      <c r="H213" s="4"/>
      <c r="I213" s="4"/>
    </row>
    <row r="214" spans="3:9" x14ac:dyDescent="0.25">
      <c r="C214" s="25">
        <v>43647</v>
      </c>
      <c r="D214" s="4">
        <v>441.95</v>
      </c>
      <c r="E214" s="4">
        <v>85</v>
      </c>
      <c r="F214" s="4"/>
      <c r="G214" s="4">
        <f t="shared" ref="G214" si="162">SUM(F213:F215)</f>
        <v>10817.099999999999</v>
      </c>
      <c r="H214" s="4">
        <f t="shared" ref="H214" si="163">G214/24</f>
        <v>450.71249999999992</v>
      </c>
      <c r="I214" s="4">
        <f t="shared" ref="I214" si="164">(D214/H214)*100</f>
        <v>98.055856005768661</v>
      </c>
    </row>
    <row r="215" spans="3:9" x14ac:dyDescent="0.25">
      <c r="C215" s="4"/>
      <c r="D215" s="4"/>
      <c r="E215" s="4"/>
      <c r="F215" s="4">
        <f t="shared" ref="F215:F237" si="165">SUM(D204:D226)</f>
        <v>5490.5999999999985</v>
      </c>
      <c r="G215" s="4"/>
      <c r="H215" s="4"/>
      <c r="I215" s="4"/>
    </row>
    <row r="216" spans="3:9" x14ac:dyDescent="0.25">
      <c r="C216" s="25">
        <v>43678</v>
      </c>
      <c r="D216" s="4">
        <v>427.6</v>
      </c>
      <c r="E216" s="4">
        <v>87</v>
      </c>
      <c r="F216" s="4"/>
      <c r="G216" s="4">
        <f t="shared" ref="G216" si="166">SUM(F215:F217)</f>
        <v>11165.949999999997</v>
      </c>
      <c r="H216" s="4">
        <f t="shared" si="128"/>
        <v>465.24791666666653</v>
      </c>
      <c r="I216" s="4">
        <f t="shared" si="114"/>
        <v>91.907988124611023</v>
      </c>
    </row>
    <row r="217" spans="3:9" x14ac:dyDescent="0.25">
      <c r="C217" s="4"/>
      <c r="D217" s="4"/>
      <c r="E217" s="4"/>
      <c r="F217" s="4">
        <f t="shared" si="165"/>
        <v>5675.3499999999985</v>
      </c>
      <c r="G217" s="4"/>
      <c r="H217" s="4"/>
      <c r="I217" s="4"/>
    </row>
    <row r="218" spans="3:9" x14ac:dyDescent="0.25">
      <c r="C218" s="25">
        <v>43709</v>
      </c>
      <c r="D218" s="4">
        <v>458.45</v>
      </c>
      <c r="E218" s="4">
        <v>89</v>
      </c>
      <c r="F218" s="4"/>
      <c r="G218" s="4">
        <f t="shared" ref="G218" si="167">SUM(F217:F219)</f>
        <v>11467.999999999998</v>
      </c>
      <c r="H218" s="4">
        <f t="shared" si="130"/>
        <v>477.83333333333326</v>
      </c>
      <c r="I218" s="4">
        <f t="shared" si="117"/>
        <v>95.943494942448567</v>
      </c>
    </row>
    <row r="219" spans="3:9" x14ac:dyDescent="0.25">
      <c r="C219" s="4"/>
      <c r="D219" s="4"/>
      <c r="E219" s="4"/>
      <c r="F219" s="4">
        <f t="shared" si="165"/>
        <v>5792.65</v>
      </c>
      <c r="G219" s="4"/>
      <c r="H219" s="4"/>
      <c r="I219" s="4"/>
    </row>
    <row r="220" spans="3:9" x14ac:dyDescent="0.25">
      <c r="C220" s="25">
        <v>43739</v>
      </c>
      <c r="D220" s="4">
        <v>481.95</v>
      </c>
      <c r="E220" s="4">
        <v>91</v>
      </c>
      <c r="F220" s="4"/>
      <c r="G220" s="4">
        <f t="shared" ref="G220" si="168">SUM(F219:F221)</f>
        <v>11567.45</v>
      </c>
      <c r="H220" s="4">
        <f t="shared" si="133"/>
        <v>481.97708333333338</v>
      </c>
      <c r="I220" s="4">
        <f t="shared" ref="I220" si="169">(D220/H220)*100</f>
        <v>99.994380784010289</v>
      </c>
    </row>
    <row r="221" spans="3:9" x14ac:dyDescent="0.25">
      <c r="C221" s="4"/>
      <c r="D221" s="4"/>
      <c r="E221" s="4"/>
      <c r="F221" s="4">
        <f t="shared" si="165"/>
        <v>5774.8</v>
      </c>
      <c r="G221" s="4"/>
      <c r="H221" s="4"/>
      <c r="I221" s="4"/>
    </row>
    <row r="222" spans="3:9" x14ac:dyDescent="0.25">
      <c r="C222" s="25">
        <v>43770</v>
      </c>
      <c r="D222" s="4">
        <v>520</v>
      </c>
      <c r="E222" s="4">
        <v>93</v>
      </c>
      <c r="F222" s="4"/>
      <c r="G222" s="4">
        <f t="shared" ref="G222" si="170">SUM(F221:F223)</f>
        <v>11473.1</v>
      </c>
      <c r="H222" s="4">
        <f t="shared" ref="H222" si="171">G222/24</f>
        <v>478.04583333333335</v>
      </c>
      <c r="I222" s="4">
        <f t="shared" si="114"/>
        <v>108.77618080553641</v>
      </c>
    </row>
    <row r="223" spans="3:9" x14ac:dyDescent="0.25">
      <c r="C223" s="4"/>
      <c r="D223" s="4"/>
      <c r="E223" s="4"/>
      <c r="F223" s="4">
        <f t="shared" si="165"/>
        <v>5698.3</v>
      </c>
      <c r="G223" s="4"/>
      <c r="H223" s="4"/>
      <c r="I223" s="4"/>
    </row>
    <row r="224" spans="3:9" x14ac:dyDescent="0.25">
      <c r="C224" s="25">
        <v>43800</v>
      </c>
      <c r="D224" s="4">
        <v>552.4</v>
      </c>
      <c r="E224" s="4">
        <v>95</v>
      </c>
      <c r="F224" s="4"/>
      <c r="G224" s="4">
        <f t="shared" ref="G224" si="172">SUM(F223:F225)</f>
        <v>11332.75</v>
      </c>
      <c r="H224" s="4">
        <f t="shared" ref="H224" si="173">G224/24</f>
        <v>472.19791666666669</v>
      </c>
      <c r="I224" s="4">
        <f t="shared" si="117"/>
        <v>116.98484480818865</v>
      </c>
    </row>
    <row r="225" spans="3:9" x14ac:dyDescent="0.25">
      <c r="C225" s="4"/>
      <c r="D225" s="4"/>
      <c r="E225" s="4"/>
      <c r="F225" s="4">
        <f t="shared" si="165"/>
        <v>5634.45</v>
      </c>
      <c r="G225" s="4"/>
      <c r="H225" s="4"/>
      <c r="I225" s="4"/>
    </row>
    <row r="226" spans="3:9" x14ac:dyDescent="0.25">
      <c r="C226" s="25">
        <v>43831</v>
      </c>
      <c r="D226" s="4">
        <v>547.45000000000005</v>
      </c>
      <c r="E226" s="4">
        <v>97</v>
      </c>
      <c r="F226" s="4"/>
      <c r="G226" s="4">
        <f t="shared" ref="G226" si="174">SUM(F225:F227)</f>
        <v>11222.45</v>
      </c>
      <c r="H226" s="4">
        <f t="shared" si="128"/>
        <v>467.60208333333338</v>
      </c>
      <c r="I226" s="4">
        <f t="shared" ref="I226" si="175">(D226/H226)*100</f>
        <v>117.07603954573199</v>
      </c>
    </row>
    <row r="227" spans="3:9" x14ac:dyDescent="0.25">
      <c r="C227" s="4"/>
      <c r="D227" s="4"/>
      <c r="E227" s="4"/>
      <c r="F227" s="4">
        <f t="shared" si="165"/>
        <v>5588</v>
      </c>
      <c r="G227" s="4"/>
      <c r="H227" s="4"/>
      <c r="I227" s="4"/>
    </row>
    <row r="228" spans="3:9" x14ac:dyDescent="0.25">
      <c r="C228" s="25">
        <v>43862</v>
      </c>
      <c r="D228" s="4">
        <v>550.45000000000005</v>
      </c>
      <c r="E228" s="4">
        <v>99</v>
      </c>
      <c r="F228" s="4"/>
      <c r="G228" s="4">
        <f t="shared" ref="G228" si="176">SUM(F227:F229)</f>
        <v>11170.45</v>
      </c>
      <c r="H228" s="4">
        <f t="shared" si="130"/>
        <v>465.4354166666667</v>
      </c>
      <c r="I228" s="4">
        <f t="shared" ref="I228:I234" si="177">(D228/H228)*100</f>
        <v>118.26560254958396</v>
      </c>
    </row>
    <row r="229" spans="3:9" x14ac:dyDescent="0.25">
      <c r="C229" s="4"/>
      <c r="D229" s="4"/>
      <c r="E229" s="4"/>
      <c r="F229" s="4">
        <f t="shared" si="165"/>
        <v>5582.45</v>
      </c>
      <c r="G229" s="4"/>
      <c r="H229" s="4"/>
      <c r="I229" s="4"/>
    </row>
    <row r="230" spans="3:9" x14ac:dyDescent="0.25">
      <c r="C230" s="25">
        <v>43891</v>
      </c>
      <c r="D230" s="4">
        <v>520</v>
      </c>
      <c r="E230" s="4">
        <v>101</v>
      </c>
      <c r="F230" s="4"/>
      <c r="G230" s="4">
        <f t="shared" ref="G230" si="178">SUM(F229:F231)</f>
        <v>11106.050000000001</v>
      </c>
      <c r="H230" s="4">
        <f t="shared" si="133"/>
        <v>462.75208333333336</v>
      </c>
      <c r="I230" s="4">
        <f>(D230/H230)*100</f>
        <v>112.37118507480157</v>
      </c>
    </row>
    <row r="231" spans="3:9" x14ac:dyDescent="0.25">
      <c r="C231" s="4"/>
      <c r="D231" s="4"/>
      <c r="E231" s="4"/>
      <c r="F231" s="4">
        <f t="shared" si="165"/>
        <v>5523.6000000000013</v>
      </c>
      <c r="G231" s="4"/>
      <c r="H231" s="4"/>
      <c r="I231" s="4"/>
    </row>
    <row r="232" spans="3:9" x14ac:dyDescent="0.25">
      <c r="C232" s="25">
        <v>43922</v>
      </c>
      <c r="D232" s="4">
        <v>392.8</v>
      </c>
      <c r="E232" s="4">
        <v>103</v>
      </c>
      <c r="F232" s="4"/>
      <c r="G232" s="4">
        <f t="shared" ref="G232" si="179">SUM(F231:F233)</f>
        <v>10993.500000000002</v>
      </c>
      <c r="H232" s="4">
        <f t="shared" ref="H232" si="180">G232/24</f>
        <v>458.06250000000006</v>
      </c>
      <c r="I232" s="4">
        <f t="shared" ref="I232" si="181">(D232/H232)*100</f>
        <v>85.752490107790962</v>
      </c>
    </row>
    <row r="233" spans="3:9" x14ac:dyDescent="0.25">
      <c r="C233" s="4"/>
      <c r="D233" s="4"/>
      <c r="E233" s="4"/>
      <c r="F233" s="4">
        <f t="shared" si="165"/>
        <v>5469.9000000000005</v>
      </c>
      <c r="G233" s="4"/>
      <c r="H233" s="4"/>
      <c r="I233" s="4"/>
    </row>
    <row r="234" spans="3:9" x14ac:dyDescent="0.25">
      <c r="C234" s="25">
        <v>43952</v>
      </c>
      <c r="D234" s="4">
        <v>361.4</v>
      </c>
      <c r="E234" s="4">
        <v>105</v>
      </c>
      <c r="F234" s="4"/>
      <c r="G234" s="4">
        <f t="shared" ref="G234" si="182">SUM(F233:F235)</f>
        <v>10918.800000000001</v>
      </c>
      <c r="H234" s="4">
        <f t="shared" ref="H234" si="183">G234/24</f>
        <v>454.95000000000005</v>
      </c>
      <c r="I234" s="4">
        <f t="shared" si="177"/>
        <v>79.437300802285947</v>
      </c>
    </row>
    <row r="235" spans="3:9" x14ac:dyDescent="0.25">
      <c r="C235" s="4"/>
      <c r="D235" s="4"/>
      <c r="E235" s="4"/>
      <c r="F235" s="4">
        <f t="shared" si="165"/>
        <v>5448.9000000000005</v>
      </c>
      <c r="G235" s="4"/>
      <c r="H235" s="4"/>
      <c r="I235" s="4"/>
    </row>
    <row r="236" spans="3:9" x14ac:dyDescent="0.25">
      <c r="C236" s="25">
        <v>43983</v>
      </c>
      <c r="D236" s="4">
        <v>380</v>
      </c>
      <c r="E236" s="4">
        <v>107</v>
      </c>
      <c r="F236" s="4"/>
      <c r="G236" s="4">
        <f t="shared" ref="G236" si="184">SUM(F235:F237)</f>
        <v>10883.8</v>
      </c>
      <c r="H236" s="4">
        <f t="shared" si="128"/>
        <v>453.49166666666662</v>
      </c>
      <c r="I236" s="4">
        <f>(D236/H236)*100</f>
        <v>83.794263033131827</v>
      </c>
    </row>
    <row r="237" spans="3:9" x14ac:dyDescent="0.25">
      <c r="C237" s="4"/>
      <c r="D237" s="4"/>
      <c r="E237" s="4"/>
      <c r="F237" s="4">
        <f t="shared" si="165"/>
        <v>5434.9</v>
      </c>
      <c r="G237" s="4"/>
      <c r="H237" s="4"/>
      <c r="I237" s="4"/>
    </row>
    <row r="238" spans="3:9" x14ac:dyDescent="0.25">
      <c r="C238" s="25">
        <v>44013</v>
      </c>
      <c r="D238" s="4">
        <v>395.5</v>
      </c>
      <c r="E238" s="4">
        <v>109</v>
      </c>
      <c r="F238" s="4"/>
      <c r="G238" s="4"/>
      <c r="H238" s="4" t="s">
        <v>5</v>
      </c>
      <c r="I238" s="4">
        <f>SUM(I22:I237)</f>
        <v>10658.698122269092</v>
      </c>
    </row>
    <row r="239" spans="3:9" x14ac:dyDescent="0.25">
      <c r="C239" s="4"/>
      <c r="D239" s="4"/>
      <c r="E239" s="4"/>
      <c r="F239" s="4"/>
      <c r="G239" s="4"/>
      <c r="H239" s="4"/>
      <c r="I239" s="4"/>
    </row>
    <row r="240" spans="3:9" x14ac:dyDescent="0.25">
      <c r="C240" s="25">
        <v>44044</v>
      </c>
      <c r="D240" s="4">
        <v>422.05</v>
      </c>
      <c r="E240" s="4">
        <v>111</v>
      </c>
      <c r="F240" s="4"/>
      <c r="G240" s="4"/>
      <c r="H240" s="4"/>
      <c r="I240" s="4"/>
    </row>
    <row r="241" spans="3:9" x14ac:dyDescent="0.25">
      <c r="C241" s="4"/>
      <c r="D241" s="4"/>
      <c r="E241" s="4"/>
      <c r="F241" s="4"/>
      <c r="G241" s="4"/>
      <c r="H241" s="4"/>
      <c r="I241" s="4"/>
    </row>
    <row r="242" spans="3:9" x14ac:dyDescent="0.25">
      <c r="C242" s="25">
        <v>44075</v>
      </c>
      <c r="D242" s="4">
        <v>399.6</v>
      </c>
      <c r="E242" s="4">
        <v>113</v>
      </c>
      <c r="F242" s="4"/>
      <c r="G242" s="4"/>
      <c r="H242" s="4"/>
      <c r="I242" s="4"/>
    </row>
    <row r="243" spans="3:9" x14ac:dyDescent="0.25">
      <c r="C243" s="4"/>
      <c r="D243" s="4"/>
      <c r="E243" s="4"/>
      <c r="F243" s="4"/>
      <c r="G243" s="4"/>
      <c r="H243" s="4"/>
      <c r="I243" s="4"/>
    </row>
    <row r="244" spans="3:9" x14ac:dyDescent="0.25">
      <c r="C244" s="25">
        <v>44105</v>
      </c>
      <c r="D244" s="4">
        <v>428.25</v>
      </c>
      <c r="E244" s="4">
        <v>115</v>
      </c>
      <c r="F244" s="4"/>
      <c r="G244" s="4"/>
      <c r="H244" s="4"/>
      <c r="I244" s="4"/>
    </row>
    <row r="245" spans="3:9" x14ac:dyDescent="0.25">
      <c r="C245" s="4"/>
      <c r="D245" s="4"/>
      <c r="E245" s="4"/>
      <c r="F245" s="4"/>
      <c r="G245" s="4"/>
      <c r="H245" s="4"/>
      <c r="I245" s="4"/>
    </row>
    <row r="246" spans="3:9" x14ac:dyDescent="0.25">
      <c r="C246" s="25">
        <v>44136</v>
      </c>
      <c r="D246" s="4">
        <v>499</v>
      </c>
      <c r="E246" s="4">
        <v>117</v>
      </c>
      <c r="F246" s="4"/>
      <c r="G246" s="4"/>
      <c r="H246" s="4"/>
      <c r="I246" s="4"/>
    </row>
    <row r="247" spans="3:9" x14ac:dyDescent="0.25">
      <c r="C247" s="4"/>
      <c r="D247" s="4"/>
      <c r="E247" s="4"/>
      <c r="F247" s="4"/>
      <c r="G247" s="4"/>
      <c r="H247" s="4"/>
      <c r="I247" s="4"/>
    </row>
    <row r="248" spans="3:9" x14ac:dyDescent="0.25">
      <c r="C248" s="25">
        <v>44166</v>
      </c>
      <c r="D248" s="4">
        <v>538.4</v>
      </c>
      <c r="E248" s="4">
        <v>119</v>
      </c>
      <c r="F248" s="4"/>
      <c r="G248" s="4"/>
      <c r="H248" s="4"/>
      <c r="I248" s="4"/>
    </row>
    <row r="251" spans="3:9" ht="15.75" x14ac:dyDescent="0.3">
      <c r="C251" s="20" t="s">
        <v>53</v>
      </c>
    </row>
    <row r="254" spans="3:9" x14ac:dyDescent="0.25">
      <c r="D254" s="3" t="s">
        <v>91</v>
      </c>
      <c r="E254" s="35" t="s">
        <v>92</v>
      </c>
      <c r="F254" s="35" t="s">
        <v>93</v>
      </c>
    </row>
    <row r="255" spans="3:9" x14ac:dyDescent="0.25">
      <c r="D255" s="4" t="s">
        <v>57</v>
      </c>
      <c r="E255" s="4">
        <f>AVERAGE(P38,P50,P62,P74,P86,P98,P110,P122,P134)</f>
        <v>95.615184621573746</v>
      </c>
      <c r="F255" s="4">
        <f>E255*$F$269</f>
        <v>96.882750788814036</v>
      </c>
    </row>
    <row r="256" spans="3:9" x14ac:dyDescent="0.25">
      <c r="D256" s="4" t="s">
        <v>58</v>
      </c>
      <c r="E256" s="4">
        <f>AVERAGE(P39,P51,P63,P75,P87,P99,P111,P123,P135)</f>
        <v>93.917323051192795</v>
      </c>
      <c r="F256" s="4">
        <f>E256*$F$269</f>
        <v>95.162380744577277</v>
      </c>
    </row>
    <row r="257" spans="4:6" x14ac:dyDescent="0.25">
      <c r="D257" s="4" t="s">
        <v>59</v>
      </c>
      <c r="E257" s="4">
        <f>AVERAGE(P40,P52,P64,P76,P88,P100,P112,P124,P136)</f>
        <v>94.112542122801031</v>
      </c>
      <c r="F257" s="4">
        <f>E257*$F$269</f>
        <v>95.360187826566403</v>
      </c>
    </row>
    <row r="258" spans="4:6" x14ac:dyDescent="0.25">
      <c r="D258" s="4" t="s">
        <v>60</v>
      </c>
      <c r="E258" s="4">
        <f>AVERAGE(P41,P53,P65,P77,P89,P101,P113,P125,P137)</f>
        <v>91.315411530097151</v>
      </c>
      <c r="F258" s="4">
        <f>E258*$F$269</f>
        <v>92.525975800419744</v>
      </c>
    </row>
    <row r="259" spans="4:6" x14ac:dyDescent="0.25">
      <c r="D259" s="4" t="s">
        <v>42</v>
      </c>
      <c r="E259" s="4">
        <f>AVERAGE(P42,P54,P66,P78,P90,P102,P114,P126,P138)</f>
        <v>95.753145481723237</v>
      </c>
      <c r="F259" s="4">
        <f>E259*$F$269</f>
        <v>97.022540589831237</v>
      </c>
    </row>
    <row r="260" spans="4:6" x14ac:dyDescent="0.25">
      <c r="D260" s="4" t="s">
        <v>61</v>
      </c>
      <c r="E260" s="4">
        <f>AVERAGE(P43,P55,P67,P79,P91,P103,P115,P127,P139)</f>
        <v>95.764855441230836</v>
      </c>
      <c r="F260" s="4">
        <f>E260*$F$269</f>
        <v>97.034405787741093</v>
      </c>
    </row>
    <row r="261" spans="4:6" x14ac:dyDescent="0.25">
      <c r="D261" s="4" t="s">
        <v>62</v>
      </c>
      <c r="E261" s="4">
        <f>AVERAGE(P32,P44,P56,P68,P80,P92,P104,P116,P128)</f>
        <v>99.736953916828341</v>
      </c>
      <c r="F261" s="4">
        <f>E261*$F$269</f>
        <v>101.05916219273068</v>
      </c>
    </row>
    <row r="262" spans="4:6" x14ac:dyDescent="0.25">
      <c r="D262" s="4" t="s">
        <v>63</v>
      </c>
      <c r="E262" s="4">
        <f>AVERAGE(P33,P45,P57,P69,P81,P93,P105,P117,P129)</f>
        <v>98.387761818564982</v>
      </c>
      <c r="F262" s="4">
        <f>E262*$F$269</f>
        <v>99.69208391599436</v>
      </c>
    </row>
    <row r="263" spans="4:6" x14ac:dyDescent="0.25">
      <c r="D263" s="4" t="s">
        <v>64</v>
      </c>
      <c r="E263" s="4">
        <f>AVERAGE(P34,P46,P58,P70,P82,P94,P106,P118,P130)</f>
        <v>100.25918063807222</v>
      </c>
      <c r="F263" s="4">
        <f>E263*$F$269</f>
        <v>101.58831204993982</v>
      </c>
    </row>
    <row r="264" spans="4:6" x14ac:dyDescent="0.25">
      <c r="D264" s="4" t="s">
        <v>65</v>
      </c>
      <c r="E264" s="4">
        <f t="shared" ref="E264:E266" si="185">AVERAGE(P35,P47,P59,P71,P83,P95,P107,P119,P131)</f>
        <v>103.88989865739826</v>
      </c>
      <c r="F264" s="4">
        <f t="shared" ref="F264:F266" si="186">E264*$F$269</f>
        <v>105.26716233342768</v>
      </c>
    </row>
    <row r="265" spans="4:6" x14ac:dyDescent="0.25">
      <c r="D265" s="4" t="s">
        <v>66</v>
      </c>
      <c r="E265" s="4">
        <f t="shared" si="185"/>
        <v>107.83190036229018</v>
      </c>
      <c r="F265" s="4">
        <f t="shared" si="186"/>
        <v>109.26142297618706</v>
      </c>
    </row>
    <row r="266" spans="4:6" x14ac:dyDescent="0.25">
      <c r="D266" s="4" t="s">
        <v>67</v>
      </c>
      <c r="E266" s="4">
        <f t="shared" si="185"/>
        <v>107.7156337214597</v>
      </c>
      <c r="F266" s="4">
        <f t="shared" si="186"/>
        <v>109.14361499377073</v>
      </c>
    </row>
    <row r="267" spans="4:6" x14ac:dyDescent="0.25">
      <c r="D267" s="4" t="s">
        <v>71</v>
      </c>
      <c r="E267" s="4">
        <f>SUM(E255:E266)</f>
        <v>1184.2997913632323</v>
      </c>
      <c r="F267" s="4">
        <f>SUM(F255:F266)</f>
        <v>1200.0000000000002</v>
      </c>
    </row>
    <row r="269" spans="4:6" x14ac:dyDescent="0.25">
      <c r="E269" t="s">
        <v>56</v>
      </c>
      <c r="F269">
        <f>1200/E267</f>
        <v>1.0132569546590018</v>
      </c>
    </row>
    <row r="290" spans="2:19" x14ac:dyDescent="0.25">
      <c r="B290" s="36" t="s">
        <v>106</v>
      </c>
    </row>
    <row r="291" spans="2:19" x14ac:dyDescent="0.25">
      <c r="L291" s="4"/>
      <c r="M291" s="4" t="s">
        <v>85</v>
      </c>
    </row>
    <row r="292" spans="2:19" x14ac:dyDescent="0.25">
      <c r="L292" s="4" t="s">
        <v>117</v>
      </c>
      <c r="M292" s="4" t="s">
        <v>118</v>
      </c>
    </row>
    <row r="293" spans="2:19" x14ac:dyDescent="0.25">
      <c r="B293" s="4" t="s">
        <v>2</v>
      </c>
      <c r="C293" s="4"/>
      <c r="D293" s="4" t="s">
        <v>10</v>
      </c>
      <c r="E293" s="4" t="s">
        <v>79</v>
      </c>
      <c r="F293" s="4" t="s">
        <v>80</v>
      </c>
      <c r="G293" s="4" t="s">
        <v>81</v>
      </c>
      <c r="H293" s="4" t="s">
        <v>82</v>
      </c>
      <c r="I293" s="4" t="s">
        <v>99</v>
      </c>
      <c r="J293" s="4" t="s">
        <v>104</v>
      </c>
      <c r="K293" s="4" t="s">
        <v>105</v>
      </c>
      <c r="L293" s="4" t="s">
        <v>119</v>
      </c>
      <c r="M293" s="4" t="s">
        <v>120</v>
      </c>
    </row>
    <row r="294" spans="2:19" x14ac:dyDescent="0.25">
      <c r="B294" s="4">
        <v>-119</v>
      </c>
      <c r="C294" s="25">
        <v>40544</v>
      </c>
      <c r="D294" s="4">
        <v>1158</v>
      </c>
      <c r="E294" s="4">
        <f>D295-D294</f>
        <v>-86</v>
      </c>
      <c r="F294" s="4">
        <f>E295-E294</f>
        <v>140</v>
      </c>
      <c r="G294" s="4">
        <f>F295-F294</f>
        <v>-182.09999999999991</v>
      </c>
      <c r="H294" s="4">
        <f>G295-G294</f>
        <v>193.09999999999968</v>
      </c>
      <c r="I294" s="4">
        <f>H295-H294</f>
        <v>-173.59999999999923</v>
      </c>
      <c r="J294" s="4">
        <f>I295-I294</f>
        <v>156.09999999999832</v>
      </c>
      <c r="K294" s="4">
        <f>J295-J294</f>
        <v>-269.0999999999965</v>
      </c>
      <c r="L294" s="4">
        <f>($R$319*(B294/12+0.5)^6)+($R$320*(B294/12+0.5)^5)+($R$321*(B294/12+0.5)^4)+($R$322*(B294/12+0.5)^3)+($R$323*(B294/12+0.5)^2)+($R$324*(B294/12+0.5))+$R$325</f>
        <v>1447.9296813473147</v>
      </c>
      <c r="M294" s="4">
        <f>(D294/L294)*100</f>
        <v>79.976259546145087</v>
      </c>
    </row>
    <row r="295" spans="2:19" x14ac:dyDescent="0.25">
      <c r="B295" s="4">
        <v>-117</v>
      </c>
      <c r="C295" s="25">
        <v>40575</v>
      </c>
      <c r="D295" s="4">
        <v>1072</v>
      </c>
      <c r="E295" s="4">
        <f>D296-D295</f>
        <v>54</v>
      </c>
      <c r="F295" s="4">
        <f>E296-E295</f>
        <v>-42.099999999999909</v>
      </c>
      <c r="G295" s="4">
        <f>F296-F295</f>
        <v>10.999999999999773</v>
      </c>
      <c r="H295" s="4">
        <f>G296-G295</f>
        <v>19.500000000000455</v>
      </c>
      <c r="I295" s="4">
        <f>H296-H295</f>
        <v>-17.500000000000909</v>
      </c>
      <c r="J295" s="4">
        <f>I296-I295</f>
        <v>-112.99999999999818</v>
      </c>
      <c r="K295" s="4">
        <f>J296-J295</f>
        <v>455.0999999999965</v>
      </c>
      <c r="L295" s="4">
        <f>($R$319*(B295/12+0.5)^6)+($R$320*(B295/12+0.5)^5)+($R$321*(B295/12+0.5)^4)+($R$322*(B295/12+0.5)^3)+($R$323*(B295/12+0.5)^2)+($R$324*(B295/12+0.5))+$R$325</f>
        <v>1262.871481156908</v>
      </c>
      <c r="M295" s="4">
        <f>(D295/L295)*100</f>
        <v>84.885914045501139</v>
      </c>
    </row>
    <row r="296" spans="2:19" x14ac:dyDescent="0.25">
      <c r="B296" s="4">
        <v>-115</v>
      </c>
      <c r="C296" s="25">
        <v>40603</v>
      </c>
      <c r="D296" s="4">
        <v>1126</v>
      </c>
      <c r="E296" s="4">
        <f>D297-D296</f>
        <v>11.900000000000091</v>
      </c>
      <c r="F296" s="4">
        <f>E297-E296</f>
        <v>-31.100000000000136</v>
      </c>
      <c r="G296" s="4">
        <f>F297-F296</f>
        <v>30.500000000000227</v>
      </c>
      <c r="H296" s="4">
        <f>G297-G296</f>
        <v>1.9999999999995453</v>
      </c>
      <c r="I296" s="4">
        <f>H297-H296</f>
        <v>-130.49999999999909</v>
      </c>
      <c r="J296" s="4">
        <f>I297-I296</f>
        <v>342.09999999999832</v>
      </c>
      <c r="K296" s="4">
        <f>J297-J296</f>
        <v>-394.64999999999714</v>
      </c>
      <c r="L296" s="4">
        <f>($R$319*(B296/12+0.5)^6)+($R$320*(B296/12+0.5)^5)+($R$321*(B296/12+0.5)^4)+($R$322*(B296/12+0.5)^3)+($R$323*(B296/12+0.5)^2)+($R$324*(B296/12+0.5))+$R$325</f>
        <v>1112.8700331561793</v>
      </c>
      <c r="M296" s="4">
        <f>(D296/L296)*100</f>
        <v>101.17982931093788</v>
      </c>
    </row>
    <row r="297" spans="2:19" x14ac:dyDescent="0.25">
      <c r="B297" s="4">
        <v>-113</v>
      </c>
      <c r="C297" s="25">
        <v>40634</v>
      </c>
      <c r="D297" s="4">
        <v>1137.9000000000001</v>
      </c>
      <c r="E297" s="4">
        <f>D298-D297</f>
        <v>-19.200000000000045</v>
      </c>
      <c r="F297" s="4">
        <f>E298-E297</f>
        <v>-0.59999999999990905</v>
      </c>
      <c r="G297" s="4">
        <f>F298-F297</f>
        <v>32.499999999999773</v>
      </c>
      <c r="H297" s="4">
        <f>G298-G297</f>
        <v>-128.49999999999955</v>
      </c>
      <c r="I297" s="4">
        <f>H298-H297</f>
        <v>211.59999999999923</v>
      </c>
      <c r="J297" s="4">
        <f>I298-I297</f>
        <v>-52.549999999998818</v>
      </c>
      <c r="K297" s="4">
        <f>J298-J297</f>
        <v>-782.75000000000171</v>
      </c>
      <c r="L297" s="4">
        <f>($R$319*(B297/12+0.5)^6)+($R$320*(B297/12+0.5)^5)+($R$321*(B297/12+0.5)^4)+($R$322*(B297/12+0.5)^3)+($R$323*(B297/12+0.5)^2)+($R$324*(B297/12+0.5))+$R$325</f>
        <v>994.17916911048519</v>
      </c>
      <c r="M297" s="4">
        <f>(D297/L297)*100</f>
        <v>114.45623036118381</v>
      </c>
      <c r="Q297" s="26" t="s">
        <v>95</v>
      </c>
      <c r="R297" s="27"/>
      <c r="S297" s="28"/>
    </row>
    <row r="298" spans="2:19" x14ac:dyDescent="0.25">
      <c r="B298" s="4">
        <v>-111</v>
      </c>
      <c r="C298" s="25">
        <v>40664</v>
      </c>
      <c r="D298" s="4">
        <v>1118.7</v>
      </c>
      <c r="E298" s="4">
        <f>D299-D298</f>
        <v>-19.799999999999955</v>
      </c>
      <c r="F298" s="4">
        <f>E299-E298</f>
        <v>31.899999999999864</v>
      </c>
      <c r="G298" s="4">
        <f>F299-F298</f>
        <v>-95.999999999999773</v>
      </c>
      <c r="H298" s="4">
        <f>G299-G298</f>
        <v>83.099999999999682</v>
      </c>
      <c r="I298" s="4">
        <f>H299-H298</f>
        <v>159.05000000000041</v>
      </c>
      <c r="J298" s="4">
        <f>I299-I298</f>
        <v>-835.30000000000052</v>
      </c>
      <c r="K298" s="4">
        <f>J299-J298</f>
        <v>2099.5500000000006</v>
      </c>
      <c r="L298" s="4">
        <f>($R$319*(B298/12+0.5)^6)+($R$320*(B298/12+0.5)^5)+($R$321*(B298/12+0.5)^4)+($R$322*(B298/12+0.5)^3)+($R$323*(B298/12+0.5)^2)+($R$324*(B298/12+0.5))+$R$325</f>
        <v>903.29476201785724</v>
      </c>
      <c r="M298" s="4">
        <f>(D298/L298)*100</f>
        <v>123.84661652426192</v>
      </c>
      <c r="Q298" s="29" t="s">
        <v>96</v>
      </c>
      <c r="R298" s="30">
        <f>VAR(E294:E412)/2</f>
        <v>10008.166650940031</v>
      </c>
      <c r="S298" s="31"/>
    </row>
    <row r="299" spans="2:19" x14ac:dyDescent="0.25">
      <c r="B299" s="4">
        <v>-109</v>
      </c>
      <c r="C299" s="25">
        <v>40695</v>
      </c>
      <c r="D299" s="4">
        <v>1098.9000000000001</v>
      </c>
      <c r="E299" s="4">
        <f>D300-D299</f>
        <v>12.099999999999909</v>
      </c>
      <c r="F299" s="4">
        <f>E300-E299</f>
        <v>-64.099999999999909</v>
      </c>
      <c r="G299" s="4">
        <f>F300-F299</f>
        <v>-12.900000000000091</v>
      </c>
      <c r="H299" s="4">
        <f>G300-G299</f>
        <v>242.15000000000009</v>
      </c>
      <c r="I299" s="4">
        <f>H300-H299</f>
        <v>-676.25000000000011</v>
      </c>
      <c r="J299" s="4">
        <f>I300-I299</f>
        <v>1264.2500000000002</v>
      </c>
      <c r="K299" s="4">
        <f>J300-J299</f>
        <v>-1603.3500000000006</v>
      </c>
      <c r="L299" s="4">
        <f>($R$319*(B299/12+0.5)^6)+($R$320*(B299/12+0.5)^5)+($R$321*(B299/12+0.5)^4)+($R$322*(B299/12+0.5)^3)+($R$323*(B299/12+0.5)^2)+($R$324*(B299/12+0.5))+$R$325</f>
        <v>836.94559206276858</v>
      </c>
      <c r="M299" s="4">
        <f>(D299/L299)*100</f>
        <v>131.29885746713936</v>
      </c>
      <c r="Q299" s="29" t="s">
        <v>97</v>
      </c>
      <c r="R299" s="30">
        <f>VAR(F294:F411)/6</f>
        <v>6635.1438546042773</v>
      </c>
      <c r="S299" s="31"/>
    </row>
    <row r="300" spans="2:19" x14ac:dyDescent="0.25">
      <c r="B300" s="4">
        <v>-107</v>
      </c>
      <c r="C300" s="25">
        <v>40725</v>
      </c>
      <c r="D300" s="4">
        <v>1111</v>
      </c>
      <c r="E300" s="4">
        <f>D301-D300</f>
        <v>-52</v>
      </c>
      <c r="F300" s="4">
        <f>E301-E300</f>
        <v>-77</v>
      </c>
      <c r="G300" s="4">
        <f>F301-F300</f>
        <v>229.25</v>
      </c>
      <c r="H300" s="4">
        <f>G301-G300</f>
        <v>-434.1</v>
      </c>
      <c r="I300" s="4">
        <f>H301-H300</f>
        <v>588.00000000000011</v>
      </c>
      <c r="J300" s="4">
        <f>I301-I300</f>
        <v>-339.10000000000036</v>
      </c>
      <c r="K300" s="4">
        <f>J301-J300</f>
        <v>-936.04999999999882</v>
      </c>
      <c r="L300" s="4">
        <f>($R$319*(B300/12+0.5)^6)+($R$320*(B300/12+0.5)^5)+($R$321*(B300/12+0.5)^4)+($R$322*(B300/12+0.5)^3)+($R$323*(B300/12+0.5)^2)+($R$324*(B300/12+0.5))+$R$325</f>
        <v>792.08437049783311</v>
      </c>
      <c r="M300" s="4">
        <f>(D300/L300)*100</f>
        <v>140.26283580140904</v>
      </c>
      <c r="Q300" s="29" t="s">
        <v>98</v>
      </c>
      <c r="R300" s="30">
        <f>VAR(G294:G410)/20</f>
        <v>5794.4742070254924</v>
      </c>
      <c r="S300" s="31"/>
    </row>
    <row r="301" spans="2:19" x14ac:dyDescent="0.25">
      <c r="B301" s="4">
        <v>-105</v>
      </c>
      <c r="C301" s="25">
        <v>40756</v>
      </c>
      <c r="D301" s="4">
        <v>1059</v>
      </c>
      <c r="E301" s="4">
        <f>D302-D301</f>
        <v>-129</v>
      </c>
      <c r="F301" s="4">
        <f>E302-E301</f>
        <v>152.25</v>
      </c>
      <c r="G301" s="4">
        <f>F302-F301</f>
        <v>-204.85000000000002</v>
      </c>
      <c r="H301" s="4">
        <f>G302-G301</f>
        <v>153.90000000000009</v>
      </c>
      <c r="I301" s="4">
        <f>H302-H301</f>
        <v>248.89999999999975</v>
      </c>
      <c r="J301" s="4">
        <f>I302-I301</f>
        <v>-1275.1499999999992</v>
      </c>
      <c r="K301" s="4">
        <f>J302-J301</f>
        <v>3086.7499999999982</v>
      </c>
      <c r="L301" s="4">
        <f>($R$319*(B301/12+0.5)^6)+($R$320*(B301/12+0.5)^5)+($R$321*(B301/12+0.5)^4)+($R$322*(B301/12+0.5)^3)+($R$323*(B301/12+0.5)^2)+($R$324*(B301/12+0.5))+$R$325</f>
        <v>765.87892145340766</v>
      </c>
      <c r="M301" s="4">
        <f>(D301/L301)*100</f>
        <v>138.27250892221144</v>
      </c>
      <c r="Q301" s="29" t="s">
        <v>100</v>
      </c>
      <c r="R301" s="30">
        <f>VAR(H294:H409)/70</f>
        <v>5396.1699803464344</v>
      </c>
      <c r="S301" s="31"/>
    </row>
    <row r="302" spans="2:19" x14ac:dyDescent="0.25">
      <c r="B302" s="4">
        <v>-103</v>
      </c>
      <c r="C302" s="25">
        <v>40787</v>
      </c>
      <c r="D302" s="4">
        <v>930</v>
      </c>
      <c r="E302" s="4">
        <f>D303-D302</f>
        <v>23.25</v>
      </c>
      <c r="F302" s="4">
        <f>E303-E302</f>
        <v>-52.600000000000023</v>
      </c>
      <c r="G302" s="4">
        <f>F303-F302</f>
        <v>-50.949999999999932</v>
      </c>
      <c r="H302" s="4">
        <f>G303-G302</f>
        <v>402.79999999999984</v>
      </c>
      <c r="I302" s="4">
        <f>H303-H302</f>
        <v>-1026.2499999999995</v>
      </c>
      <c r="J302" s="4">
        <f>I303-I302</f>
        <v>1811.5999999999992</v>
      </c>
      <c r="K302" s="4">
        <f>J303-J302</f>
        <v>-2515.3499999999985</v>
      </c>
      <c r="L302" s="4">
        <f>($R$319*(B302/12+0.5)^6)+($R$320*(B302/12+0.5)^5)+($R$321*(B302/12+0.5)^4)+($R$322*(B302/12+0.5)^3)+($R$323*(B302/12+0.5)^2)+($R$324*(B302/12+0.5))+$R$325</f>
        <v>755.70352167508918</v>
      </c>
      <c r="M302" s="4">
        <f>(D302/L302)*100</f>
        <v>123.06413472026252</v>
      </c>
      <c r="Q302" s="29" t="s">
        <v>101</v>
      </c>
      <c r="R302" s="30">
        <f>VAR(I294:I408)/252</f>
        <v>5164.0616305513186</v>
      </c>
      <c r="S302" s="31"/>
    </row>
    <row r="303" spans="2:19" x14ac:dyDescent="0.25">
      <c r="B303" s="4">
        <v>-101</v>
      </c>
      <c r="C303" s="25">
        <v>40817</v>
      </c>
      <c r="D303" s="4">
        <v>953.25</v>
      </c>
      <c r="E303" s="4">
        <f>D304-D303</f>
        <v>-29.350000000000023</v>
      </c>
      <c r="F303" s="4">
        <f>E304-E303</f>
        <v>-103.54999999999995</v>
      </c>
      <c r="G303" s="4">
        <f>F304-F303</f>
        <v>351.84999999999991</v>
      </c>
      <c r="H303" s="4">
        <f>G304-G303</f>
        <v>-623.44999999999982</v>
      </c>
      <c r="I303" s="4">
        <f>H304-H303</f>
        <v>785.34999999999968</v>
      </c>
      <c r="J303" s="4">
        <f>I304-I303</f>
        <v>-703.74999999999955</v>
      </c>
      <c r="K303" s="4">
        <f>J304-J303</f>
        <v>261.64999999999952</v>
      </c>
      <c r="L303" s="4">
        <f>($R$319*(B303/12+0.5)^6)+($R$320*(B303/12+0.5)^5)+($R$321*(B303/12+0.5)^4)+($R$322*(B303/12+0.5)^3)+($R$323*(B303/12+0.5)^2)+($R$324*(B303/12+0.5))+$R$325</f>
        <v>759.13039818913467</v>
      </c>
      <c r="M303" s="4">
        <f>(D303/L303)*100</f>
        <v>125.57131189502191</v>
      </c>
      <c r="Q303" s="40" t="s">
        <v>102</v>
      </c>
      <c r="R303" s="41">
        <f>VAR(J294:J407)/924</f>
        <v>5013.6053203043584</v>
      </c>
      <c r="S303" s="31"/>
    </row>
    <row r="304" spans="2:19" x14ac:dyDescent="0.25">
      <c r="B304" s="4">
        <v>-99</v>
      </c>
      <c r="C304" s="25">
        <v>40848</v>
      </c>
      <c r="D304" s="4">
        <v>923.9</v>
      </c>
      <c r="E304" s="4">
        <f>D305-D304</f>
        <v>-132.89999999999998</v>
      </c>
      <c r="F304" s="4">
        <f>E305-E304</f>
        <v>248.29999999999995</v>
      </c>
      <c r="G304" s="4">
        <f>F305-F304</f>
        <v>-271.59999999999991</v>
      </c>
      <c r="H304" s="4">
        <f>G305-G304</f>
        <v>161.89999999999986</v>
      </c>
      <c r="I304" s="4">
        <f>H305-H304</f>
        <v>81.600000000000136</v>
      </c>
      <c r="J304" s="4">
        <f>I305-I304</f>
        <v>-442.1</v>
      </c>
      <c r="K304" s="4">
        <f>J305-J304</f>
        <v>917.39999999999975</v>
      </c>
      <c r="L304" s="4">
        <f>($R$319*(B304/12+0.5)^6)+($R$320*(B304/12+0.5)^5)+($R$321*(B304/12+0.5)^4)+($R$322*(B304/12+0.5)^3)+($R$323*(B304/12+0.5)^2)+($R$324*(B304/12+0.5))+$R$325</f>
        <v>773.92138389578668</v>
      </c>
      <c r="M304" s="4">
        <f>(D304/L304)*100</f>
        <v>119.37905053730998</v>
      </c>
      <c r="Q304" s="32" t="s">
        <v>103</v>
      </c>
      <c r="R304" s="33">
        <f>VAR(K294:K406)/3432</f>
        <v>4909.7102116986771</v>
      </c>
      <c r="S304" s="34"/>
    </row>
    <row r="305" spans="2:20" x14ac:dyDescent="0.25">
      <c r="B305" s="4">
        <v>-97</v>
      </c>
      <c r="C305" s="25">
        <v>40878</v>
      </c>
      <c r="D305" s="4">
        <v>791</v>
      </c>
      <c r="E305" s="4">
        <f>D306-D305</f>
        <v>115.39999999999998</v>
      </c>
      <c r="F305" s="4">
        <f>E306-E305</f>
        <v>-23.299999999999955</v>
      </c>
      <c r="G305" s="4">
        <f>F306-F305</f>
        <v>-109.70000000000005</v>
      </c>
      <c r="H305" s="4">
        <f>G306-G305</f>
        <v>243.5</v>
      </c>
      <c r="I305" s="4">
        <f>H306-H305</f>
        <v>-360.49999999999989</v>
      </c>
      <c r="J305" s="4">
        <f>I306-I305</f>
        <v>475.29999999999973</v>
      </c>
      <c r="K305" s="4">
        <f>J306-J305</f>
        <v>-575.89999999999964</v>
      </c>
      <c r="L305" s="4">
        <f>($R$319*(B305/12+0.5)^6)+($R$320*(B305/12+0.5)^5)+($R$321*(B305/12+0.5)^4)+($R$322*(B305/12+0.5)^3)+($R$323*(B305/12+0.5)^2)+($R$324*(B305/12+0.5))+$R$325</f>
        <v>798.01973109050255</v>
      </c>
      <c r="M305" s="4">
        <f>(D305/L305)*100</f>
        <v>99.120356199600479</v>
      </c>
    </row>
    <row r="306" spans="2:20" ht="18" x14ac:dyDescent="0.25">
      <c r="B306" s="4">
        <v>-95</v>
      </c>
      <c r="C306" s="25">
        <v>40909</v>
      </c>
      <c r="D306" s="4">
        <v>906.4</v>
      </c>
      <c r="E306" s="4">
        <f>D307-D306</f>
        <v>92.100000000000023</v>
      </c>
      <c r="F306" s="4">
        <f>E307-E306</f>
        <v>-133</v>
      </c>
      <c r="G306" s="4">
        <f>F307-F306</f>
        <v>133.79999999999995</v>
      </c>
      <c r="H306" s="4">
        <f>G307-G306</f>
        <v>-116.99999999999989</v>
      </c>
      <c r="I306" s="4">
        <f>H307-H306</f>
        <v>114.79999999999984</v>
      </c>
      <c r="J306" s="4">
        <f>I307-I306</f>
        <v>-100.59999999999991</v>
      </c>
      <c r="K306" s="4">
        <f>J307-J306</f>
        <v>-64.149999999999864</v>
      </c>
      <c r="L306" s="4">
        <f>($R$319*(B306/12+0.5)^6)+($R$320*(B306/12+0.5)^5)+($R$321*(B306/12+0.5)^4)+($R$322*(B306/12+0.5)^3)+($R$323*(B306/12+0.5)^2)+($R$324*(B306/12+0.5))+$R$325</f>
        <v>829.54208291309851</v>
      </c>
      <c r="M306" s="4">
        <f>(D306/L306)*100</f>
        <v>109.26510163498877</v>
      </c>
      <c r="Q306" s="39" t="s">
        <v>109</v>
      </c>
      <c r="R306" s="4"/>
      <c r="S306" s="4" t="s">
        <v>2</v>
      </c>
      <c r="T306" s="4" t="s">
        <v>116</v>
      </c>
    </row>
    <row r="307" spans="2:20" x14ac:dyDescent="0.25">
      <c r="B307" s="4">
        <v>-93</v>
      </c>
      <c r="C307" s="25">
        <v>40940</v>
      </c>
      <c r="D307" s="4">
        <v>998.5</v>
      </c>
      <c r="E307" s="4">
        <f>D308-D307</f>
        <v>-40.899999999999977</v>
      </c>
      <c r="F307" s="4">
        <f>E308-E307</f>
        <v>0.79999999999995453</v>
      </c>
      <c r="G307" s="4">
        <f>F308-F307</f>
        <v>16.800000000000068</v>
      </c>
      <c r="H307" s="4">
        <f>G308-G307</f>
        <v>-2.2000000000000455</v>
      </c>
      <c r="I307" s="4">
        <f>H308-H307</f>
        <v>14.199999999999932</v>
      </c>
      <c r="J307" s="4">
        <f>I308-I307</f>
        <v>-164.74999999999977</v>
      </c>
      <c r="K307" s="4">
        <f>J308-J307</f>
        <v>701.79999999999984</v>
      </c>
      <c r="L307" s="4">
        <f>($R$319*(B307/12+0.5)^6)+($R$320*(B307/12+0.5)^5)+($R$321*(B307/12+0.5)^4)+($R$322*(B307/12+0.5)^3)+($R$323*(B307/12+0.5)^2)+($R$324*(B307/12+0.5))+$R$325</f>
        <v>866.77060272480207</v>
      </c>
      <c r="M307" s="4">
        <f>(D307/L307)*100</f>
        <v>115.19772323393181</v>
      </c>
      <c r="Q307" s="4">
        <v>2011</v>
      </c>
      <c r="R307" s="4">
        <f>AVERAGE(D294:D305)</f>
        <v>1039.9708333333333</v>
      </c>
      <c r="S307" s="4">
        <v>-9</v>
      </c>
      <c r="T307" s="4">
        <f>($R$319*S307^6)+($R$320*S307^5)+($R$321*S307^4)+($R$322*S307^3)+($R$323*S307^2)+($R$324*S307)+$R$325</f>
        <v>1049.8353511072314</v>
      </c>
    </row>
    <row r="308" spans="2:20" x14ac:dyDescent="0.25">
      <c r="B308" s="4">
        <v>-91</v>
      </c>
      <c r="C308" s="25">
        <v>40969</v>
      </c>
      <c r="D308" s="4">
        <v>957.6</v>
      </c>
      <c r="E308" s="4">
        <f>D309-D308</f>
        <v>-40.100000000000023</v>
      </c>
      <c r="F308" s="4">
        <f>E309-E308</f>
        <v>17.600000000000023</v>
      </c>
      <c r="G308" s="4">
        <f>F309-F308</f>
        <v>14.600000000000023</v>
      </c>
      <c r="H308" s="4">
        <f>G309-G308</f>
        <v>11.999999999999886</v>
      </c>
      <c r="I308" s="4">
        <f>H309-H308</f>
        <v>-150.54999999999984</v>
      </c>
      <c r="J308" s="4">
        <f>I309-I308</f>
        <v>537.05000000000007</v>
      </c>
      <c r="K308" s="4">
        <f>J309-J308</f>
        <v>-1472.900000000001</v>
      </c>
      <c r="L308" s="4">
        <f>($R$319*(B308/12+0.5)^6)+($R$320*(B308/12+0.5)^5)+($R$321*(B308/12+0.5)^4)+($R$322*(B308/12+0.5)^3)+($R$323*(B308/12+0.5)^2)+($R$324*(B308/12+0.5))+$R$325</f>
        <v>908.14526141320175</v>
      </c>
      <c r="M308" s="4">
        <f>(D308/L308)*100</f>
        <v>105.44568591481055</v>
      </c>
      <c r="Q308" s="4">
        <v>2012</v>
      </c>
      <c r="R308" s="4">
        <f>AVERAGE(D306:D317)</f>
        <v>999.52500000000009</v>
      </c>
      <c r="S308" s="4">
        <v>-7</v>
      </c>
      <c r="T308" s="4">
        <f>($R$319*S308^6)+($R$320*S308^5)+($R$321*S308^4)+($R$322*S308^3)+($R$323*S308^2)+($R$324*S308)+$R$325</f>
        <v>929.94117181429692</v>
      </c>
    </row>
    <row r="309" spans="2:20" x14ac:dyDescent="0.25">
      <c r="B309" s="4">
        <v>-89</v>
      </c>
      <c r="C309" s="25">
        <v>41000</v>
      </c>
      <c r="D309" s="4">
        <v>917.5</v>
      </c>
      <c r="E309" s="4">
        <f>D310-D309</f>
        <v>-22.5</v>
      </c>
      <c r="F309" s="4">
        <f>E310-E309</f>
        <v>32.200000000000045</v>
      </c>
      <c r="G309" s="4">
        <f>F310-F309</f>
        <v>26.599999999999909</v>
      </c>
      <c r="H309" s="4">
        <f>G310-G309</f>
        <v>-138.54999999999995</v>
      </c>
      <c r="I309" s="4">
        <f>H310-H309</f>
        <v>386.50000000000023</v>
      </c>
      <c r="J309" s="4">
        <f>I310-I309</f>
        <v>-935.85000000000082</v>
      </c>
      <c r="K309" s="4">
        <f>J310-J309</f>
        <v>2021.2000000000016</v>
      </c>
      <c r="L309" s="4">
        <f>($R$319*(B309/12+0.5)^6)+($R$320*(B309/12+0.5)^5)+($R$321*(B309/12+0.5)^4)+($R$322*(B309/12+0.5)^3)+($R$323*(B309/12+0.5)^2)+($R$324*(B309/12+0.5))+$R$325</f>
        <v>952.25628262512487</v>
      </c>
      <c r="M309" s="4">
        <f>(D309/L309)*100</f>
        <v>96.350112542254834</v>
      </c>
      <c r="Q309" s="4">
        <v>2013</v>
      </c>
      <c r="R309" s="4">
        <f>AVERAGE(D318:D329)</f>
        <v>1144.3</v>
      </c>
      <c r="S309" s="4">
        <v>-5</v>
      </c>
      <c r="T309" s="4">
        <f>($R$319*S309^6)+($R$320*S309^5)+($R$321*S309^4)+($R$322*S309^3)+($R$323*S309^2)+($R$324*S309)+$R$325</f>
        <v>1350.5197853535344</v>
      </c>
    </row>
    <row r="310" spans="2:20" x14ac:dyDescent="0.25">
      <c r="B310" s="4">
        <v>-87</v>
      </c>
      <c r="C310" s="25">
        <v>41030</v>
      </c>
      <c r="D310" s="4">
        <v>895</v>
      </c>
      <c r="E310" s="4">
        <f>D311-D310</f>
        <v>9.7000000000000455</v>
      </c>
      <c r="F310" s="4">
        <f>E311-E310</f>
        <v>58.799999999999955</v>
      </c>
      <c r="G310" s="4">
        <f>F311-F310</f>
        <v>-111.95000000000005</v>
      </c>
      <c r="H310" s="4">
        <f>G311-G310</f>
        <v>247.95000000000027</v>
      </c>
      <c r="I310" s="4">
        <f>H311-H310</f>
        <v>-549.35000000000059</v>
      </c>
      <c r="J310" s="4">
        <f>I311-I310</f>
        <v>1085.3500000000008</v>
      </c>
      <c r="K310" s="4">
        <f>J311-J310</f>
        <v>-1859.8000000000006</v>
      </c>
      <c r="L310" s="4">
        <f>($R$319*(B310/12+0.5)^6)+($R$320*(B310/12+0.5)^5)+($R$321*(B310/12+0.5)^4)+($R$322*(B310/12+0.5)^3)+($R$323*(B310/12+0.5)^2)+($R$324*(B310/12+0.5))+$R$325</f>
        <v>997.83674592740635</v>
      </c>
      <c r="M310" s="4">
        <f>(D310/L310)*100</f>
        <v>89.694030977800068</v>
      </c>
      <c r="Q310" s="4">
        <v>2014</v>
      </c>
      <c r="R310" s="4">
        <f>AVERAGE(D330:D341)</f>
        <v>1479.8125</v>
      </c>
      <c r="S310" s="4">
        <v>-3</v>
      </c>
      <c r="T310" s="4">
        <f>($R$319*S310^6)+($R$320*S310^5)+($R$321*S310^4)+($R$322*S310^3)+($R$323*S310^2)+($R$324*S310)+$R$325</f>
        <v>1156.0016987179476</v>
      </c>
    </row>
    <row r="311" spans="2:20" x14ac:dyDescent="0.25">
      <c r="B311" s="4">
        <v>-85</v>
      </c>
      <c r="C311" s="25">
        <v>41061</v>
      </c>
      <c r="D311" s="4">
        <v>904.7</v>
      </c>
      <c r="E311" s="4">
        <f>D312-D311</f>
        <v>68.5</v>
      </c>
      <c r="F311" s="4">
        <f>E312-E311</f>
        <v>-53.150000000000091</v>
      </c>
      <c r="G311" s="4">
        <f>F312-F311</f>
        <v>136.00000000000023</v>
      </c>
      <c r="H311" s="4">
        <f>G312-G311</f>
        <v>-301.40000000000032</v>
      </c>
      <c r="I311" s="4">
        <f>H312-H311</f>
        <v>536.00000000000023</v>
      </c>
      <c r="J311" s="4">
        <f>I312-I311</f>
        <v>-774.44999999999982</v>
      </c>
      <c r="K311" s="4">
        <f>J312-J311</f>
        <v>917.099999999999</v>
      </c>
      <c r="L311" s="4">
        <f>($R$319*(B311/12+0.5)^6)+($R$320*(B311/12+0.5)^5)+($R$321*(B311/12+0.5)^4)+($R$322*(B311/12+0.5)^3)+($R$323*(B311/12+0.5)^2)+($R$324*(B311/12+0.5))+$R$325</f>
        <v>1043.7553478955781</v>
      </c>
      <c r="M311" s="4">
        <f>(D311/L311)*100</f>
        <v>86.677400199583005</v>
      </c>
      <c r="Q311" s="4">
        <v>2015</v>
      </c>
      <c r="R311" s="4">
        <f>AVERAGE(D342:D353)</f>
        <v>324.16249999999997</v>
      </c>
      <c r="S311" s="4">
        <v>-1</v>
      </c>
      <c r="T311" s="4">
        <f>($R$319*S311^6)+($R$320*S311^5)+($R$321*S311^4)+($R$322*S311^3)+($R$323*S311^2)+($R$324*S311)+$R$325</f>
        <v>590.17695415695289</v>
      </c>
    </row>
    <row r="312" spans="2:20" x14ac:dyDescent="0.25">
      <c r="B312" s="4">
        <v>-83</v>
      </c>
      <c r="C312" s="25">
        <v>41091</v>
      </c>
      <c r="D312" s="4">
        <v>973.2</v>
      </c>
      <c r="E312" s="4">
        <f>D313-D312</f>
        <v>15.349999999999909</v>
      </c>
      <c r="F312" s="4">
        <f>E313-E312</f>
        <v>82.850000000000136</v>
      </c>
      <c r="G312" s="4">
        <f>F313-F312</f>
        <v>-165.40000000000009</v>
      </c>
      <c r="H312" s="4">
        <f>G313-G312</f>
        <v>234.59999999999991</v>
      </c>
      <c r="I312" s="4">
        <f>H313-H312</f>
        <v>-238.44999999999959</v>
      </c>
      <c r="J312" s="4">
        <f>I313-I312</f>
        <v>142.64999999999918</v>
      </c>
      <c r="K312" s="4">
        <f>J313-J312</f>
        <v>-30.449999999998681</v>
      </c>
      <c r="L312" s="4">
        <f>($R$319*(B312/12+0.5)^6)+($R$320*(B312/12+0.5)^5)+($R$321*(B312/12+0.5)^4)+($R$322*(B312/12+0.5)^3)+($R$323*(B312/12+0.5)^2)+($R$324*(B312/12+0.5))+$R$325</f>
        <v>1089.0093211304541</v>
      </c>
      <c r="M312" s="4">
        <f>(D312/L312)*100</f>
        <v>89.365626273038941</v>
      </c>
      <c r="Q312" s="4">
        <v>2016</v>
      </c>
      <c r="R312" s="4">
        <f>AVERAGE(D354:D365)</f>
        <v>264.94166666666666</v>
      </c>
      <c r="S312" s="4">
        <v>1</v>
      </c>
      <c r="T312" s="4">
        <f>($R$319*S312^6)+($R$320*S312^5)+($R$321*S312^4)+($R$322*S312^3)+($R$323*S312^2)+($R$324*S312)+$R$325</f>
        <v>202.27766122766005</v>
      </c>
    </row>
    <row r="313" spans="2:20" x14ac:dyDescent="0.25">
      <c r="B313" s="4">
        <v>-81</v>
      </c>
      <c r="C313" s="25">
        <v>41122</v>
      </c>
      <c r="D313" s="4">
        <v>988.55</v>
      </c>
      <c r="E313" s="4">
        <f>D314-D313</f>
        <v>98.200000000000045</v>
      </c>
      <c r="F313" s="4">
        <f>E314-E313</f>
        <v>-82.549999999999955</v>
      </c>
      <c r="G313" s="4">
        <f>F314-F313</f>
        <v>69.199999999999818</v>
      </c>
      <c r="H313" s="4">
        <f>G314-G313</f>
        <v>-3.8499999999996817</v>
      </c>
      <c r="I313" s="4">
        <f>H314-H313</f>
        <v>-95.800000000000409</v>
      </c>
      <c r="J313" s="4">
        <f>I314-I313</f>
        <v>112.2000000000005</v>
      </c>
      <c r="K313" s="4">
        <f>J314-J313</f>
        <v>147.599999999999</v>
      </c>
      <c r="L313" s="4">
        <f>($R$319*(B313/12+0.5)^6)+($R$320*(B313/12+0.5)^5)+($R$321*(B313/12+0.5)^4)+($R$322*(B313/12+0.5)^3)+($R$323*(B313/12+0.5)^2)+($R$324*(B313/12+0.5))+$R$325</f>
        <v>1132.7175112026441</v>
      </c>
      <c r="M313" s="4">
        <f>(D313/L313)*100</f>
        <v>87.272421431043597</v>
      </c>
      <c r="Q313" s="4">
        <v>2017</v>
      </c>
      <c r="R313" s="4">
        <f>AVERAGE(D366:D377)</f>
        <v>307.52083333333331</v>
      </c>
      <c r="S313" s="4">
        <v>3</v>
      </c>
      <c r="T313" s="4">
        <f>($R$319*S313^6)+($R$320*S313^5)+($R$321*S313^4)+($R$322*S313^3)+($R$323*S313^2)+($R$324*S313)+$R$325</f>
        <v>224.63073717948646</v>
      </c>
    </row>
    <row r="314" spans="2:20" x14ac:dyDescent="0.25">
      <c r="B314" s="4">
        <v>-79</v>
      </c>
      <c r="C314" s="25">
        <v>41153</v>
      </c>
      <c r="D314" s="4">
        <v>1086.75</v>
      </c>
      <c r="E314" s="4">
        <f>D315-D314</f>
        <v>15.650000000000091</v>
      </c>
      <c r="F314" s="4">
        <f>E315-E314</f>
        <v>-13.350000000000136</v>
      </c>
      <c r="G314" s="4">
        <f>F315-F314</f>
        <v>65.350000000000136</v>
      </c>
      <c r="H314" s="4">
        <f>G315-G314</f>
        <v>-99.650000000000091</v>
      </c>
      <c r="I314" s="4">
        <f>H315-H314</f>
        <v>16.400000000000091</v>
      </c>
      <c r="J314" s="4">
        <f>I315-I314</f>
        <v>259.7999999999995</v>
      </c>
      <c r="K314" s="4">
        <f>J315-J314</f>
        <v>-690.44999999999777</v>
      </c>
      <c r="L314" s="4">
        <f>($R$319*(B314/12+0.5)^6)+($R$320*(B314/12+0.5)^5)+($R$321*(B314/12+0.5)^4)+($R$322*(B314/12+0.5)^3)+($R$323*(B314/12+0.5)^2)+($R$324*(B314/12+0.5))+$R$325</f>
        <v>1174.1136115249546</v>
      </c>
      <c r="M314" s="4">
        <f>(D314/L314)*100</f>
        <v>92.559185868607244</v>
      </c>
      <c r="Q314" s="4">
        <v>2018</v>
      </c>
      <c r="R314" s="4">
        <f>AVERAGE(D378:D389)</f>
        <v>337.6</v>
      </c>
      <c r="S314" s="4">
        <v>5</v>
      </c>
      <c r="T314" s="4">
        <f>($R$319*S314^6)+($R$320*S314^5)+($R$321*S314^4)+($R$322*S314^3)+($R$323*S314^2)+($R$324*S314)+$R$325</f>
        <v>421.88085567210533</v>
      </c>
    </row>
    <row r="315" spans="2:20" x14ac:dyDescent="0.25">
      <c r="B315" s="4">
        <v>-77</v>
      </c>
      <c r="C315" s="25">
        <v>41183</v>
      </c>
      <c r="D315" s="4">
        <v>1102.4000000000001</v>
      </c>
      <c r="E315" s="4">
        <f>D316-D315</f>
        <v>2.2999999999999545</v>
      </c>
      <c r="F315" s="4">
        <f>E316-E315</f>
        <v>52</v>
      </c>
      <c r="G315" s="4">
        <f>F316-F315</f>
        <v>-34.299999999999955</v>
      </c>
      <c r="H315" s="4">
        <f>G316-G315</f>
        <v>-83.25</v>
      </c>
      <c r="I315" s="4">
        <f>H316-H315</f>
        <v>276.19999999999959</v>
      </c>
      <c r="J315" s="4">
        <f>I316-I315</f>
        <v>-430.64999999999827</v>
      </c>
      <c r="K315" s="4">
        <f>J316-J315</f>
        <v>354.99999999999523</v>
      </c>
      <c r="L315" s="4">
        <f>($R$319*(B315/12+0.5)^6)+($R$320*(B315/12+0.5)^5)+($R$321*(B315/12+0.5)^4)+($R$322*(B315/12+0.5)^3)+($R$323*(B315/12+0.5)^2)+($R$324*(B315/12+0.5))+$R$325</f>
        <v>1212.5395561527116</v>
      </c>
      <c r="M315" s="4">
        <f>(D315/L315)*100</f>
        <v>90.91662159854188</v>
      </c>
      <c r="Q315" s="4">
        <v>2019</v>
      </c>
      <c r="R315" s="4">
        <f>AVERAGE(D390:D401)</f>
        <v>443.87499999999994</v>
      </c>
      <c r="S315" s="4">
        <v>7</v>
      </c>
      <c r="T315" s="4">
        <f>($R$319*S315^6)+($R$320*S315^5)+($R$321*S315^4)+($R$322*S315^3)+($R$323*S315^2)+($R$324*S315)+$R$325</f>
        <v>411.78360382672804</v>
      </c>
    </row>
    <row r="316" spans="2:20" x14ac:dyDescent="0.25">
      <c r="B316" s="4">
        <v>-75</v>
      </c>
      <c r="C316" s="25">
        <v>41214</v>
      </c>
      <c r="D316" s="4">
        <v>1104.7</v>
      </c>
      <c r="E316" s="4">
        <f>D317-D316</f>
        <v>54.299999999999955</v>
      </c>
      <c r="F316" s="4">
        <f>E317-E316</f>
        <v>17.700000000000045</v>
      </c>
      <c r="G316" s="4">
        <f>F317-F316</f>
        <v>-117.54999999999995</v>
      </c>
      <c r="H316" s="4">
        <f>G317-G316</f>
        <v>192.94999999999959</v>
      </c>
      <c r="I316" s="4">
        <f>H317-H316</f>
        <v>-154.44999999999868</v>
      </c>
      <c r="J316" s="4">
        <f>I317-I316</f>
        <v>-75.650000000003047</v>
      </c>
      <c r="K316" s="4">
        <f>J317-J316</f>
        <v>443.95000000000573</v>
      </c>
      <c r="L316" s="4">
        <f>($R$319*(B316/12+0.5)^6)+($R$320*(B316/12+0.5)^5)+($R$321*(B316/12+0.5)^4)+($R$322*(B316/12+0.5)^3)+($R$323*(B316/12+0.5)^2)+($R$324*(B316/12+0.5))+$R$325</f>
        <v>1247.4390705119881</v>
      </c>
      <c r="M316" s="4">
        <f>(D316/L316)*100</f>
        <v>88.557431470107517</v>
      </c>
      <c r="Q316" s="4">
        <v>2020</v>
      </c>
      <c r="R316" s="4">
        <f>AVERAGE(D402:D413)</f>
        <v>452.9083333333333</v>
      </c>
      <c r="S316" s="4">
        <v>9</v>
      </c>
      <c r="T316" s="4">
        <f>($R$319*S316^6)+($R$320*S316^5)+($R$321*S316^4)+($R$322*S316^3)+($R$323*S316^2)+($R$324*S316)+$R$325</f>
        <v>457.5688476107216</v>
      </c>
    </row>
    <row r="317" spans="2:20" x14ac:dyDescent="0.25">
      <c r="B317" s="4">
        <v>-73</v>
      </c>
      <c r="C317" s="25">
        <v>41244</v>
      </c>
      <c r="D317" s="4">
        <v>1159</v>
      </c>
      <c r="E317" s="4">
        <f>D318-D317</f>
        <v>72</v>
      </c>
      <c r="F317" s="4">
        <f>E318-E317</f>
        <v>-99.849999999999909</v>
      </c>
      <c r="G317" s="4">
        <f>F318-F317</f>
        <v>75.399999999999636</v>
      </c>
      <c r="H317" s="4">
        <f>G318-G317</f>
        <v>38.500000000000909</v>
      </c>
      <c r="I317" s="4">
        <f>H318-H317</f>
        <v>-230.10000000000173</v>
      </c>
      <c r="J317" s="4">
        <f>I318-I317</f>
        <v>368.30000000000268</v>
      </c>
      <c r="K317" s="4">
        <f>J318-J317</f>
        <v>-214.05000000000359</v>
      </c>
      <c r="L317" s="4">
        <f>($R$319*(B317/12+0.5)^6)+($R$320*(B317/12+0.5)^5)+($R$321*(B317/12+0.5)^4)+($R$322*(B317/12+0.5)^3)+($R$323*(B317/12+0.5)^2)+($R$324*(B317/12+0.5))+$R$325</f>
        <v>1278.35138005574</v>
      </c>
      <c r="M317" s="4">
        <f>(D317/L317)*100</f>
        <v>90.663648358518145</v>
      </c>
    </row>
    <row r="318" spans="2:20" ht="15.75" x14ac:dyDescent="0.25">
      <c r="B318" s="4">
        <v>-71</v>
      </c>
      <c r="C318" s="25">
        <v>41275</v>
      </c>
      <c r="D318" s="4">
        <v>1231</v>
      </c>
      <c r="E318" s="4">
        <f>D319-D318</f>
        <v>-27.849999999999909</v>
      </c>
      <c r="F318" s="4">
        <f>E319-E318</f>
        <v>-24.450000000000273</v>
      </c>
      <c r="G318" s="4">
        <f>F319-F318</f>
        <v>113.90000000000055</v>
      </c>
      <c r="H318" s="4">
        <f>G319-G318</f>
        <v>-191.60000000000082</v>
      </c>
      <c r="I318" s="4">
        <f>H319-H318</f>
        <v>138.20000000000095</v>
      </c>
      <c r="J318" s="4">
        <f>I319-I318</f>
        <v>154.24999999999909</v>
      </c>
      <c r="K318" s="4">
        <f>J319-J318</f>
        <v>-859.29999999999905</v>
      </c>
      <c r="L318" s="4">
        <f>($R$319*(B318/12+0.5)^6)+($R$320*(B318/12+0.5)^5)+($R$321*(B318/12+0.5)^4)+($R$322*(B318/12+0.5)^3)+($R$323*(B318/12+0.5)^2)+($R$324*(B318/12+0.5))+$R$325</f>
        <v>1304.9050768478503</v>
      </c>
      <c r="M318" s="4">
        <f>(D318/L318)*100</f>
        <v>94.336363758628593</v>
      </c>
      <c r="Q318" s="38" t="s">
        <v>115</v>
      </c>
      <c r="R318" s="4"/>
    </row>
    <row r="319" spans="2:20" x14ac:dyDescent="0.25">
      <c r="B319" s="4">
        <v>-69</v>
      </c>
      <c r="C319" s="25">
        <v>41306</v>
      </c>
      <c r="D319" s="4">
        <v>1203.1500000000001</v>
      </c>
      <c r="E319" s="4">
        <f>D320-D319</f>
        <v>-52.300000000000182</v>
      </c>
      <c r="F319" s="4">
        <f>E320-E319</f>
        <v>89.450000000000273</v>
      </c>
      <c r="G319" s="4">
        <f>F320-F319</f>
        <v>-77.700000000000273</v>
      </c>
      <c r="H319" s="4">
        <f>G320-G319</f>
        <v>-53.399999999999864</v>
      </c>
      <c r="I319" s="4">
        <f>H320-H319</f>
        <v>292.45000000000005</v>
      </c>
      <c r="J319" s="4">
        <f>I320-I319</f>
        <v>-705.05</v>
      </c>
      <c r="K319" s="4">
        <f>J320-J319</f>
        <v>1735.899999999999</v>
      </c>
      <c r="L319" s="4">
        <f>($R$319*(B319/12+0.5)^6)+($R$320*(B319/12+0.5)^5)+($R$321*(B319/12+0.5)^4)+($R$322*(B319/12+0.5)^3)+($R$323*(B319/12+0.5)^2)+($R$324*(B319/12+0.5))+$R$325</f>
        <v>1326.8121440750849</v>
      </c>
      <c r="M319" s="4">
        <f>(D319/L319)*100</f>
        <v>90.679754882610823</v>
      </c>
      <c r="Q319" s="4" t="s">
        <v>108</v>
      </c>
      <c r="R319" s="4">
        <f>INDEX(LINEST(R307:R316,(S307:S316)^{1,2,3,4,5,6}),1)</f>
        <v>1.0233728479456024E-2</v>
      </c>
    </row>
    <row r="320" spans="2:20" x14ac:dyDescent="0.25">
      <c r="B320" s="4">
        <v>-67</v>
      </c>
      <c r="C320" s="25">
        <v>41334</v>
      </c>
      <c r="D320" s="4">
        <v>1150.8499999999999</v>
      </c>
      <c r="E320" s="4">
        <f>D321-D320</f>
        <v>37.150000000000091</v>
      </c>
      <c r="F320" s="4">
        <f>E321-E320</f>
        <v>11.75</v>
      </c>
      <c r="G320" s="4">
        <f>F321-F320</f>
        <v>-131.10000000000014</v>
      </c>
      <c r="H320" s="4">
        <f>G321-G320</f>
        <v>239.05000000000018</v>
      </c>
      <c r="I320" s="4">
        <f>H321-H320</f>
        <v>-412.59999999999991</v>
      </c>
      <c r="J320" s="4">
        <f>I321-I320</f>
        <v>1030.849999999999</v>
      </c>
      <c r="K320" s="4">
        <f>J321-J320</f>
        <v>-2857.3999999999969</v>
      </c>
      <c r="L320" s="4">
        <f>($R$319*(B320/12+0.5)^6)+($R$320*(B320/12+0.5)^5)+($R$321*(B320/12+0.5)^4)+($R$322*(B320/12+0.5)^3)+($R$323*(B320/12+0.5)^2)+($R$324*(B320/12+0.5))+$R$325</f>
        <v>1343.8621384869532</v>
      </c>
      <c r="M320" s="4">
        <f>(D320/L320)*100</f>
        <v>85.637504550558702</v>
      </c>
      <c r="Q320" s="4" t="s">
        <v>110</v>
      </c>
      <c r="R320" s="4">
        <f>INDEX(LINEST(R307:R316,(S307:S316)^{1,2,3,4,5,6}),1,2)</f>
        <v>-3.9264857104700943E-2</v>
      </c>
    </row>
    <row r="321" spans="2:18" x14ac:dyDescent="0.25">
      <c r="B321" s="4">
        <v>-65</v>
      </c>
      <c r="C321" s="25">
        <v>41365</v>
      </c>
      <c r="D321" s="4">
        <v>1188</v>
      </c>
      <c r="E321" s="4">
        <f>D322-D321</f>
        <v>48.900000000000091</v>
      </c>
      <c r="F321" s="4">
        <f>E322-E321</f>
        <v>-119.35000000000014</v>
      </c>
      <c r="G321" s="4">
        <f>F322-F321</f>
        <v>107.95000000000005</v>
      </c>
      <c r="H321" s="4">
        <f>G322-G321</f>
        <v>-173.54999999999973</v>
      </c>
      <c r="I321" s="4">
        <f>H322-H321</f>
        <v>618.24999999999909</v>
      </c>
      <c r="J321" s="4">
        <f>I322-I321</f>
        <v>-1826.5499999999981</v>
      </c>
      <c r="K321" s="4">
        <f>J322-J321</f>
        <v>4214.4999999999973</v>
      </c>
      <c r="L321" s="4">
        <f>($R$319*(B321/12+0.5)^6)+($R$320*(B321/12+0.5)^5)+($R$321*(B321/12+0.5)^4)+($R$322*(B321/12+0.5)^3)+($R$323*(B321/12+0.5)^2)+($R$324*(B321/12+0.5))+$R$325</f>
        <v>1355.9165307634789</v>
      </c>
      <c r="M321" s="4">
        <f>(D321/L321)*100</f>
        <v>87.616012715109406</v>
      </c>
      <c r="Q321" s="4" t="s">
        <v>111</v>
      </c>
      <c r="R321" s="4">
        <f>INDEX(LINEST(R307:R316,(S307:S316)^{1,2,3,4,5,6}),1,3)</f>
        <v>-1.3797787206057477</v>
      </c>
    </row>
    <row r="322" spans="2:18" x14ac:dyDescent="0.25">
      <c r="B322" s="4">
        <v>-63</v>
      </c>
      <c r="C322" s="25">
        <v>41395</v>
      </c>
      <c r="D322" s="4">
        <v>1236.9000000000001</v>
      </c>
      <c r="E322" s="4">
        <f>D323-D322</f>
        <v>-70.450000000000045</v>
      </c>
      <c r="F322" s="4">
        <f>E323-E322</f>
        <v>-11.400000000000091</v>
      </c>
      <c r="G322" s="4">
        <f>F323-F322</f>
        <v>-65.599999999999682</v>
      </c>
      <c r="H322" s="4">
        <f>G323-G322</f>
        <v>444.69999999999936</v>
      </c>
      <c r="I322" s="4">
        <f>H323-H322</f>
        <v>-1208.299999999999</v>
      </c>
      <c r="J322" s="4">
        <f>I323-I322</f>
        <v>2387.9499999999989</v>
      </c>
      <c r="K322" s="4">
        <f>J323-J322</f>
        <v>-3907.9999999999991</v>
      </c>
      <c r="L322" s="4">
        <f>($R$319*(B322/12+0.5)^6)+($R$320*(B322/12+0.5)^5)+($R$321*(B322/12+0.5)^4)+($R$322*(B322/12+0.5)^3)+($R$323*(B322/12+0.5)^2)+($R$324*(B322/12+0.5))+$R$325</f>
        <v>1362.9032038108803</v>
      </c>
      <c r="M322" s="4">
        <f>(D322/L322)*100</f>
        <v>90.75479436407835</v>
      </c>
      <c r="Q322" s="4" t="s">
        <v>112</v>
      </c>
      <c r="R322" s="4">
        <f>INDEX(LINEST(R307:R316,(S307:S316)^{1,2,3,4,5,6}),1,4)</f>
        <v>5.2327926804098706</v>
      </c>
    </row>
    <row r="323" spans="2:18" x14ac:dyDescent="0.25">
      <c r="B323" s="4">
        <v>-61</v>
      </c>
      <c r="C323" s="25">
        <v>41426</v>
      </c>
      <c r="D323" s="4">
        <v>1166.45</v>
      </c>
      <c r="E323" s="4">
        <f>D324-D323</f>
        <v>-81.850000000000136</v>
      </c>
      <c r="F323" s="4">
        <f>E324-E323</f>
        <v>-76.999999999999773</v>
      </c>
      <c r="G323" s="4">
        <f>F324-F323</f>
        <v>379.09999999999968</v>
      </c>
      <c r="H323" s="4">
        <f>G324-G323</f>
        <v>-763.59999999999968</v>
      </c>
      <c r="I323" s="4">
        <f>H324-H323</f>
        <v>1179.6499999999999</v>
      </c>
      <c r="J323" s="4">
        <f>I324-I323</f>
        <v>-1520.0500000000002</v>
      </c>
      <c r="K323" s="4">
        <f>J324-J323</f>
        <v>1466.7000000000003</v>
      </c>
      <c r="L323" s="4">
        <f>($R$319*(B323/12+0.5)^6)+($R$320*(B323/12+0.5)^5)+($R$321*(B323/12+0.5)^4)+($R$322*(B323/12+0.5)^3)+($R$323*(B323/12+0.5)^2)+($R$324*(B323/12+0.5))+$R$325</f>
        <v>1364.8111089851586</v>
      </c>
      <c r="M323" s="4">
        <f>(D323/L323)*100</f>
        <v>85.466039389681171</v>
      </c>
      <c r="Q323" s="4" t="s">
        <v>113</v>
      </c>
      <c r="R323" s="4">
        <f>INDEX(LINEST(R307:R316,(S307:S316)^{1,2,3,4,5,6}),1,5)</f>
        <v>49.627631696478296</v>
      </c>
    </row>
    <row r="324" spans="2:18" x14ac:dyDescent="0.25">
      <c r="B324" s="4">
        <v>-59</v>
      </c>
      <c r="C324" s="25">
        <v>41456</v>
      </c>
      <c r="D324" s="4">
        <v>1084.5999999999999</v>
      </c>
      <c r="E324" s="4">
        <f>D325-D324</f>
        <v>-158.84999999999991</v>
      </c>
      <c r="F324" s="4">
        <f>E325-E324</f>
        <v>302.09999999999991</v>
      </c>
      <c r="G324" s="4">
        <f>F325-F324</f>
        <v>-384.5</v>
      </c>
      <c r="H324" s="4">
        <f>G325-G324</f>
        <v>416.05000000000018</v>
      </c>
      <c r="I324" s="4">
        <f>H325-H324</f>
        <v>-340.40000000000032</v>
      </c>
      <c r="J324" s="4">
        <f>I325-I324</f>
        <v>-53.349999999999909</v>
      </c>
      <c r="K324" s="4">
        <f>J325-J324</f>
        <v>1149.650000000001</v>
      </c>
      <c r="L324" s="4">
        <f>($R$319*(B324/12+0.5)^6)+($R$320*(B324/12+0.5)^5)+($R$321*(B324/12+0.5)^4)+($R$322*(B324/12+0.5)^3)+($R$323*(B324/12+0.5)^2)+($R$324*(B324/12+0.5))+$R$325</f>
        <v>1361.6850802435929</v>
      </c>
      <c r="M324" s="4">
        <f>(D324/L324)*100</f>
        <v>79.651309670366288</v>
      </c>
      <c r="Q324" s="4" t="s">
        <v>114</v>
      </c>
      <c r="R324" s="4">
        <f>INDEX(LINEST(R307:R316,(S307:S316)^{1,2,3,4,5,6}),1,6)</f>
        <v>-199.14317428795161</v>
      </c>
    </row>
    <row r="325" spans="2:18" x14ac:dyDescent="0.25">
      <c r="B325" s="4">
        <v>-57</v>
      </c>
      <c r="C325" s="25">
        <v>41487</v>
      </c>
      <c r="D325" s="4">
        <v>925.75</v>
      </c>
      <c r="E325" s="4">
        <f>D326-D325</f>
        <v>143.25</v>
      </c>
      <c r="F325" s="4">
        <f>E326-E325</f>
        <v>-82.400000000000091</v>
      </c>
      <c r="G325" s="4">
        <f>F326-F325</f>
        <v>31.550000000000182</v>
      </c>
      <c r="H325" s="4">
        <f>G326-G325</f>
        <v>75.649999999999864</v>
      </c>
      <c r="I325" s="4">
        <f>H326-H325</f>
        <v>-393.75000000000023</v>
      </c>
      <c r="J325" s="4">
        <f>I326-I325</f>
        <v>1096.3000000000011</v>
      </c>
      <c r="K325" s="4">
        <f>J326-J325</f>
        <v>-2082.5500000000025</v>
      </c>
      <c r="L325" s="4">
        <f>($R$319*(B325/12+0.5)^6)+($R$320*(B325/12+0.5)^5)+($R$321*(B325/12+0.5)^4)+($R$322*(B325/12+0.5)^3)+($R$323*(B325/12+0.5)^2)+($R$324*(B325/12+0.5))+$R$325</f>
        <v>1353.6208062241471</v>
      </c>
      <c r="M325" s="4">
        <f>(D325/L325)*100</f>
        <v>68.390644982942462</v>
      </c>
      <c r="Q325" s="4" t="s">
        <v>107</v>
      </c>
      <c r="R325" s="4">
        <f>INDEX(LINEST(R307:R316,(S307:S316)^{1,2,3,4,5,6}),1,7)</f>
        <v>347.96922098795449</v>
      </c>
    </row>
    <row r="326" spans="2:18" x14ac:dyDescent="0.25">
      <c r="B326" s="4">
        <v>-55</v>
      </c>
      <c r="C326" s="25">
        <v>41518</v>
      </c>
      <c r="D326" s="4">
        <v>1069</v>
      </c>
      <c r="E326" s="4">
        <f>D327-D326</f>
        <v>60.849999999999909</v>
      </c>
      <c r="F326" s="4">
        <f>E327-E326</f>
        <v>-50.849999999999909</v>
      </c>
      <c r="G326" s="4">
        <f>F327-F326</f>
        <v>107.20000000000005</v>
      </c>
      <c r="H326" s="4">
        <f>G327-G326</f>
        <v>-318.10000000000036</v>
      </c>
      <c r="I326" s="4">
        <f>H327-H326</f>
        <v>702.55000000000086</v>
      </c>
      <c r="J326" s="4">
        <f>I327-I326</f>
        <v>-986.25000000000136</v>
      </c>
      <c r="K326" s="4">
        <f>J327-J326</f>
        <v>422.45000000000118</v>
      </c>
      <c r="L326" s="4">
        <f>($R$319*(B326/12+0.5)^6)+($R$320*(B326/12+0.5)^5)+($R$321*(B326/12+0.5)^4)+($R$322*(B326/12+0.5)^3)+($R$323*(B326/12+0.5)^2)+($R$324*(B326/12+0.5))+$R$325</f>
        <v>1340.759960252785</v>
      </c>
      <c r="M326" s="4">
        <f>(D326/L326)*100</f>
        <v>79.730901256810512</v>
      </c>
    </row>
    <row r="327" spans="2:18" x14ac:dyDescent="0.25">
      <c r="B327" s="4">
        <v>-53</v>
      </c>
      <c r="C327" s="25">
        <v>41548</v>
      </c>
      <c r="D327" s="4">
        <v>1129.8499999999999</v>
      </c>
      <c r="E327" s="4">
        <f>D328-D327</f>
        <v>10</v>
      </c>
      <c r="F327" s="4">
        <f>E328-E327</f>
        <v>56.350000000000136</v>
      </c>
      <c r="G327" s="4">
        <f>F328-F327</f>
        <v>-210.90000000000032</v>
      </c>
      <c r="H327" s="4">
        <f>G328-G327</f>
        <v>384.4500000000005</v>
      </c>
      <c r="I327" s="4">
        <f>H328-H327</f>
        <v>-283.7000000000005</v>
      </c>
      <c r="J327" s="4">
        <f>I328-I327</f>
        <v>-563.80000000000018</v>
      </c>
      <c r="K327" s="4">
        <f>J328-J327</f>
        <v>3037.2000000000025</v>
      </c>
      <c r="L327" s="4">
        <f>($R$319*(B327/12+0.5)^6)+($R$320*(B327/12+0.5)^5)+($R$321*(B327/12+0.5)^4)+($R$322*(B327/12+0.5)^3)+($R$323*(B327/12+0.5)^2)+($R$324*(B327/12+0.5))+$R$325</f>
        <v>1323.2854882786908</v>
      </c>
      <c r="M327" s="4">
        <f>(D327/L327)*100</f>
        <v>85.382180187715292</v>
      </c>
    </row>
    <row r="328" spans="2:18" x14ac:dyDescent="0.25">
      <c r="B328" s="4">
        <v>-51</v>
      </c>
      <c r="C328" s="25">
        <v>41579</v>
      </c>
      <c r="D328" s="4">
        <v>1139.8499999999999</v>
      </c>
      <c r="E328" s="4">
        <f>D329-D328</f>
        <v>66.350000000000136</v>
      </c>
      <c r="F328" s="4">
        <f>E329-E328</f>
        <v>-154.55000000000018</v>
      </c>
      <c r="G328" s="4">
        <f>F329-F328</f>
        <v>173.55000000000018</v>
      </c>
      <c r="H328" s="4">
        <f>G329-G328</f>
        <v>100.75</v>
      </c>
      <c r="I328" s="4">
        <f>H329-H328</f>
        <v>-847.50000000000068</v>
      </c>
      <c r="J328" s="4">
        <f>I329-I328</f>
        <v>2473.4000000000024</v>
      </c>
      <c r="K328" s="4">
        <f>J329-J328</f>
        <v>-5965.5500000000056</v>
      </c>
      <c r="L328" s="4">
        <f>($R$319*(B328/12+0.5)^6)+($R$320*(B328/12+0.5)^5)+($R$321*(B328/12+0.5)^4)+($R$322*(B328/12+0.5)^3)+($R$323*(B328/12+0.5)^2)+($R$324*(B328/12+0.5))+$R$325</f>
        <v>1301.4170547374008</v>
      </c>
      <c r="M328" s="4">
        <f>(D328/L328)*100</f>
        <v>87.585297568579819</v>
      </c>
    </row>
    <row r="329" spans="2:18" x14ac:dyDescent="0.25">
      <c r="B329" s="4">
        <v>-49</v>
      </c>
      <c r="C329" s="25">
        <v>41609</v>
      </c>
      <c r="D329" s="4">
        <v>1206.2</v>
      </c>
      <c r="E329" s="4">
        <f>D330-D329</f>
        <v>-88.200000000000045</v>
      </c>
      <c r="F329" s="4">
        <f>E330-E329</f>
        <v>19</v>
      </c>
      <c r="G329" s="4">
        <f>F330-F329</f>
        <v>274.30000000000018</v>
      </c>
      <c r="H329" s="4">
        <f>G330-G329</f>
        <v>-746.75000000000068</v>
      </c>
      <c r="I329" s="4">
        <f>H330-H329</f>
        <v>1625.9000000000017</v>
      </c>
      <c r="J329" s="4">
        <f>I330-I329</f>
        <v>-3492.1500000000033</v>
      </c>
      <c r="K329" s="4">
        <f>J330-J329</f>
        <v>7361.3000000000056</v>
      </c>
      <c r="L329" s="4">
        <f>($R$319*(B329/12+0.5)^6)+($R$320*(B329/12+0.5)^5)+($R$321*(B329/12+0.5)^4)+($R$322*(B329/12+0.5)^3)+($R$323*(B329/12+0.5)^2)+($R$324*(B329/12+0.5))+$R$325</f>
        <v>1275.4066463418444</v>
      </c>
      <c r="M329" s="4">
        <f>(D329/L329)*100</f>
        <v>94.573758374213838</v>
      </c>
    </row>
    <row r="330" spans="2:18" x14ac:dyDescent="0.25">
      <c r="B330" s="4">
        <v>-47</v>
      </c>
      <c r="C330" s="25">
        <v>41640</v>
      </c>
      <c r="D330" s="4">
        <v>1118</v>
      </c>
      <c r="E330" s="4">
        <f>D331-D330</f>
        <v>-69.200000000000045</v>
      </c>
      <c r="F330" s="4">
        <f>E331-E330</f>
        <v>293.30000000000018</v>
      </c>
      <c r="G330" s="4">
        <f>F331-F330</f>
        <v>-472.4500000000005</v>
      </c>
      <c r="H330" s="4">
        <f>G331-G330</f>
        <v>879.150000000001</v>
      </c>
      <c r="I330" s="4">
        <f>H331-H330</f>
        <v>-1866.2500000000016</v>
      </c>
      <c r="J330" s="4">
        <f>I331-I330</f>
        <v>3869.1500000000024</v>
      </c>
      <c r="K330" s="4">
        <f>J331-J330</f>
        <v>-7357.2000000000025</v>
      </c>
      <c r="L330" s="4">
        <f>($R$319*(B330/12+0.5)^6)+($R$320*(B330/12+0.5)^5)+($R$321*(B330/12+0.5)^4)+($R$322*(B330/12+0.5)^3)+($R$323*(B330/12+0.5)^2)+($R$324*(B330/12+0.5))+$R$325</f>
        <v>1245.5343338012926</v>
      </c>
      <c r="M330" s="4">
        <f>(D330/L330)*100</f>
        <v>89.760672962577772</v>
      </c>
    </row>
    <row r="331" spans="2:18" x14ac:dyDescent="0.25">
      <c r="B331" s="4">
        <v>-45</v>
      </c>
      <c r="C331" s="25">
        <v>41671</v>
      </c>
      <c r="D331" s="4">
        <v>1048.8</v>
      </c>
      <c r="E331" s="4">
        <f>D332-D331</f>
        <v>224.10000000000014</v>
      </c>
      <c r="F331" s="4">
        <f>E332-E331</f>
        <v>-179.15000000000032</v>
      </c>
      <c r="G331" s="4">
        <f>F332-F331</f>
        <v>406.7000000000005</v>
      </c>
      <c r="H331" s="4">
        <f>G332-G331</f>
        <v>-987.10000000000059</v>
      </c>
      <c r="I331" s="4">
        <f>H332-H331</f>
        <v>2002.9000000000005</v>
      </c>
      <c r="J331" s="4">
        <f>I332-I331</f>
        <v>-3488.05</v>
      </c>
      <c r="K331" s="4">
        <f>J332-J331</f>
        <v>5431.95</v>
      </c>
      <c r="L331" s="4">
        <f>($R$319*(B331/12+0.5)^6)+($R$320*(B331/12+0.5)^5)+($R$321*(B331/12+0.5)^4)+($R$322*(B331/12+0.5)^3)+($R$323*(B331/12+0.5)^2)+($R$324*(B331/12+0.5))+$R$325</f>
        <v>1212.1041914682141</v>
      </c>
      <c r="M331" s="4">
        <f>(D331/L331)*100</f>
        <v>86.52721501850391</v>
      </c>
    </row>
    <row r="332" spans="2:18" x14ac:dyDescent="0.25">
      <c r="B332" s="4">
        <v>-43</v>
      </c>
      <c r="C332" s="25">
        <v>41699</v>
      </c>
      <c r="D332" s="4">
        <v>1272.9000000000001</v>
      </c>
      <c r="E332" s="4">
        <f>D333-D332</f>
        <v>44.949999999999818</v>
      </c>
      <c r="F332" s="4">
        <f>E333-E332</f>
        <v>227.55000000000018</v>
      </c>
      <c r="G332" s="4">
        <f>F333-F332</f>
        <v>-580.40000000000009</v>
      </c>
      <c r="H332" s="4">
        <f>G333-G332</f>
        <v>1015.8</v>
      </c>
      <c r="I332" s="4">
        <f>H333-H332</f>
        <v>-1485.1499999999999</v>
      </c>
      <c r="J332" s="4">
        <f>I333-I332</f>
        <v>1943.8999999999999</v>
      </c>
      <c r="K332" s="4">
        <f>J333-J332</f>
        <v>-2392.25</v>
      </c>
      <c r="L332" s="4">
        <f>($R$319*(B332/12+0.5)^6)+($R$320*(B332/12+0.5)^5)+($R$321*(B332/12+0.5)^4)+($R$322*(B332/12+0.5)^3)+($R$323*(B332/12+0.5)^2)+($R$324*(B332/12+0.5))+$R$325</f>
        <v>1175.4403749130415</v>
      </c>
      <c r="M332" s="4">
        <f>(D332/L332)*100</f>
        <v>108.29132869407931</v>
      </c>
    </row>
    <row r="333" spans="2:18" x14ac:dyDescent="0.25">
      <c r="B333" s="4">
        <v>-41</v>
      </c>
      <c r="C333" s="25">
        <v>41730</v>
      </c>
      <c r="D333" s="4">
        <v>1317.85</v>
      </c>
      <c r="E333" s="4">
        <f>D334-D333</f>
        <v>272.5</v>
      </c>
      <c r="F333" s="4">
        <f>E334-E333</f>
        <v>-352.84999999999991</v>
      </c>
      <c r="G333" s="4">
        <f>F334-F333</f>
        <v>435.39999999999986</v>
      </c>
      <c r="H333" s="4">
        <f>G334-G333</f>
        <v>-469.34999999999991</v>
      </c>
      <c r="I333" s="4">
        <f>H334-H333</f>
        <v>458.75</v>
      </c>
      <c r="J333" s="4">
        <f>I334-I333</f>
        <v>-448.34999999999991</v>
      </c>
      <c r="K333" s="4">
        <f>J334-J333</f>
        <v>655.44999999999914</v>
      </c>
      <c r="L333" s="4">
        <f>($R$319*(B333/12+0.5)^6)+($R$320*(B333/12+0.5)^5)+($R$321*(B333/12+0.5)^4)+($R$322*(B333/12+0.5)^3)+($R$323*(B333/12+0.5)^2)+($R$324*(B333/12+0.5))+$R$325</f>
        <v>1135.8833564268466</v>
      </c>
      <c r="M333" s="4">
        <f>(D333/L333)*100</f>
        <v>116.01983535928959</v>
      </c>
    </row>
    <row r="334" spans="2:18" x14ac:dyDescent="0.25">
      <c r="B334" s="4">
        <v>-39</v>
      </c>
      <c r="C334" s="25">
        <v>41760</v>
      </c>
      <c r="D334" s="4">
        <v>1590.35</v>
      </c>
      <c r="E334" s="4">
        <f>D335-D334</f>
        <v>-80.349999999999909</v>
      </c>
      <c r="F334" s="4">
        <f>E335-E334</f>
        <v>82.549999999999955</v>
      </c>
      <c r="G334" s="4">
        <f>F335-F334</f>
        <v>-33.950000000000045</v>
      </c>
      <c r="H334" s="4">
        <f>G335-G334</f>
        <v>-10.599999999999909</v>
      </c>
      <c r="I334" s="4">
        <f>H335-H334</f>
        <v>10.400000000000091</v>
      </c>
      <c r="J334" s="4">
        <f>I335-I334</f>
        <v>207.09999999999923</v>
      </c>
      <c r="K334" s="4">
        <f>J335-J334</f>
        <v>-1073.4999999999977</v>
      </c>
      <c r="L334" s="4">
        <f>($R$319*(B334/12+0.5)^6)+($R$320*(B334/12+0.5)^5)+($R$321*(B334/12+0.5)^4)+($R$322*(B334/12+0.5)^3)+($R$323*(B334/12+0.5)^2)+($R$324*(B334/12+0.5))+$R$325</f>
        <v>1093.7863184519229</v>
      </c>
      <c r="M334" s="4">
        <f>(D334/L334)*100</f>
        <v>145.39860054666639</v>
      </c>
    </row>
    <row r="335" spans="2:18" x14ac:dyDescent="0.25">
      <c r="B335" s="4">
        <v>-37</v>
      </c>
      <c r="C335" s="25">
        <v>41791</v>
      </c>
      <c r="D335" s="4">
        <v>1510</v>
      </c>
      <c r="E335" s="4">
        <f>D336-D335</f>
        <v>2.2000000000000455</v>
      </c>
      <c r="F335" s="4">
        <f>E336-E335</f>
        <v>48.599999999999909</v>
      </c>
      <c r="G335" s="4">
        <f>F336-F335</f>
        <v>-44.549999999999955</v>
      </c>
      <c r="H335" s="4">
        <f>G336-G335</f>
        <v>-0.1999999999998181</v>
      </c>
      <c r="I335" s="4">
        <f>H336-H335</f>
        <v>217.49999999999932</v>
      </c>
      <c r="J335" s="4">
        <f>I336-I335</f>
        <v>-866.3999999999985</v>
      </c>
      <c r="K335" s="4">
        <f>J336-J335</f>
        <v>910.84999999999741</v>
      </c>
      <c r="L335" s="4">
        <f>($R$319*(B335/12+0.5)^6)+($R$320*(B335/12+0.5)^5)+($R$321*(B335/12+0.5)^4)+($R$322*(B335/12+0.5)^3)+($R$323*(B335/12+0.5)^2)+($R$324*(B335/12+0.5))+$R$325</f>
        <v>1049.5117049402772</v>
      </c>
      <c r="M335" s="4">
        <f>(D335/L335)*100</f>
        <v>143.87643252496426</v>
      </c>
    </row>
    <row r="336" spans="2:18" x14ac:dyDescent="0.25">
      <c r="B336" s="4">
        <v>-35</v>
      </c>
      <c r="C336" s="25">
        <v>41821</v>
      </c>
      <c r="D336" s="4">
        <v>1512.2</v>
      </c>
      <c r="E336" s="4">
        <f>D337-D336</f>
        <v>50.799999999999955</v>
      </c>
      <c r="F336" s="4">
        <f>E337-E336</f>
        <v>4.0499999999999545</v>
      </c>
      <c r="G336" s="4">
        <f>F337-F336</f>
        <v>-44.749999999999773</v>
      </c>
      <c r="H336" s="4">
        <f>G337-G336</f>
        <v>217.2999999999995</v>
      </c>
      <c r="I336" s="4">
        <f>H337-H336</f>
        <v>-648.89999999999918</v>
      </c>
      <c r="J336" s="4">
        <f>I337-I336</f>
        <v>44.449999999998909</v>
      </c>
      <c r="K336" s="4">
        <f>J337-J336</f>
        <v>5684.6500000000015</v>
      </c>
      <c r="L336" s="4">
        <f>($R$319*(B336/12+0.5)^6)+($R$320*(B336/12+0.5)^5)+($R$321*(B336/12+0.5)^4)+($R$322*(B336/12+0.5)^3)+($R$323*(B336/12+0.5)^2)+($R$324*(B336/12+0.5))+$R$325</f>
        <v>1003.4279306400304</v>
      </c>
      <c r="M336" s="4">
        <f>(D336/L336)*100</f>
        <v>150.7033992003245</v>
      </c>
    </row>
    <row r="337" spans="2:13" x14ac:dyDescent="0.25">
      <c r="B337" s="4">
        <v>-33</v>
      </c>
      <c r="C337" s="25">
        <v>41852</v>
      </c>
      <c r="D337" s="4">
        <v>1563</v>
      </c>
      <c r="E337" s="4">
        <f>D338-D337</f>
        <v>54.849999999999909</v>
      </c>
      <c r="F337" s="4">
        <f>E338-E337</f>
        <v>-40.699999999999818</v>
      </c>
      <c r="G337" s="4">
        <f>F338-F337</f>
        <v>172.54999999999973</v>
      </c>
      <c r="H337" s="4">
        <f>G338-G337</f>
        <v>-431.59999999999968</v>
      </c>
      <c r="I337" s="4">
        <f>H338-H337</f>
        <v>-604.45000000000027</v>
      </c>
      <c r="J337" s="4">
        <f>I338-I337</f>
        <v>5729.1</v>
      </c>
      <c r="K337" s="4">
        <f>J338-J337</f>
        <v>-19070.75</v>
      </c>
      <c r="L337" s="4">
        <f>($R$319*(B337/12+0.5)^6)+($R$320*(B337/12+0.5)^5)+($R$321*(B337/12+0.5)^4)+($R$322*(B337/12+0.5)^3)+($R$323*(B337/12+0.5)^2)+($R$324*(B337/12+0.5))+$R$325</f>
        <v>955.90624830972615</v>
      </c>
      <c r="M337" s="4">
        <f>(D337/L337)*100</f>
        <v>163.50975869901077</v>
      </c>
    </row>
    <row r="338" spans="2:13" x14ac:dyDescent="0.25">
      <c r="B338" s="4">
        <v>-31</v>
      </c>
      <c r="C338" s="25">
        <v>41883</v>
      </c>
      <c r="D338" s="4">
        <v>1617.85</v>
      </c>
      <c r="E338" s="4">
        <f>D339-D338</f>
        <v>14.150000000000091</v>
      </c>
      <c r="F338" s="4">
        <f>E339-E338</f>
        <v>131.84999999999991</v>
      </c>
      <c r="G338" s="4">
        <f>F339-F338</f>
        <v>-259.04999999999995</v>
      </c>
      <c r="H338" s="4">
        <f>G339-G338</f>
        <v>-1036.05</v>
      </c>
      <c r="I338" s="4">
        <f>H339-H338</f>
        <v>5124.6499999999996</v>
      </c>
      <c r="J338" s="4">
        <f>I339-I338</f>
        <v>-13341.65</v>
      </c>
      <c r="K338" s="4">
        <f>J339-J338</f>
        <v>26951.449999999997</v>
      </c>
      <c r="L338" s="4">
        <f>($R$319*(B338/12+0.5)^6)+($R$320*(B338/12+0.5)^5)+($R$321*(B338/12+0.5)^4)+($R$322*(B338/12+0.5)^3)+($R$323*(B338/12+0.5)^2)+($R$324*(B338/12+0.5))+$R$325</f>
        <v>907.31777386054864</v>
      </c>
      <c r="M338" s="4">
        <f>(D338/L338)*100</f>
        <v>178.3112870274993</v>
      </c>
    </row>
    <row r="339" spans="2:13" x14ac:dyDescent="0.25">
      <c r="B339" s="4">
        <v>-29</v>
      </c>
      <c r="C339" s="25">
        <v>41913</v>
      </c>
      <c r="D339" s="4">
        <v>1632</v>
      </c>
      <c r="E339" s="4">
        <f>D340-D339</f>
        <v>146</v>
      </c>
      <c r="F339" s="4">
        <f>E340-E339</f>
        <v>-127.20000000000005</v>
      </c>
      <c r="G339" s="4">
        <f>F340-F339</f>
        <v>-1295.0999999999999</v>
      </c>
      <c r="H339" s="4">
        <f>G340-G339</f>
        <v>4088.6</v>
      </c>
      <c r="I339" s="4">
        <f>H340-H339</f>
        <v>-8217</v>
      </c>
      <c r="J339" s="4">
        <f>I340-I339</f>
        <v>13609.8</v>
      </c>
      <c r="K339" s="4">
        <f>J340-J339</f>
        <v>-20129.55</v>
      </c>
      <c r="L339" s="4">
        <f>($R$319*(B339/12+0.5)^6)+($R$320*(B339/12+0.5)^5)+($R$321*(B339/12+0.5)^4)+($R$322*(B339/12+0.5)^3)+($R$323*(B339/12+0.5)^2)+($R$324*(B339/12+0.5))+$R$325</f>
        <v>858.03066942644887</v>
      </c>
      <c r="M339" s="4">
        <f>(D339/L339)*100</f>
        <v>190.20299135588141</v>
      </c>
    </row>
    <row r="340" spans="2:13" x14ac:dyDescent="0.25">
      <c r="B340" s="4">
        <v>-27</v>
      </c>
      <c r="C340" s="25">
        <v>41944</v>
      </c>
      <c r="D340" s="4">
        <v>1778</v>
      </c>
      <c r="E340" s="4">
        <f>D341-D340</f>
        <v>18.799999999999955</v>
      </c>
      <c r="F340" s="4">
        <f>E341-E340</f>
        <v>-1422.3</v>
      </c>
      <c r="G340" s="4">
        <f>F341-F340</f>
        <v>2793.5</v>
      </c>
      <c r="H340" s="4">
        <f>G341-G340</f>
        <v>-4128.3999999999996</v>
      </c>
      <c r="I340" s="4">
        <f>H341-H340</f>
        <v>5392.7999999999993</v>
      </c>
      <c r="J340" s="4">
        <f>I341-I340</f>
        <v>-6519.7499999999991</v>
      </c>
      <c r="K340" s="4">
        <f>J341-J340</f>
        <v>7390.0999999999995</v>
      </c>
      <c r="L340" s="4">
        <f>($R$319*(B340/12+0.5)^6)+($R$320*(B340/12+0.5)^5)+($R$321*(B340/12+0.5)^4)+($R$322*(B340/12+0.5)^3)+($R$323*(B340/12+0.5)^2)+($R$324*(B340/12+0.5))+$R$325</f>
        <v>808.40748436217996</v>
      </c>
      <c r="M340" s="4">
        <f>(D340/L340)*100</f>
        <v>219.93858720924786</v>
      </c>
    </row>
    <row r="341" spans="2:13" x14ac:dyDescent="0.25">
      <c r="B341" s="4">
        <v>-25</v>
      </c>
      <c r="C341" s="25">
        <v>41974</v>
      </c>
      <c r="D341" s="4">
        <v>1796.8</v>
      </c>
      <c r="E341" s="4">
        <f>D342-D341</f>
        <v>-1403.5</v>
      </c>
      <c r="F341" s="4">
        <f>E342-E341</f>
        <v>1371.2</v>
      </c>
      <c r="G341" s="4">
        <f>F342-F341</f>
        <v>-1334.9</v>
      </c>
      <c r="H341" s="4">
        <f>G342-G341</f>
        <v>1264.4000000000001</v>
      </c>
      <c r="I341" s="4">
        <f>H342-H341</f>
        <v>-1126.95</v>
      </c>
      <c r="J341" s="4">
        <f>I342-I341</f>
        <v>870.35</v>
      </c>
      <c r="K341" s="4">
        <f>J342-J341</f>
        <v>-405.49999999999983</v>
      </c>
      <c r="L341" s="4">
        <f>($R$319*(B341/12+0.5)^6)+($R$320*(B341/12+0.5)^5)+($R$321*(B341/12+0.5)^4)+($R$322*(B341/12+0.5)^3)+($R$323*(B341/12+0.5)^2)+($R$324*(B341/12+0.5))+$R$325</f>
        <v>758.80265416923964</v>
      </c>
      <c r="M341" s="4">
        <f>(D341/L341)*100</f>
        <v>236.79411110747785</v>
      </c>
    </row>
    <row r="342" spans="2:13" x14ac:dyDescent="0.25">
      <c r="B342" s="4">
        <v>-23</v>
      </c>
      <c r="C342" s="25">
        <v>42005</v>
      </c>
      <c r="D342" s="4">
        <v>393.3</v>
      </c>
      <c r="E342" s="4">
        <f>D343-D342</f>
        <v>-32.300000000000011</v>
      </c>
      <c r="F342" s="4">
        <f>E343-E342</f>
        <v>36.300000000000011</v>
      </c>
      <c r="G342" s="4">
        <f>F343-F342</f>
        <v>-70.5</v>
      </c>
      <c r="H342" s="4">
        <f>G343-G342</f>
        <v>137.44999999999999</v>
      </c>
      <c r="I342" s="4">
        <f>H343-H342</f>
        <v>-256.60000000000002</v>
      </c>
      <c r="J342" s="4">
        <f>I343-I342</f>
        <v>464.85000000000019</v>
      </c>
      <c r="K342" s="4">
        <f>J343-J342</f>
        <v>-818.40000000000066</v>
      </c>
      <c r="L342" s="4">
        <f>($R$319*(B342/12+0.5)^6)+($R$320*(B342/12+0.5)^5)+($R$321*(B342/12+0.5)^4)+($R$322*(B342/12+0.5)^3)+($R$323*(B342/12+0.5)^2)+($R$324*(B342/12+0.5))+$R$325</f>
        <v>709.56015734972357</v>
      </c>
      <c r="M342" s="4">
        <f>(D342/L342)*100</f>
        <v>55.428704095930904</v>
      </c>
    </row>
    <row r="343" spans="2:13" x14ac:dyDescent="0.25">
      <c r="B343" s="4">
        <v>-21</v>
      </c>
      <c r="C343" s="25">
        <v>42036</v>
      </c>
      <c r="D343" s="4">
        <v>361</v>
      </c>
      <c r="E343" s="4">
        <f>D344-D343</f>
        <v>4</v>
      </c>
      <c r="F343" s="4">
        <f>E344-E343</f>
        <v>-34.199999999999989</v>
      </c>
      <c r="G343" s="4">
        <f>F344-F343</f>
        <v>66.949999999999989</v>
      </c>
      <c r="H343" s="4">
        <f>G344-G343</f>
        <v>-119.15000000000003</v>
      </c>
      <c r="I343" s="4">
        <f>H344-H343</f>
        <v>208.25000000000017</v>
      </c>
      <c r="J343" s="4">
        <f>I344-I343</f>
        <v>-353.55000000000047</v>
      </c>
      <c r="K343" s="4">
        <f>J344-J343</f>
        <v>543.150000000001</v>
      </c>
      <c r="L343" s="4">
        <f>($R$319*(B343/12+0.5)^6)+($R$320*(B343/12+0.5)^5)+($R$321*(B343/12+0.5)^4)+($R$322*(B343/12+0.5)^3)+($R$323*(B343/12+0.5)^2)+($R$324*(B343/12+0.5))+$R$325</f>
        <v>661.01133018808559</v>
      </c>
      <c r="M343" s="4">
        <f>(D343/L343)*100</f>
        <v>54.613284752211477</v>
      </c>
    </row>
    <row r="344" spans="2:13" x14ac:dyDescent="0.25">
      <c r="B344" s="4">
        <v>-19</v>
      </c>
      <c r="C344" s="25">
        <v>42064</v>
      </c>
      <c r="D344" s="4">
        <v>365</v>
      </c>
      <c r="E344" s="4">
        <f>D345-D344</f>
        <v>-30.199999999999989</v>
      </c>
      <c r="F344" s="4">
        <f>E345-E344</f>
        <v>32.75</v>
      </c>
      <c r="G344" s="4">
        <f>F345-F344</f>
        <v>-52.200000000000045</v>
      </c>
      <c r="H344" s="4">
        <f>G345-G344</f>
        <v>89.100000000000136</v>
      </c>
      <c r="I344" s="4">
        <f>H345-H344</f>
        <v>-145.3000000000003</v>
      </c>
      <c r="J344" s="4">
        <f>I345-I344</f>
        <v>189.60000000000059</v>
      </c>
      <c r="K344" s="4">
        <f>J345-J344</f>
        <v>-116.10000000000122</v>
      </c>
      <c r="L344" s="4">
        <f>($R$319*(B344/12+0.5)^6)+($R$320*(B344/12+0.5)^5)+($R$321*(B344/12+0.5)^4)+($R$322*(B344/12+0.5)^3)+($R$323*(B344/12+0.5)^2)+($R$324*(B344/12+0.5))+$R$325</f>
        <v>613.47283946080734</v>
      </c>
      <c r="M344" s="4">
        <f>(D344/L344)*100</f>
        <v>59.497336560295857</v>
      </c>
    </row>
    <row r="345" spans="2:13" x14ac:dyDescent="0.25">
      <c r="B345" s="4">
        <v>-17</v>
      </c>
      <c r="C345" s="25">
        <v>42095</v>
      </c>
      <c r="D345" s="4">
        <v>334.8</v>
      </c>
      <c r="E345" s="4">
        <f>D346-D345</f>
        <v>2.5500000000000114</v>
      </c>
      <c r="F345" s="4">
        <f>E346-E345</f>
        <v>-19.450000000000045</v>
      </c>
      <c r="G345" s="4">
        <f>F346-F345</f>
        <v>36.900000000000091</v>
      </c>
      <c r="H345" s="4">
        <f>G346-G345</f>
        <v>-56.200000000000159</v>
      </c>
      <c r="I345" s="4">
        <f>H346-H345</f>
        <v>44.300000000000296</v>
      </c>
      <c r="J345" s="4">
        <f>I346-I345</f>
        <v>73.499999999999375</v>
      </c>
      <c r="K345" s="4">
        <f>J346-J345</f>
        <v>-430.79999999999859</v>
      </c>
      <c r="L345" s="4">
        <f>($R$319*(B345/12+0.5)^6)+($R$320*(B345/12+0.5)^5)+($R$321*(B345/12+0.5)^4)+($R$322*(B345/12+0.5)^3)+($R$323*(B345/12+0.5)^2)+($R$324*(B345/12+0.5))+$R$325</f>
        <v>567.24481307397605</v>
      </c>
      <c r="M345" s="4">
        <f>(D345/L345)*100</f>
        <v>59.022135114056617</v>
      </c>
    </row>
    <row r="346" spans="2:13" x14ac:dyDescent="0.25">
      <c r="B346" s="4">
        <v>-15</v>
      </c>
      <c r="C346" s="25">
        <v>42125</v>
      </c>
      <c r="D346" s="4">
        <v>337.35</v>
      </c>
      <c r="E346" s="4">
        <f>D347-D346</f>
        <v>-16.900000000000034</v>
      </c>
      <c r="F346" s="4">
        <f>E347-E346</f>
        <v>17.450000000000045</v>
      </c>
      <c r="G346" s="4">
        <f>F347-F346</f>
        <v>-19.300000000000068</v>
      </c>
      <c r="H346" s="4">
        <f>G347-G346</f>
        <v>-11.899999999999864</v>
      </c>
      <c r="I346" s="4">
        <f>H347-H346</f>
        <v>117.79999999999967</v>
      </c>
      <c r="J346" s="4">
        <f>I347-I346</f>
        <v>-357.29999999999922</v>
      </c>
      <c r="K346" s="4">
        <f>J347-J346</f>
        <v>810.44999999999823</v>
      </c>
      <c r="L346" s="4">
        <f>($R$319*(B346/12+0.5)^6)+($R$320*(B346/12+0.5)^5)+($R$321*(B346/12+0.5)^4)+($R$322*(B346/12+0.5)^3)+($R$323*(B346/12+0.5)^2)+($R$324*(B346/12+0.5))+$R$325</f>
        <v>522.60912862877171</v>
      </c>
      <c r="M346" s="4">
        <f>(D346/L346)*100</f>
        <v>64.551111245443252</v>
      </c>
    </row>
    <row r="347" spans="2:13" x14ac:dyDescent="0.25">
      <c r="B347" s="4">
        <v>-13</v>
      </c>
      <c r="C347" s="25">
        <v>42156</v>
      </c>
      <c r="D347" s="4">
        <v>320.45</v>
      </c>
      <c r="E347" s="4">
        <f>D348-D347</f>
        <v>0.55000000000001137</v>
      </c>
      <c r="F347" s="4">
        <f>E348-E347</f>
        <v>-1.8500000000000227</v>
      </c>
      <c r="G347" s="4">
        <f>F348-F347</f>
        <v>-31.199999999999932</v>
      </c>
      <c r="H347" s="4">
        <f>G348-G347</f>
        <v>105.89999999999981</v>
      </c>
      <c r="I347" s="4">
        <f>H348-H347</f>
        <v>-239.49999999999955</v>
      </c>
      <c r="J347" s="4">
        <f>I348-I347</f>
        <v>453.14999999999907</v>
      </c>
      <c r="K347" s="4">
        <f>J348-J347</f>
        <v>-778.99999999999818</v>
      </c>
      <c r="L347" s="4">
        <f>($R$319*(B347/12+0.5)^6)+($R$320*(B347/12+0.5)^5)+($R$321*(B347/12+0.5)^4)+($R$322*(B347/12+0.5)^3)+($R$323*(B347/12+0.5)^2)+($R$324*(B347/12+0.5))+$R$325</f>
        <v>479.82785991486196</v>
      </c>
      <c r="M347" s="4">
        <f>(D347/L347)*100</f>
        <v>66.784367222207337</v>
      </c>
    </row>
    <row r="348" spans="2:13" x14ac:dyDescent="0.25">
      <c r="B348" s="4">
        <v>-11</v>
      </c>
      <c r="C348" s="25">
        <v>42186</v>
      </c>
      <c r="D348" s="4">
        <v>321</v>
      </c>
      <c r="E348" s="4">
        <f>D349-D348</f>
        <v>-1.3000000000000114</v>
      </c>
      <c r="F348" s="4">
        <f>E349-E348</f>
        <v>-33.049999999999955</v>
      </c>
      <c r="G348" s="4">
        <f>F349-F348</f>
        <v>74.699999999999875</v>
      </c>
      <c r="H348" s="4">
        <f>G349-G348</f>
        <v>-133.59999999999974</v>
      </c>
      <c r="I348" s="4">
        <f>H349-H348</f>
        <v>213.64999999999952</v>
      </c>
      <c r="J348" s="4">
        <f>I349-I348</f>
        <v>-325.84999999999917</v>
      </c>
      <c r="K348" s="4">
        <f>J349-J348</f>
        <v>466.94999999999857</v>
      </c>
      <c r="L348" s="4">
        <f>($R$319*(B348/12+0.5)^6)+($R$320*(B348/12+0.5)^5)+($R$321*(B348/12+0.5)^4)+($R$322*(B348/12+0.5)^3)+($R$323*(B348/12+0.5)^2)+($R$324*(B348/12+0.5))+$R$325</f>
        <v>439.14188133170649</v>
      </c>
      <c r="M348" s="4">
        <f>(D348/L348)*100</f>
        <v>73.097104522702566</v>
      </c>
    </row>
    <row r="349" spans="2:13" x14ac:dyDescent="0.25">
      <c r="B349" s="4">
        <v>-9</v>
      </c>
      <c r="C349" s="25">
        <v>42217</v>
      </c>
      <c r="D349" s="4">
        <v>319.7</v>
      </c>
      <c r="E349" s="4">
        <f>D350-D349</f>
        <v>-34.349999999999966</v>
      </c>
      <c r="F349" s="4">
        <f>E350-E349</f>
        <v>41.64999999999992</v>
      </c>
      <c r="G349" s="4">
        <f>F350-F349</f>
        <v>-58.899999999999864</v>
      </c>
      <c r="H349" s="4">
        <f>G350-G349</f>
        <v>80.049999999999784</v>
      </c>
      <c r="I349" s="4">
        <f>H350-H349</f>
        <v>-112.19999999999965</v>
      </c>
      <c r="J349" s="4">
        <f>I350-I349</f>
        <v>141.0999999999994</v>
      </c>
      <c r="K349" s="4">
        <f>J350-J349</f>
        <v>-84.649999999998954</v>
      </c>
      <c r="L349" s="4">
        <f>($R$319*(B349/12+0.5)^6)+($R$320*(B349/12+0.5)^5)+($R$321*(B349/12+0.5)^4)+($R$322*(B349/12+0.5)^3)+($R$323*(B349/12+0.5)^2)+($R$324*(B349/12+0.5))+$R$325</f>
        <v>400.76963023776938</v>
      </c>
      <c r="M349" s="4">
        <f>(D349/L349)*100</f>
        <v>79.77151357759513</v>
      </c>
    </row>
    <row r="350" spans="2:13" x14ac:dyDescent="0.25">
      <c r="B350" s="4">
        <v>-7</v>
      </c>
      <c r="C350" s="25">
        <v>42248</v>
      </c>
      <c r="D350" s="4">
        <v>285.35000000000002</v>
      </c>
      <c r="E350" s="4">
        <f>D351-D350</f>
        <v>7.2999999999999545</v>
      </c>
      <c r="F350" s="4">
        <f>E351-E350</f>
        <v>-17.249999999999943</v>
      </c>
      <c r="G350" s="4">
        <f>F351-F350</f>
        <v>21.14999999999992</v>
      </c>
      <c r="H350" s="4">
        <f>G351-G350</f>
        <v>-32.149999999999864</v>
      </c>
      <c r="I350" s="4">
        <f>H351-H350</f>
        <v>28.89999999999975</v>
      </c>
      <c r="J350" s="4">
        <f>I351-I350</f>
        <v>56.450000000000443</v>
      </c>
      <c r="K350" s="4">
        <f>J351-J350</f>
        <v>-333.60000000000076</v>
      </c>
      <c r="L350" s="4">
        <f>($R$319*(B350/12+0.5)^6)+($R$320*(B350/12+0.5)^5)+($R$321*(B350/12+0.5)^4)+($R$322*(B350/12+0.5)^3)+($R$323*(B350/12+0.5)^2)+($R$324*(B350/12+0.5))+$R$325</f>
        <v>364.90602722764038</v>
      </c>
      <c r="M350" s="4">
        <f>(D350/L350)*100</f>
        <v>78.19821507688863</v>
      </c>
    </row>
    <row r="351" spans="2:13" x14ac:dyDescent="0.25">
      <c r="B351" s="4">
        <v>-5</v>
      </c>
      <c r="C351" s="25">
        <v>42278</v>
      </c>
      <c r="D351" s="4">
        <v>292.64999999999998</v>
      </c>
      <c r="E351" s="4">
        <f>D352-D351</f>
        <v>-9.9499999999999886</v>
      </c>
      <c r="F351" s="4">
        <f>E352-E351</f>
        <v>3.8999999999999773</v>
      </c>
      <c r="G351" s="4">
        <f>F352-F351</f>
        <v>-10.999999999999943</v>
      </c>
      <c r="H351" s="4">
        <f>G352-G351</f>
        <v>-3.2500000000001137</v>
      </c>
      <c r="I351" s="4">
        <f>H352-H351</f>
        <v>85.350000000000193</v>
      </c>
      <c r="J351" s="4">
        <f>I352-I351</f>
        <v>-277.15000000000032</v>
      </c>
      <c r="K351" s="4">
        <f>J352-J351</f>
        <v>590.45000000000061</v>
      </c>
      <c r="L351" s="4">
        <f>($R$319*(B351/12+0.5)^6)+($R$320*(B351/12+0.5)^5)+($R$321*(B351/12+0.5)^4)+($R$322*(B351/12+0.5)^3)+($R$323*(B351/12+0.5)^2)+($R$324*(B351/12+0.5))+$R$325</f>
        <v>331.72155433706484</v>
      </c>
      <c r="M351" s="4">
        <f>(D351/L351)*100</f>
        <v>88.221581074178872</v>
      </c>
    </row>
    <row r="352" spans="2:13" x14ac:dyDescent="0.25">
      <c r="B352" s="4">
        <v>-3</v>
      </c>
      <c r="C352" s="25">
        <v>42309</v>
      </c>
      <c r="D352" s="4">
        <v>282.7</v>
      </c>
      <c r="E352" s="4">
        <f>D353-D352</f>
        <v>-6.0500000000000114</v>
      </c>
      <c r="F352" s="4">
        <f>E353-E352</f>
        <v>-7.0999999999999659</v>
      </c>
      <c r="G352" s="4">
        <f>F353-F352</f>
        <v>-14.250000000000057</v>
      </c>
      <c r="H352" s="4">
        <f>G353-G352</f>
        <v>82.10000000000008</v>
      </c>
      <c r="I352" s="4">
        <f>H353-H352</f>
        <v>-191.80000000000013</v>
      </c>
      <c r="J352" s="4">
        <f>I353-I352</f>
        <v>313.3000000000003</v>
      </c>
      <c r="K352" s="4">
        <f>J353-J352</f>
        <v>-370.30000000000069</v>
      </c>
      <c r="L352" s="4">
        <f>($R$319*(B352/12+0.5)^6)+($R$320*(B352/12+0.5)^5)+($R$321*(B352/12+0.5)^4)+($R$322*(B352/12+0.5)^3)+($R$323*(B352/12+0.5)^2)+($R$324*(B352/12+0.5))+$R$325</f>
        <v>301.36149117588235</v>
      </c>
      <c r="M352" s="4">
        <f>(D352/L352)*100</f>
        <v>93.807605907753143</v>
      </c>
    </row>
    <row r="353" spans="2:13" x14ac:dyDescent="0.25">
      <c r="B353" s="4">
        <v>-1</v>
      </c>
      <c r="C353" s="25">
        <v>42339</v>
      </c>
      <c r="D353" s="4">
        <v>276.64999999999998</v>
      </c>
      <c r="E353" s="4">
        <f>D354-D353</f>
        <v>-13.149999999999977</v>
      </c>
      <c r="F353" s="4">
        <f>E354-E353</f>
        <v>-21.350000000000023</v>
      </c>
      <c r="G353" s="4">
        <f>F354-F353</f>
        <v>67.850000000000023</v>
      </c>
      <c r="H353" s="4">
        <f>G354-G353</f>
        <v>-109.70000000000005</v>
      </c>
      <c r="I353" s="4">
        <f>H354-H353</f>
        <v>121.50000000000014</v>
      </c>
      <c r="J353" s="4">
        <f>I354-I353</f>
        <v>-57.000000000000398</v>
      </c>
      <c r="K353" s="4">
        <f>J354-J353</f>
        <v>-149.99999999999906</v>
      </c>
      <c r="L353" s="4">
        <f>($R$319*(B353/12+0.5)^6)+($R$320*(B353/12+0.5)^5)+($R$321*(B353/12+0.5)^4)+($R$322*(B353/12+0.5)^3)+($R$323*(B353/12+0.5)^2)+($R$324*(B353/12+0.5))+$R$325</f>
        <v>273.94530898887365</v>
      </c>
      <c r="M353" s="4">
        <f>(D353/L353)*100</f>
        <v>100.98731057710361</v>
      </c>
    </row>
    <row r="354" spans="2:13" x14ac:dyDescent="0.25">
      <c r="B354" s="4">
        <v>1</v>
      </c>
      <c r="C354" s="25">
        <v>42370</v>
      </c>
      <c r="D354" s="4">
        <v>263.5</v>
      </c>
      <c r="E354" s="4">
        <f>D355-D354</f>
        <v>-34.5</v>
      </c>
      <c r="F354" s="4">
        <f>E355-E354</f>
        <v>46.5</v>
      </c>
      <c r="G354" s="4">
        <f>F355-F354</f>
        <v>-41.850000000000023</v>
      </c>
      <c r="H354" s="4">
        <f>G355-G354</f>
        <v>11.800000000000097</v>
      </c>
      <c r="I354" s="4">
        <f>H355-H354</f>
        <v>64.499999999999744</v>
      </c>
      <c r="J354" s="4">
        <f>I355-I354</f>
        <v>-206.99999999999946</v>
      </c>
      <c r="K354" s="4">
        <f>J355-J354</f>
        <v>409.19999999999902</v>
      </c>
      <c r="L354" s="4">
        <f>($R$319*(B354/12+0.5)^6)+($R$320*(B354/12+0.5)^5)+($R$321*(B354/12+0.5)^4)+($R$322*(B354/12+0.5)^3)+($R$323*(B354/12+0.5)^2)+($R$324*(B354/12+0.5))+$R$325</f>
        <v>249.56622264451647</v>
      </c>
      <c r="M354" s="4">
        <f>(D354/L354)*100</f>
        <v>105.58319840234584</v>
      </c>
    </row>
    <row r="355" spans="2:13" x14ac:dyDescent="0.25">
      <c r="B355" s="4">
        <v>3</v>
      </c>
      <c r="C355" s="25">
        <v>42401</v>
      </c>
      <c r="D355" s="4">
        <v>229</v>
      </c>
      <c r="E355" s="4">
        <f>D356-D355</f>
        <v>12</v>
      </c>
      <c r="F355" s="4">
        <f>E356-E355</f>
        <v>4.6499999999999773</v>
      </c>
      <c r="G355" s="4">
        <f>F356-F355</f>
        <v>-30.049999999999926</v>
      </c>
      <c r="H355" s="4">
        <f>G356-G355</f>
        <v>76.299999999999841</v>
      </c>
      <c r="I355" s="4">
        <f>H356-H355</f>
        <v>-142.49999999999972</v>
      </c>
      <c r="J355" s="4">
        <f>I356-I355</f>
        <v>202.19999999999953</v>
      </c>
      <c r="K355" s="4">
        <f>J356-J355</f>
        <v>-168.69999999999922</v>
      </c>
      <c r="L355" s="4">
        <f>($R$319*(B355/12+0.5)^6)+($R$320*(B355/12+0.5)^5)+($R$321*(B355/12+0.5)^4)+($R$322*(B355/12+0.5)^3)+($R$323*(B355/12+0.5)^2)+($R$324*(B355/12+0.5))+$R$325</f>
        <v>228.2909005516502</v>
      </c>
      <c r="M355" s="4">
        <f>(D355/L355)*100</f>
        <v>100.31061222617122</v>
      </c>
    </row>
    <row r="356" spans="2:13" x14ac:dyDescent="0.25">
      <c r="B356" s="4">
        <v>5</v>
      </c>
      <c r="C356" s="25">
        <v>42430</v>
      </c>
      <c r="D356" s="4">
        <v>241</v>
      </c>
      <c r="E356" s="4">
        <f>D357-D356</f>
        <v>16.649999999999977</v>
      </c>
      <c r="F356" s="4">
        <f>E357-E356</f>
        <v>-25.399999999999949</v>
      </c>
      <c r="G356" s="4">
        <f>F357-F356</f>
        <v>46.249999999999915</v>
      </c>
      <c r="H356" s="4">
        <f>G357-G356</f>
        <v>-66.199999999999875</v>
      </c>
      <c r="I356" s="4">
        <f>H357-H356</f>
        <v>59.699999999999818</v>
      </c>
      <c r="J356" s="4">
        <f>I357-I356</f>
        <v>33.500000000000313</v>
      </c>
      <c r="K356" s="4">
        <f>J357-J356</f>
        <v>-322.6000000000007</v>
      </c>
      <c r="L356" s="4">
        <f>($R$319*(B356/12+0.5)^6)+($R$320*(B356/12+0.5)^5)+($R$321*(B356/12+0.5)^4)+($R$322*(B356/12+0.5)^3)+($R$323*(B356/12+0.5)^2)+($R$324*(B356/12+0.5))+$R$325</f>
        <v>210.15933250404856</v>
      </c>
      <c r="M356" s="4">
        <f>(D356/L356)*100</f>
        <v>114.67489791125851</v>
      </c>
    </row>
    <row r="357" spans="2:13" x14ac:dyDescent="0.25">
      <c r="B357" s="4">
        <v>7</v>
      </c>
      <c r="C357" s="25">
        <v>42461</v>
      </c>
      <c r="D357" s="4">
        <v>257.64999999999998</v>
      </c>
      <c r="E357" s="4">
        <f>D358-D357</f>
        <v>-8.7499999999999716</v>
      </c>
      <c r="F357" s="4">
        <f>E358-E357</f>
        <v>20.849999999999966</v>
      </c>
      <c r="G357" s="4">
        <f>F358-F357</f>
        <v>-19.94999999999996</v>
      </c>
      <c r="H357" s="4">
        <f>G358-G357</f>
        <v>-6.5000000000000568</v>
      </c>
      <c r="I357" s="4">
        <f>H358-H357</f>
        <v>93.200000000000131</v>
      </c>
      <c r="J357" s="4">
        <f>I358-I357</f>
        <v>-289.10000000000036</v>
      </c>
      <c r="K357" s="4">
        <f>J358-J357</f>
        <v>656.20000000000095</v>
      </c>
      <c r="L357" s="4">
        <f>($R$319*(B357/12+0.5)^6)+($R$320*(B357/12+0.5)^5)+($R$321*(B357/12+0.5)^4)+($R$322*(B357/12+0.5)^3)+($R$323*(B357/12+0.5)^2)+($R$324*(B357/12+0.5))+$R$325</f>
        <v>195.18485545290153</v>
      </c>
      <c r="M357" s="4">
        <f>(D357/L357)*100</f>
        <v>132.00306929661937</v>
      </c>
    </row>
    <row r="358" spans="2:13" x14ac:dyDescent="0.25">
      <c r="B358" s="4">
        <v>9</v>
      </c>
      <c r="C358" s="25">
        <v>42491</v>
      </c>
      <c r="D358" s="4">
        <v>248.9</v>
      </c>
      <c r="E358" s="4">
        <f>D359-D358</f>
        <v>12.099999999999994</v>
      </c>
      <c r="F358" s="4">
        <f>E359-E358</f>
        <v>0.90000000000000568</v>
      </c>
      <c r="G358" s="4">
        <f>F359-F358</f>
        <v>-26.450000000000017</v>
      </c>
      <c r="H358" s="4">
        <f>G359-G358</f>
        <v>86.700000000000074</v>
      </c>
      <c r="I358" s="4">
        <f>H359-H358</f>
        <v>-195.90000000000023</v>
      </c>
      <c r="J358" s="4">
        <f>I359-I358</f>
        <v>367.10000000000059</v>
      </c>
      <c r="K358" s="4">
        <f>J359-J358</f>
        <v>-647.55000000000109</v>
      </c>
      <c r="L358" s="4">
        <f>($R$319*(B358/12+0.5)^6)+($R$320*(B358/12+0.5)^5)+($R$321*(B358/12+0.5)^4)+($R$322*(B358/12+0.5)^3)+($R$323*(B358/12+0.5)^2)+($R$324*(B358/12+0.5))+$R$325</f>
        <v>183.35433720720573</v>
      </c>
      <c r="M358" s="4">
        <f>(D358/L358)*100</f>
        <v>135.74808416924557</v>
      </c>
    </row>
    <row r="359" spans="2:13" x14ac:dyDescent="0.25">
      <c r="B359" s="4">
        <v>11</v>
      </c>
      <c r="C359" s="25">
        <v>42522</v>
      </c>
      <c r="D359" s="4">
        <v>261</v>
      </c>
      <c r="E359" s="4">
        <f>D360-D359</f>
        <v>13</v>
      </c>
      <c r="F359" s="4">
        <f>E360-E359</f>
        <v>-25.550000000000011</v>
      </c>
      <c r="G359" s="4">
        <f>F360-F359</f>
        <v>60.250000000000057</v>
      </c>
      <c r="H359" s="4">
        <f>G360-G359</f>
        <v>-109.20000000000016</v>
      </c>
      <c r="I359" s="4">
        <f>H360-H359</f>
        <v>171.20000000000033</v>
      </c>
      <c r="J359" s="4">
        <f>I360-I359</f>
        <v>-280.45000000000056</v>
      </c>
      <c r="K359" s="4">
        <f>J360-J359</f>
        <v>541.2500000000008</v>
      </c>
      <c r="L359" s="4">
        <f>($R$319*(B359/12+0.5)^6)+($R$320*(B359/12+0.5)^5)+($R$321*(B359/12+0.5)^4)+($R$322*(B359/12+0.5)^3)+($R$323*(B359/12+0.5)^2)+($R$324*(B359/12+0.5))+$R$325</f>
        <v>174.62851806206302</v>
      </c>
      <c r="M359" s="4">
        <f>(D359/L359)*100</f>
        <v>149.4601242090599</v>
      </c>
    </row>
    <row r="360" spans="2:13" x14ac:dyDescent="0.25">
      <c r="B360" s="4">
        <v>13</v>
      </c>
      <c r="C360" s="25">
        <v>42552</v>
      </c>
      <c r="D360" s="4">
        <v>274</v>
      </c>
      <c r="E360" s="4">
        <f>D361-D360</f>
        <v>-12.550000000000011</v>
      </c>
      <c r="F360" s="4">
        <f>E361-E360</f>
        <v>34.700000000000045</v>
      </c>
      <c r="G360" s="4">
        <f>F361-F360</f>
        <v>-48.950000000000102</v>
      </c>
      <c r="H360" s="4">
        <f>G361-G360</f>
        <v>62.000000000000171</v>
      </c>
      <c r="I360" s="4">
        <f>H361-H360</f>
        <v>-109.25000000000023</v>
      </c>
      <c r="J360" s="4">
        <f>I361-I360</f>
        <v>260.80000000000024</v>
      </c>
      <c r="K360" s="4">
        <f>J361-J360</f>
        <v>-610.40000000000009</v>
      </c>
      <c r="L360" s="4">
        <f>($R$319*(B360/12+0.5)^6)+($R$320*(B360/12+0.5)^5)+($R$321*(B360/12+0.5)^4)+($R$322*(B360/12+0.5)^3)+($R$323*(B360/12+0.5)^2)+($R$324*(B360/12+0.5))+$R$325</f>
        <v>168.94251035488844</v>
      </c>
      <c r="M360" s="4">
        <f>(D360/L360)*100</f>
        <v>162.18534898316767</v>
      </c>
    </row>
    <row r="361" spans="2:13" x14ac:dyDescent="0.25">
      <c r="B361" s="4">
        <v>15</v>
      </c>
      <c r="C361" s="25">
        <v>42583</v>
      </c>
      <c r="D361" s="4">
        <v>261.45</v>
      </c>
      <c r="E361" s="4">
        <f>D362-D361</f>
        <v>22.150000000000034</v>
      </c>
      <c r="F361" s="4">
        <f>E362-E361</f>
        <v>-14.250000000000057</v>
      </c>
      <c r="G361" s="4">
        <f>F362-F361</f>
        <v>13.050000000000068</v>
      </c>
      <c r="H361" s="4">
        <f>G362-G361</f>
        <v>-47.250000000000057</v>
      </c>
      <c r="I361" s="4">
        <f>H362-H361</f>
        <v>151.55000000000001</v>
      </c>
      <c r="J361" s="4">
        <f>I362-I361</f>
        <v>-349.59999999999991</v>
      </c>
      <c r="K361" s="4">
        <f>J362-J361</f>
        <v>631.99999999999977</v>
      </c>
      <c r="L361" s="4">
        <f>($R$319*(B361/12+0.5)^6)+($R$320*(B361/12+0.5)^5)+($R$321*(B361/12+0.5)^4)+($R$322*(B361/12+0.5)^3)+($R$323*(B361/12+0.5)^2)+($R$324*(B361/12+0.5))+$R$325</f>
        <v>166.20645594952634</v>
      </c>
      <c r="M361" s="4">
        <f>(D361/L361)*100</f>
        <v>157.3043589109422</v>
      </c>
    </row>
    <row r="362" spans="2:13" x14ac:dyDescent="0.25">
      <c r="B362" s="4">
        <v>17</v>
      </c>
      <c r="C362" s="25">
        <v>42614</v>
      </c>
      <c r="D362" s="4">
        <v>283.60000000000002</v>
      </c>
      <c r="E362" s="4">
        <f>D363-D362</f>
        <v>7.8999999999999773</v>
      </c>
      <c r="F362" s="4">
        <f>E363-E362</f>
        <v>-1.1999999999999886</v>
      </c>
      <c r="G362" s="4">
        <f>F363-F362</f>
        <v>-34.199999999999989</v>
      </c>
      <c r="H362" s="4">
        <f>G363-G362</f>
        <v>104.29999999999995</v>
      </c>
      <c r="I362" s="4">
        <f>H363-H362</f>
        <v>-198.0499999999999</v>
      </c>
      <c r="J362" s="4">
        <f>I363-I362</f>
        <v>282.39999999999981</v>
      </c>
      <c r="K362" s="4">
        <f>J363-J362</f>
        <v>-293.34999999999968</v>
      </c>
      <c r="L362" s="4">
        <f>($R$319*(B362/12+0.5)^6)+($R$320*(B362/12+0.5)^5)+($R$321*(B362/12+0.5)^4)+($R$322*(B362/12+0.5)^3)+($R$323*(B362/12+0.5)^2)+($R$324*(B362/12+0.5))+$R$325</f>
        <v>166.30634164827515</v>
      </c>
      <c r="M362" s="4">
        <f>(D362/L362)*100</f>
        <v>170.52867448662406</v>
      </c>
    </row>
    <row r="363" spans="2:13" x14ac:dyDescent="0.25">
      <c r="B363" s="4">
        <v>19</v>
      </c>
      <c r="C363" s="25">
        <v>42644</v>
      </c>
      <c r="D363" s="4">
        <v>291.5</v>
      </c>
      <c r="E363" s="4">
        <f>D364-D363</f>
        <v>6.6999999999999886</v>
      </c>
      <c r="F363" s="4">
        <f>E364-E363</f>
        <v>-35.399999999999977</v>
      </c>
      <c r="G363" s="4">
        <f>F364-F363</f>
        <v>70.099999999999966</v>
      </c>
      <c r="H363" s="4">
        <f>G364-G363</f>
        <v>-93.749999999999943</v>
      </c>
      <c r="I363" s="4">
        <f>H364-H363</f>
        <v>84.349999999999909</v>
      </c>
      <c r="J363" s="4">
        <f>I364-I363</f>
        <v>-10.949999999999875</v>
      </c>
      <c r="K363" s="4">
        <f>J364-J363</f>
        <v>-134.85000000000014</v>
      </c>
      <c r="L363" s="4">
        <f>($R$319*(B363/12+0.5)^6)+($R$320*(B363/12+0.5)^5)+($R$321*(B363/12+0.5)^4)+($R$322*(B363/12+0.5)^3)+($R$323*(B363/12+0.5)^2)+($R$324*(B363/12+0.5))+$R$325</f>
        <v>169.10497253182081</v>
      </c>
      <c r="M363" s="4">
        <f>(D363/L363)*100</f>
        <v>172.37813627576674</v>
      </c>
    </row>
    <row r="364" spans="2:13" x14ac:dyDescent="0.25">
      <c r="B364" s="4">
        <v>21</v>
      </c>
      <c r="C364" s="25">
        <v>42675</v>
      </c>
      <c r="D364" s="4">
        <v>298.2</v>
      </c>
      <c r="E364" s="4">
        <f>D365-D364</f>
        <v>-28.699999999999989</v>
      </c>
      <c r="F364" s="4">
        <f>E365-E364</f>
        <v>34.699999999999989</v>
      </c>
      <c r="G364" s="4">
        <f>F365-F364</f>
        <v>-23.649999999999977</v>
      </c>
      <c r="H364" s="4">
        <f>G365-G364</f>
        <v>-9.4000000000000341</v>
      </c>
      <c r="I364" s="4">
        <f>H365-H364</f>
        <v>73.400000000000034</v>
      </c>
      <c r="J364" s="4">
        <f>I365-I364</f>
        <v>-145.80000000000001</v>
      </c>
      <c r="K364" s="4">
        <f>J365-J364</f>
        <v>137.44999999999993</v>
      </c>
      <c r="L364" s="4">
        <f>($R$319*(B364/12+0.5)^6)+($R$320*(B364/12+0.5)^5)+($R$321*(B364/12+0.5)^4)+($R$322*(B364/12+0.5)^3)+($R$323*(B364/12+0.5)^2)+($R$324*(B364/12+0.5))+$R$325</f>
        <v>174.44310322707918</v>
      </c>
      <c r="M364" s="4">
        <f>(D364/L364)*100</f>
        <v>170.94398946332765</v>
      </c>
    </row>
    <row r="365" spans="2:13" x14ac:dyDescent="0.25">
      <c r="B365" s="4">
        <v>23</v>
      </c>
      <c r="C365" s="25">
        <v>42705</v>
      </c>
      <c r="D365" s="4">
        <v>269.5</v>
      </c>
      <c r="E365" s="4">
        <f>D366-D365</f>
        <v>6</v>
      </c>
      <c r="F365" s="4">
        <f>E366-E365</f>
        <v>11.050000000000011</v>
      </c>
      <c r="G365" s="4">
        <f>F366-F365</f>
        <v>-33.050000000000011</v>
      </c>
      <c r="H365" s="4">
        <f>G366-G365</f>
        <v>64</v>
      </c>
      <c r="I365" s="4">
        <f>H366-H365</f>
        <v>-72.399999999999977</v>
      </c>
      <c r="J365" s="4">
        <f>I366-I365</f>
        <v>-8.3500000000000796</v>
      </c>
      <c r="K365" s="4">
        <f>J366-J365</f>
        <v>266.55000000000024</v>
      </c>
      <c r="L365" s="4">
        <f>($R$319*(B365/12+0.5)^6)+($R$320*(B365/12+0.5)^5)+($R$321*(B365/12+0.5)^4)+($R$322*(B365/12+0.5)^3)+($R$323*(B365/12+0.5)^2)+($R$324*(B365/12+0.5))+$R$325</f>
        <v>182.14072710294636</v>
      </c>
      <c r="M365" s="4">
        <f>(D365/L365)*100</f>
        <v>147.96251463720026</v>
      </c>
    </row>
    <row r="366" spans="2:13" x14ac:dyDescent="0.25">
      <c r="B366" s="4">
        <v>25</v>
      </c>
      <c r="C366" s="25">
        <v>42736</v>
      </c>
      <c r="D366" s="4">
        <v>275.5</v>
      </c>
      <c r="E366" s="4">
        <f>D367-D366</f>
        <v>17.050000000000011</v>
      </c>
      <c r="F366" s="4">
        <f>E367-E366</f>
        <v>-22</v>
      </c>
      <c r="G366" s="4">
        <f>F367-F366</f>
        <v>30.949999999999989</v>
      </c>
      <c r="H366" s="4">
        <f>G367-G366</f>
        <v>-8.3999999999999773</v>
      </c>
      <c r="I366" s="4">
        <f>H367-H366</f>
        <v>-80.750000000000057</v>
      </c>
      <c r="J366" s="4">
        <f>I367-I366</f>
        <v>258.20000000000016</v>
      </c>
      <c r="K366" s="4">
        <f>J367-J366</f>
        <v>-528.65000000000032</v>
      </c>
      <c r="L366" s="4">
        <f>($R$319*(B366/12+0.5)^6)+($R$320*(B366/12+0.5)^5)+($R$321*(B366/12+0.5)^4)+($R$322*(B366/12+0.5)^3)+($R$323*(B366/12+0.5)^2)+($R$324*(B366/12+0.5))+$R$325</f>
        <v>191.99852339395858</v>
      </c>
      <c r="M366" s="4">
        <f>(D366/L366)*100</f>
        <v>143.4906868709121</v>
      </c>
    </row>
    <row r="367" spans="2:13" x14ac:dyDescent="0.25">
      <c r="B367" s="4">
        <v>27</v>
      </c>
      <c r="C367" s="25">
        <v>42767</v>
      </c>
      <c r="D367" s="4">
        <v>292.55</v>
      </c>
      <c r="E367" s="4">
        <f>D368-D367</f>
        <v>-4.9499999999999886</v>
      </c>
      <c r="F367" s="4">
        <f>E368-E367</f>
        <v>8.9499999999999886</v>
      </c>
      <c r="G367" s="4">
        <f>F368-F367</f>
        <v>22.550000000000011</v>
      </c>
      <c r="H367" s="4">
        <f>G368-G367</f>
        <v>-89.150000000000034</v>
      </c>
      <c r="I367" s="4">
        <f>H368-H367</f>
        <v>177.4500000000001</v>
      </c>
      <c r="J367" s="4">
        <f>I368-I367</f>
        <v>-270.45000000000022</v>
      </c>
      <c r="K367" s="4">
        <f>J368-J367</f>
        <v>351.85000000000031</v>
      </c>
      <c r="L367" s="4">
        <f>($R$319*(B367/12+0.5)^6)+($R$320*(B367/12+0.5)^5)+($R$321*(B367/12+0.5)^4)+($R$322*(B367/12+0.5)^3)+($R$323*(B367/12+0.5)^2)+($R$324*(B367/12+0.5))+$R$325</f>
        <v>203.79946225185972</v>
      </c>
      <c r="M367" s="4">
        <f>(D367/L367)*100</f>
        <v>143.54797444875516</v>
      </c>
    </row>
    <row r="368" spans="2:13" x14ac:dyDescent="0.25">
      <c r="B368" s="4">
        <v>29</v>
      </c>
      <c r="C368" s="25">
        <v>42795</v>
      </c>
      <c r="D368" s="4">
        <v>287.60000000000002</v>
      </c>
      <c r="E368" s="4">
        <f>D369-D368</f>
        <v>4</v>
      </c>
      <c r="F368" s="4">
        <f>E369-E368</f>
        <v>31.5</v>
      </c>
      <c r="G368" s="4">
        <f>F369-F368</f>
        <v>-66.600000000000023</v>
      </c>
      <c r="H368" s="4">
        <f>G369-G368</f>
        <v>88.300000000000068</v>
      </c>
      <c r="I368" s="4">
        <f>H369-H368</f>
        <v>-93.000000000000114</v>
      </c>
      <c r="J368" s="4">
        <f>I369-I368</f>
        <v>81.400000000000091</v>
      </c>
      <c r="K368" s="4">
        <f>J369-J368</f>
        <v>-38.899999999999864</v>
      </c>
      <c r="L368" s="4">
        <f>($R$319*(B368/12+0.5)^6)+($R$320*(B368/12+0.5)^5)+($R$321*(B368/12+0.5)^4)+($R$322*(B368/12+0.5)^3)+($R$323*(B368/12+0.5)^2)+($R$324*(B368/12+0.5))+$R$325</f>
        <v>217.31056772507844</v>
      </c>
      <c r="M368" s="4">
        <f>(D368/L368)*100</f>
        <v>132.34515146260415</v>
      </c>
    </row>
    <row r="369" spans="2:13" x14ac:dyDescent="0.25">
      <c r="B369" s="4">
        <v>31</v>
      </c>
      <c r="C369" s="25">
        <v>42826</v>
      </c>
      <c r="D369" s="4">
        <v>291.60000000000002</v>
      </c>
      <c r="E369" s="4">
        <f>D370-D369</f>
        <v>35.5</v>
      </c>
      <c r="F369" s="4">
        <f>E370-E369</f>
        <v>-35.100000000000023</v>
      </c>
      <c r="G369" s="4">
        <f>F370-F369</f>
        <v>21.700000000000045</v>
      </c>
      <c r="H369" s="4">
        <f>G370-G369</f>
        <v>-4.7000000000000455</v>
      </c>
      <c r="I369" s="4">
        <f>H370-H369</f>
        <v>-11.600000000000023</v>
      </c>
      <c r="J369" s="4">
        <f>I370-I369</f>
        <v>42.500000000000227</v>
      </c>
      <c r="K369" s="4">
        <f>J370-J369</f>
        <v>-119.60000000000065</v>
      </c>
      <c r="L369" s="4">
        <f>($R$319*(B369/12+0.5)^6)+($R$320*(B369/12+0.5)^5)+($R$321*(B369/12+0.5)^4)+($R$322*(B369/12+0.5)^3)+($R$323*(B369/12+0.5)^2)+($R$324*(B369/12+0.5))+$R$325</f>
        <v>232.28483866611305</v>
      </c>
      <c r="M369" s="4">
        <f>(D369/L369)*100</f>
        <v>125.53552856678122</v>
      </c>
    </row>
    <row r="370" spans="2:13" x14ac:dyDescent="0.25">
      <c r="B370" s="4">
        <v>33</v>
      </c>
      <c r="C370" s="25">
        <v>42856</v>
      </c>
      <c r="D370" s="4">
        <v>327.10000000000002</v>
      </c>
      <c r="E370" s="4">
        <f>D371-D370</f>
        <v>0.39999999999997726</v>
      </c>
      <c r="F370" s="4">
        <f>E371-E370</f>
        <v>-13.399999999999977</v>
      </c>
      <c r="G370" s="4">
        <f>F371-F370</f>
        <v>17</v>
      </c>
      <c r="H370" s="4">
        <f>G371-G370</f>
        <v>-16.300000000000068</v>
      </c>
      <c r="I370" s="4">
        <f>H371-H370</f>
        <v>30.900000000000205</v>
      </c>
      <c r="J370" s="4">
        <f>I371-I370</f>
        <v>-77.100000000000421</v>
      </c>
      <c r="K370" s="4">
        <f>J371-J370</f>
        <v>139.80000000000069</v>
      </c>
      <c r="L370" s="4">
        <f>($R$319*(B370/12+0.5)^6)+($R$320*(B370/12+0.5)^5)+($R$321*(B370/12+0.5)^4)+($R$322*(B370/12+0.5)^3)+($R$323*(B370/12+0.5)^2)+($R$324*(B370/12+0.5))+$R$325</f>
        <v>248.46332756682557</v>
      </c>
      <c r="M370" s="4">
        <f>(D370/L370)*100</f>
        <v>131.64920682792703</v>
      </c>
    </row>
    <row r="371" spans="2:13" x14ac:dyDescent="0.25">
      <c r="B371" s="4">
        <v>35</v>
      </c>
      <c r="C371" s="25">
        <v>42887</v>
      </c>
      <c r="D371" s="4">
        <v>327.5</v>
      </c>
      <c r="E371" s="4">
        <f>D372-D371</f>
        <v>-13</v>
      </c>
      <c r="F371" s="4">
        <f>E372-E371</f>
        <v>3.6000000000000227</v>
      </c>
      <c r="G371" s="4">
        <f>F372-F371</f>
        <v>0.69999999999993179</v>
      </c>
      <c r="H371" s="4">
        <f>G372-G371</f>
        <v>14.600000000000136</v>
      </c>
      <c r="I371" s="4">
        <f>H372-H371</f>
        <v>-46.200000000000216</v>
      </c>
      <c r="J371" s="4">
        <f>I372-I371</f>
        <v>62.700000000000273</v>
      </c>
      <c r="K371" s="4">
        <f>J372-J371</f>
        <v>49.349999999999739</v>
      </c>
      <c r="L371" s="4">
        <f>($R$319*(B371/12+0.5)^6)+($R$320*(B371/12+0.5)^5)+($R$321*(B371/12+0.5)^4)+($R$322*(B371/12+0.5)^3)+($R$323*(B371/12+0.5)^2)+($R$324*(B371/12+0.5))+$R$325</f>
        <v>265.57737732164446</v>
      </c>
      <c r="M371" s="4">
        <f>(D371/L371)*100</f>
        <v>123.31622644324867</v>
      </c>
    </row>
    <row r="372" spans="2:13" x14ac:dyDescent="0.25">
      <c r="B372" s="4">
        <v>37</v>
      </c>
      <c r="C372" s="25">
        <v>42917</v>
      </c>
      <c r="D372" s="4">
        <v>314.5</v>
      </c>
      <c r="E372" s="4">
        <f>D373-D372</f>
        <v>-9.3999999999999773</v>
      </c>
      <c r="F372" s="4">
        <f>E373-E372</f>
        <v>4.2999999999999545</v>
      </c>
      <c r="G372" s="4">
        <f>F373-F372</f>
        <v>15.300000000000068</v>
      </c>
      <c r="H372" s="4">
        <f>G373-G372</f>
        <v>-31.60000000000008</v>
      </c>
      <c r="I372" s="4">
        <f>H373-H372</f>
        <v>16.500000000000057</v>
      </c>
      <c r="J372" s="4">
        <f>I373-I372</f>
        <v>112.05000000000001</v>
      </c>
      <c r="K372" s="4">
        <f>J373-J372</f>
        <v>-543.65000000000009</v>
      </c>
      <c r="L372" s="4">
        <f>($R$319*(B372/12+0.5)^6)+($R$320*(B372/12+0.5)^5)+($R$321*(B372/12+0.5)^4)+($R$322*(B372/12+0.5)^3)+($R$323*(B372/12+0.5)^2)+($R$324*(B372/12+0.5))+$R$325</f>
        <v>283.35101591867556</v>
      </c>
      <c r="M372" s="4">
        <f>(D372/L372)*100</f>
        <v>110.99307301946095</v>
      </c>
    </row>
    <row r="373" spans="2:13" x14ac:dyDescent="0.25">
      <c r="B373" s="4">
        <v>39</v>
      </c>
      <c r="C373" s="25">
        <v>42948</v>
      </c>
      <c r="D373" s="4">
        <v>305.10000000000002</v>
      </c>
      <c r="E373" s="4">
        <f>D374-D373</f>
        <v>-5.1000000000000227</v>
      </c>
      <c r="F373" s="4">
        <f>E374-E373</f>
        <v>19.600000000000023</v>
      </c>
      <c r="G373" s="4">
        <f>F374-F373</f>
        <v>-16.300000000000011</v>
      </c>
      <c r="H373" s="4">
        <f>G374-G373</f>
        <v>-15.100000000000023</v>
      </c>
      <c r="I373" s="4">
        <f>H374-H373</f>
        <v>128.55000000000007</v>
      </c>
      <c r="J373" s="4">
        <f>I374-I373</f>
        <v>-431.60000000000008</v>
      </c>
      <c r="K373" s="4">
        <f>J374-J373</f>
        <v>1053.5999999999999</v>
      </c>
      <c r="L373" s="4">
        <f>($R$319*(B373/12+0.5)^6)+($R$320*(B373/12+0.5)^5)+($R$321*(B373/12+0.5)^4)+($R$322*(B373/12+0.5)^3)+($R$323*(B373/12+0.5)^2)+($R$324*(B373/12+0.5))+$R$325</f>
        <v>301.50350905872222</v>
      </c>
      <c r="M373" s="4">
        <f>(D373/L373)*100</f>
        <v>101.19285210062922</v>
      </c>
    </row>
    <row r="374" spans="2:13" x14ac:dyDescent="0.25">
      <c r="B374" s="4">
        <v>41</v>
      </c>
      <c r="C374" s="25">
        <v>42979</v>
      </c>
      <c r="D374" s="4">
        <v>300</v>
      </c>
      <c r="E374" s="4">
        <f>D375-D374</f>
        <v>14.5</v>
      </c>
      <c r="F374" s="4">
        <f>E375-E374</f>
        <v>3.3000000000000114</v>
      </c>
      <c r="G374" s="4">
        <f>F375-F374</f>
        <v>-31.400000000000034</v>
      </c>
      <c r="H374" s="4">
        <f>G375-G374</f>
        <v>113.45000000000005</v>
      </c>
      <c r="I374" s="4">
        <f>H375-H374</f>
        <v>-303.05</v>
      </c>
      <c r="J374" s="4">
        <f>I375-I374</f>
        <v>621.99999999999989</v>
      </c>
      <c r="K374" s="4">
        <f>J375-J374</f>
        <v>-1037.6999999999996</v>
      </c>
      <c r="L374" s="4">
        <f>($R$319*(B374/12+0.5)^6)+($R$320*(B374/12+0.5)^5)+($R$321*(B374/12+0.5)^4)+($R$322*(B374/12+0.5)^3)+($R$323*(B374/12+0.5)^2)+($R$324*(B374/12+0.5))+$R$325</f>
        <v>319.75207070221302</v>
      </c>
      <c r="M374" s="4">
        <f>(D374/L374)*100</f>
        <v>93.822691856589017</v>
      </c>
    </row>
    <row r="375" spans="2:13" x14ac:dyDescent="0.25">
      <c r="B375" s="4">
        <v>43</v>
      </c>
      <c r="C375" s="25">
        <v>43009</v>
      </c>
      <c r="D375" s="4">
        <v>314.5</v>
      </c>
      <c r="E375" s="4">
        <f>D376-D375</f>
        <v>17.800000000000011</v>
      </c>
      <c r="F375" s="4">
        <f>E376-E375</f>
        <v>-28.100000000000023</v>
      </c>
      <c r="G375" s="4">
        <f>F376-F375</f>
        <v>82.050000000000011</v>
      </c>
      <c r="H375" s="4">
        <f>G376-G375</f>
        <v>-189.59999999999997</v>
      </c>
      <c r="I375" s="4">
        <f>H376-H375</f>
        <v>318.94999999999987</v>
      </c>
      <c r="J375" s="4">
        <f>I376-I375</f>
        <v>-415.6999999999997</v>
      </c>
      <c r="K375" s="4">
        <f>J376-J375</f>
        <v>444.54999999999939</v>
      </c>
      <c r="L375" s="4">
        <f>($R$319*(B375/12+0.5)^6)+($R$320*(B375/12+0.5)^5)+($R$321*(B375/12+0.5)^4)+($R$322*(B375/12+0.5)^3)+($R$323*(B375/12+0.5)^2)+($R$324*(B375/12+0.5))+$R$325</f>
        <v>337.81473154404023</v>
      </c>
      <c r="M375" s="4">
        <f>(D375/L375)*100</f>
        <v>93.098367428360433</v>
      </c>
    </row>
    <row r="376" spans="2:13" x14ac:dyDescent="0.25">
      <c r="B376" s="4">
        <v>45</v>
      </c>
      <c r="C376" s="25">
        <v>43040</v>
      </c>
      <c r="D376" s="4">
        <v>332.3</v>
      </c>
      <c r="E376" s="4">
        <f>D377-D376</f>
        <v>-10.300000000000011</v>
      </c>
      <c r="F376" s="4">
        <f>E377-E376</f>
        <v>53.949999999999989</v>
      </c>
      <c r="G376" s="4">
        <f>F377-F376</f>
        <v>-107.54999999999995</v>
      </c>
      <c r="H376" s="4">
        <f>G377-G376</f>
        <v>129.34999999999991</v>
      </c>
      <c r="I376" s="4">
        <f>H377-H376</f>
        <v>-96.749999999999829</v>
      </c>
      <c r="J376" s="4">
        <f>I377-I376</f>
        <v>28.849999999999682</v>
      </c>
      <c r="K376" s="4">
        <f>J377-J376</f>
        <v>-23.649999999999466</v>
      </c>
      <c r="L376" s="4">
        <f>($R$319*(B376/12+0.5)^6)+($R$320*(B376/12+0.5)^5)+($R$321*(B376/12+0.5)^4)+($R$322*(B376/12+0.5)^3)+($R$323*(B376/12+0.5)^2)+($R$324*(B376/12+0.5))+$R$325</f>
        <v>355.41336541630403</v>
      </c>
      <c r="M376" s="4">
        <f>(D376/L376)*100</f>
        <v>93.496765269581019</v>
      </c>
    </row>
    <row r="377" spans="2:13" x14ac:dyDescent="0.25">
      <c r="B377" s="4">
        <v>47</v>
      </c>
      <c r="C377" s="25">
        <v>43070</v>
      </c>
      <c r="D377" s="4">
        <v>322</v>
      </c>
      <c r="E377" s="4">
        <f>D378-D377</f>
        <v>43.649999999999977</v>
      </c>
      <c r="F377" s="4">
        <f>E378-E377</f>
        <v>-53.599999999999966</v>
      </c>
      <c r="G377" s="4">
        <f>F378-F377</f>
        <v>21.799999999999955</v>
      </c>
      <c r="H377" s="4">
        <f>G378-G377</f>
        <v>32.60000000000008</v>
      </c>
      <c r="I377" s="4">
        <f>H378-H377</f>
        <v>-67.900000000000148</v>
      </c>
      <c r="J377" s="4">
        <f>I378-I377</f>
        <v>5.200000000000216</v>
      </c>
      <c r="K377" s="4">
        <f>J378-J377</f>
        <v>291.89999999999986</v>
      </c>
      <c r="L377" s="4">
        <f>($R$319*(B377/12+0.5)^6)+($R$320*(B377/12+0.5)^5)+($R$321*(B377/12+0.5)^4)+($R$322*(B377/12+0.5)^3)+($R$323*(B377/12+0.5)^2)+($R$324*(B377/12+0.5))+$R$325</f>
        <v>372.2768736189679</v>
      </c>
      <c r="M377" s="4">
        <f>(D377/L377)*100</f>
        <v>86.494763123420014</v>
      </c>
    </row>
    <row r="378" spans="2:13" x14ac:dyDescent="0.25">
      <c r="B378" s="4">
        <v>49</v>
      </c>
      <c r="C378" s="25">
        <v>43101</v>
      </c>
      <c r="D378" s="4">
        <v>365.65</v>
      </c>
      <c r="E378" s="4">
        <f>D379-D378</f>
        <v>-9.9499999999999886</v>
      </c>
      <c r="F378" s="4">
        <f>E379-E378</f>
        <v>-31.800000000000011</v>
      </c>
      <c r="G378" s="4">
        <f>F379-F378</f>
        <v>54.400000000000034</v>
      </c>
      <c r="H378" s="4">
        <f>G379-G378</f>
        <v>-35.300000000000068</v>
      </c>
      <c r="I378" s="4">
        <f>H379-H378</f>
        <v>-62.699999999999932</v>
      </c>
      <c r="J378" s="4">
        <f>I379-I378</f>
        <v>297.10000000000008</v>
      </c>
      <c r="K378" s="4">
        <f>J379-J378</f>
        <v>-712.80000000000064</v>
      </c>
      <c r="L378" s="4">
        <f>($R$319*(B378/12+0.5)^6)+($R$320*(B378/12+0.5)^5)+($R$321*(B378/12+0.5)^4)+($R$322*(B378/12+0.5)^3)+($R$323*(B378/12+0.5)^2)+($R$324*(B378/12+0.5))+$R$325</f>
        <v>388.14452717842084</v>
      </c>
      <c r="M378" s="4">
        <f>(D378/L378)*100</f>
        <v>94.204600193143861</v>
      </c>
    </row>
    <row r="379" spans="2:13" x14ac:dyDescent="0.25">
      <c r="B379" s="4">
        <v>51</v>
      </c>
      <c r="C379" s="25">
        <v>43132</v>
      </c>
      <c r="D379" s="4">
        <v>355.7</v>
      </c>
      <c r="E379" s="4">
        <f>D380-D379</f>
        <v>-41.75</v>
      </c>
      <c r="F379" s="4">
        <f>E380-E379</f>
        <v>22.600000000000023</v>
      </c>
      <c r="G379" s="4">
        <f>F380-F379</f>
        <v>19.099999999999966</v>
      </c>
      <c r="H379" s="4">
        <f>G380-G379</f>
        <v>-98</v>
      </c>
      <c r="I379" s="4">
        <f>H380-H379</f>
        <v>234.40000000000015</v>
      </c>
      <c r="J379" s="4">
        <f>I380-I379</f>
        <v>-415.70000000000056</v>
      </c>
      <c r="K379" s="4">
        <f>J380-J379</f>
        <v>555.95000000000152</v>
      </c>
      <c r="L379" s="4">
        <f>($R$319*(B379/12+0.5)^6)+($R$320*(B379/12+0.5)^5)+($R$321*(B379/12+0.5)^4)+($R$322*(B379/12+0.5)^3)+($R$323*(B379/12+0.5)^2)+($R$324*(B379/12+0.5))+$R$325</f>
        <v>402.76946703394958</v>
      </c>
      <c r="M379" s="4">
        <f>(D379/L379)*100</f>
        <v>88.313546361749886</v>
      </c>
    </row>
    <row r="380" spans="2:13" x14ac:dyDescent="0.25">
      <c r="B380" s="4">
        <v>53</v>
      </c>
      <c r="C380" s="25">
        <v>43160</v>
      </c>
      <c r="D380" s="4">
        <v>313.95</v>
      </c>
      <c r="E380" s="4">
        <f>D381-D380</f>
        <v>-19.149999999999977</v>
      </c>
      <c r="F380" s="4">
        <f>E381-E380</f>
        <v>41.699999999999989</v>
      </c>
      <c r="G380" s="4">
        <f>F381-F380</f>
        <v>-78.900000000000034</v>
      </c>
      <c r="H380" s="4">
        <f>G381-G380</f>
        <v>136.40000000000015</v>
      </c>
      <c r="I380" s="4">
        <f>H381-H380</f>
        <v>-181.30000000000041</v>
      </c>
      <c r="J380" s="4">
        <f>I381-I380</f>
        <v>140.25000000000097</v>
      </c>
      <c r="K380" s="4">
        <f>J381-J380</f>
        <v>113.74999999999795</v>
      </c>
      <c r="L380" s="4">
        <f>($R$319*(B380/12+0.5)^6)+($R$320*(B380/12+0.5)^5)+($R$321*(B380/12+0.5)^4)+($R$322*(B380/12+0.5)^3)+($R$323*(B380/12+0.5)^2)+($R$324*(B380/12+0.5))+$R$325</f>
        <v>415.92236215211904</v>
      </c>
      <c r="M380" s="4">
        <f>(D380/L380)*100</f>
        <v>75.482837319811196</v>
      </c>
    </row>
    <row r="381" spans="2:13" x14ac:dyDescent="0.25">
      <c r="B381" s="4">
        <v>55</v>
      </c>
      <c r="C381" s="25">
        <v>43191</v>
      </c>
      <c r="D381" s="4">
        <v>294.8</v>
      </c>
      <c r="E381" s="4">
        <f>D382-D381</f>
        <v>22.550000000000011</v>
      </c>
      <c r="F381" s="4">
        <f>E382-E381</f>
        <v>-37.200000000000045</v>
      </c>
      <c r="G381" s="4">
        <f>F382-F381</f>
        <v>57.500000000000114</v>
      </c>
      <c r="H381" s="4">
        <f>G382-G381</f>
        <v>-44.900000000000261</v>
      </c>
      <c r="I381" s="4">
        <f>H382-H381</f>
        <v>-41.049999999999443</v>
      </c>
      <c r="J381" s="4">
        <f>I382-I381</f>
        <v>253.99999999999892</v>
      </c>
      <c r="K381" s="4">
        <f>J382-J381</f>
        <v>-653.14999999999804</v>
      </c>
      <c r="L381" s="4">
        <f>($R$319*(B381/12+0.5)^6)+($R$320*(B381/12+0.5)^5)+($R$321*(B381/12+0.5)^4)+($R$322*(B381/12+0.5)^3)+($R$323*(B381/12+0.5)^2)+($R$324*(B381/12+0.5))+$R$325</f>
        <v>427.39522556906036</v>
      </c>
      <c r="M381" s="4">
        <f>(D381/L381)*100</f>
        <v>68.975969398695341</v>
      </c>
    </row>
    <row r="382" spans="2:13" x14ac:dyDescent="0.25">
      <c r="B382" s="4">
        <v>57</v>
      </c>
      <c r="C382" s="25">
        <v>43221</v>
      </c>
      <c r="D382" s="4">
        <v>317.35000000000002</v>
      </c>
      <c r="E382" s="4">
        <f>D383-D382</f>
        <v>-14.650000000000034</v>
      </c>
      <c r="F382" s="4">
        <f>E383-E382</f>
        <v>20.300000000000068</v>
      </c>
      <c r="G382" s="4">
        <f>F383-F382</f>
        <v>12.599999999999852</v>
      </c>
      <c r="H382" s="4">
        <f>G383-G382</f>
        <v>-85.949999999999704</v>
      </c>
      <c r="I382" s="4">
        <f>H383-H382</f>
        <v>212.94999999999948</v>
      </c>
      <c r="J382" s="4">
        <f>I383-I382</f>
        <v>-399.14999999999918</v>
      </c>
      <c r="K382" s="4">
        <f>J383-J382</f>
        <v>617.49999999999886</v>
      </c>
      <c r="L382" s="4">
        <f>($R$319*(B382/12+0.5)^6)+($R$320*(B382/12+0.5)^5)+($R$321*(B382/12+0.5)^4)+($R$322*(B382/12+0.5)^3)+($R$323*(B382/12+0.5)^2)+($R$324*(B382/12+0.5))+$R$325</f>
        <v>437.0053883606688</v>
      </c>
      <c r="M382" s="4">
        <f>(D382/L382)*100</f>
        <v>72.619241879481137</v>
      </c>
    </row>
    <row r="383" spans="2:13" x14ac:dyDescent="0.25">
      <c r="B383" s="4">
        <v>59</v>
      </c>
      <c r="C383" s="25">
        <v>43252</v>
      </c>
      <c r="D383" s="4">
        <v>302.7</v>
      </c>
      <c r="E383" s="4">
        <f>D384-D383</f>
        <v>5.6500000000000341</v>
      </c>
      <c r="F383" s="4">
        <f>E384-E383</f>
        <v>32.89999999999992</v>
      </c>
      <c r="G383" s="4">
        <f>F384-F383</f>
        <v>-73.349999999999852</v>
      </c>
      <c r="H383" s="4">
        <f>G384-G383</f>
        <v>126.99999999999977</v>
      </c>
      <c r="I383" s="4">
        <f>H384-H383</f>
        <v>-186.1999999999997</v>
      </c>
      <c r="J383" s="4">
        <f>I384-I383</f>
        <v>218.34999999999968</v>
      </c>
      <c r="K383" s="4">
        <f>J384-J383</f>
        <v>-145.79999999999973</v>
      </c>
      <c r="L383" s="4">
        <f>($R$319*(B383/12+0.5)^6)+($R$320*(B383/12+0.5)^5)+($R$321*(B383/12+0.5)^4)+($R$322*(B383/12+0.5)^3)+($R$323*(B383/12+0.5)^2)+($R$324*(B383/12+0.5))+$R$325</f>
        <v>444.59963154071079</v>
      </c>
      <c r="M383" s="4">
        <f>(D383/L383)*100</f>
        <v>68.083727139185129</v>
      </c>
    </row>
    <row r="384" spans="2:13" x14ac:dyDescent="0.25">
      <c r="B384" s="4">
        <v>61</v>
      </c>
      <c r="C384" s="25">
        <v>43282</v>
      </c>
      <c r="D384" s="4">
        <v>308.35000000000002</v>
      </c>
      <c r="E384" s="4">
        <f>D385-D384</f>
        <v>38.549999999999955</v>
      </c>
      <c r="F384" s="4">
        <f>E385-E384</f>
        <v>-40.449999999999932</v>
      </c>
      <c r="G384" s="4">
        <f>F385-F384</f>
        <v>53.64999999999992</v>
      </c>
      <c r="H384" s="4">
        <f>G385-G384</f>
        <v>-59.199999999999932</v>
      </c>
      <c r="I384" s="4">
        <f>H385-H384</f>
        <v>32.149999999999977</v>
      </c>
      <c r="J384" s="4">
        <f>I385-I384</f>
        <v>72.549999999999955</v>
      </c>
      <c r="K384" s="4">
        <f>J385-J384</f>
        <v>-351.79999999999995</v>
      </c>
      <c r="L384" s="4">
        <f>($R$319*(B384/12+0.5)^6)+($R$320*(B384/12+0.5)^5)+($R$321*(B384/12+0.5)^4)+($R$322*(B384/12+0.5)^3)+($R$323*(B384/12+0.5)^2)+($R$324*(B384/12+0.5))+$R$325</f>
        <v>450.05847588683628</v>
      </c>
      <c r="M384" s="4">
        <f>(D384/L384)*100</f>
        <v>68.513319162004237</v>
      </c>
    </row>
    <row r="385" spans="2:13" x14ac:dyDescent="0.25">
      <c r="B385" s="4">
        <v>63</v>
      </c>
      <c r="C385" s="25">
        <v>43313</v>
      </c>
      <c r="D385" s="4">
        <v>346.9</v>
      </c>
      <c r="E385" s="4">
        <f>D386-D385</f>
        <v>-1.8999999999999773</v>
      </c>
      <c r="F385" s="4">
        <f>E386-E385</f>
        <v>13.199999999999989</v>
      </c>
      <c r="G385" s="4">
        <f>F386-F385</f>
        <v>-5.5500000000000114</v>
      </c>
      <c r="H385" s="4">
        <f>G386-G385</f>
        <v>-27.049999999999955</v>
      </c>
      <c r="I385" s="4">
        <f>H386-H385</f>
        <v>104.69999999999993</v>
      </c>
      <c r="J385" s="4">
        <f>I386-I385</f>
        <v>-279.25</v>
      </c>
      <c r="K385" s="4">
        <f>J386-J385</f>
        <v>688.95000000000027</v>
      </c>
      <c r="L385" s="4">
        <f>($R$319*(B385/12+0.5)^6)+($R$320*(B385/12+0.5)^5)+($R$321*(B385/12+0.5)^4)+($R$322*(B385/12+0.5)^3)+($R$323*(B385/12+0.5)^2)+($R$324*(B385/12+0.5))+$R$325</f>
        <v>453.30062969450614</v>
      </c>
      <c r="M385" s="4">
        <f>(D385/L385)*100</f>
        <v>76.527579552180867</v>
      </c>
    </row>
    <row r="386" spans="2:13" x14ac:dyDescent="0.25">
      <c r="B386" s="4">
        <v>65</v>
      </c>
      <c r="C386" s="25">
        <v>43344</v>
      </c>
      <c r="D386" s="4">
        <v>345</v>
      </c>
      <c r="E386" s="4">
        <f>D387-D386</f>
        <v>11.300000000000011</v>
      </c>
      <c r="F386" s="4">
        <f>E387-E386</f>
        <v>7.6499999999999773</v>
      </c>
      <c r="G386" s="4">
        <f>F387-F386</f>
        <v>-32.599999999999966</v>
      </c>
      <c r="H386" s="4">
        <f>G387-G386</f>
        <v>77.649999999999977</v>
      </c>
      <c r="I386" s="4">
        <f>H387-H386</f>
        <v>-174.55000000000007</v>
      </c>
      <c r="J386" s="4">
        <f>I387-I386</f>
        <v>409.70000000000033</v>
      </c>
      <c r="K386" s="4">
        <f>J387-J386</f>
        <v>-953.20000000000095</v>
      </c>
      <c r="L386" s="4">
        <f>($R$319*(B386/12+0.5)^6)+($R$320*(B386/12+0.5)^5)+($R$321*(B386/12+0.5)^4)+($R$322*(B386/12+0.5)^3)+($R$323*(B386/12+0.5)^2)+($R$324*(B386/12+0.5))+$R$325</f>
        <v>454.28759445881974</v>
      </c>
      <c r="M386" s="4">
        <f>(D386/L386)*100</f>
        <v>75.943081917301527</v>
      </c>
    </row>
    <row r="387" spans="2:13" x14ac:dyDescent="0.25">
      <c r="B387" s="4">
        <v>67</v>
      </c>
      <c r="C387" s="25">
        <v>43374</v>
      </c>
      <c r="D387" s="4">
        <v>356.3</v>
      </c>
      <c r="E387" s="4">
        <f>D388-D387</f>
        <v>18.949999999999989</v>
      </c>
      <c r="F387" s="4">
        <f>E388-E387</f>
        <v>-24.949999999999989</v>
      </c>
      <c r="G387" s="4">
        <f>F388-F387</f>
        <v>45.050000000000011</v>
      </c>
      <c r="H387" s="4">
        <f>G388-G387</f>
        <v>-96.900000000000091</v>
      </c>
      <c r="I387" s="4">
        <f>H388-H387</f>
        <v>235.15000000000026</v>
      </c>
      <c r="J387" s="4">
        <f>I388-I387</f>
        <v>-543.50000000000057</v>
      </c>
      <c r="K387" s="4">
        <f>J388-J387</f>
        <v>1154.0000000000009</v>
      </c>
      <c r="L387" s="4">
        <f>($R$319*(B387/12+0.5)^6)+($R$320*(B387/12+0.5)^5)+($R$321*(B387/12+0.5)^4)+($R$322*(B387/12+0.5)^3)+($R$323*(B387/12+0.5)^2)+($R$324*(B387/12+0.5))+$R$325</f>
        <v>453.02842848425917</v>
      </c>
      <c r="M387" s="4">
        <f>(D387/L387)*100</f>
        <v>78.648485966345916</v>
      </c>
    </row>
    <row r="388" spans="2:13" x14ac:dyDescent="0.25">
      <c r="B388" s="4">
        <v>69</v>
      </c>
      <c r="C388" s="25">
        <v>43405</v>
      </c>
      <c r="D388" s="4">
        <v>375.25</v>
      </c>
      <c r="E388" s="4">
        <f>D389-D388</f>
        <v>-6</v>
      </c>
      <c r="F388" s="4">
        <f>E389-E388</f>
        <v>20.100000000000023</v>
      </c>
      <c r="G388" s="4">
        <f>F389-F388</f>
        <v>-51.85000000000008</v>
      </c>
      <c r="H388" s="4">
        <f>G389-G388</f>
        <v>138.25000000000017</v>
      </c>
      <c r="I388" s="4">
        <f>H389-H388</f>
        <v>-308.35000000000031</v>
      </c>
      <c r="J388" s="4">
        <f>I389-I388</f>
        <v>610.50000000000045</v>
      </c>
      <c r="K388" s="4">
        <f>J389-J388</f>
        <v>-1133.6500000000008</v>
      </c>
      <c r="L388" s="4">
        <f>($R$319*(B388/12+0.5)^6)+($R$320*(B388/12+0.5)^5)+($R$321*(B388/12+0.5)^4)+($R$322*(B388/12+0.5)^3)+($R$323*(B388/12+0.5)^2)+($R$324*(B388/12+0.5))+$R$325</f>
        <v>449.58466842233565</v>
      </c>
      <c r="M388" s="4">
        <f>(D388/L388)*100</f>
        <v>83.465924520249359</v>
      </c>
    </row>
    <row r="389" spans="2:13" x14ac:dyDescent="0.25">
      <c r="B389" s="4">
        <v>71</v>
      </c>
      <c r="C389" s="25">
        <v>43435</v>
      </c>
      <c r="D389" s="4">
        <v>369.25</v>
      </c>
      <c r="E389" s="4">
        <f>D390-D389</f>
        <v>14.100000000000023</v>
      </c>
      <c r="F389" s="4">
        <f>E390-E389</f>
        <v>-31.750000000000057</v>
      </c>
      <c r="G389" s="4">
        <f>F390-F389</f>
        <v>86.400000000000091</v>
      </c>
      <c r="H389" s="4">
        <f>G390-G389</f>
        <v>-170.10000000000014</v>
      </c>
      <c r="I389" s="4">
        <f>H390-H389</f>
        <v>302.1500000000002</v>
      </c>
      <c r="J389" s="4">
        <f>I390-I389</f>
        <v>-523.15000000000032</v>
      </c>
      <c r="K389" s="4">
        <f>J390-J389</f>
        <v>887.1500000000002</v>
      </c>
      <c r="L389" s="4">
        <f>($R$319*(B389/12+0.5)^6)+($R$320*(B389/12+0.5)^5)+($R$321*(B389/12+0.5)^4)+($R$322*(B389/12+0.5)^3)+($R$323*(B389/12+0.5)^2)+($R$324*(B389/12+0.5))+$R$325</f>
        <v>444.07540873715129</v>
      </c>
      <c r="M389" s="4">
        <f>(D389/L389)*100</f>
        <v>83.150292210519467</v>
      </c>
    </row>
    <row r="390" spans="2:13" x14ac:dyDescent="0.25">
      <c r="B390" s="4">
        <v>73</v>
      </c>
      <c r="C390" s="25">
        <v>43466</v>
      </c>
      <c r="D390" s="4">
        <v>383.35</v>
      </c>
      <c r="E390" s="4">
        <f>D391-D390</f>
        <v>-17.650000000000034</v>
      </c>
      <c r="F390" s="4">
        <f>E391-E390</f>
        <v>54.650000000000034</v>
      </c>
      <c r="G390" s="4">
        <f>F391-F390</f>
        <v>-83.700000000000045</v>
      </c>
      <c r="H390" s="4">
        <f>G391-G390</f>
        <v>132.05000000000007</v>
      </c>
      <c r="I390" s="4">
        <f>H391-H390</f>
        <v>-221.00000000000006</v>
      </c>
      <c r="J390" s="4">
        <f>I391-I390</f>
        <v>363.99999999999989</v>
      </c>
      <c r="K390" s="4">
        <f>J391-J390</f>
        <v>-579.09999999999923</v>
      </c>
      <c r="L390" s="4">
        <f>($R$319*(B390/12+0.5)^6)+($R$320*(B390/12+0.5)^5)+($R$321*(B390/12+0.5)^4)+($R$322*(B390/12+0.5)^3)+($R$323*(B390/12+0.5)^2)+($R$324*(B390/12+0.5))+$R$325</f>
        <v>436.68253909886243</v>
      </c>
      <c r="M390" s="4">
        <f>(D390/L390)*100</f>
        <v>87.78688536323908</v>
      </c>
    </row>
    <row r="391" spans="2:13" x14ac:dyDescent="0.25">
      <c r="B391" s="4">
        <v>75</v>
      </c>
      <c r="C391" s="25">
        <v>43497</v>
      </c>
      <c r="D391" s="4">
        <v>365.7</v>
      </c>
      <c r="E391" s="4">
        <f>D392-D391</f>
        <v>37</v>
      </c>
      <c r="F391" s="4">
        <f>E392-E391</f>
        <v>-29.050000000000011</v>
      </c>
      <c r="G391" s="4">
        <f>F392-F391</f>
        <v>48.350000000000023</v>
      </c>
      <c r="H391" s="4">
        <f>G392-G391</f>
        <v>-88.949999999999989</v>
      </c>
      <c r="I391" s="4">
        <f>H392-H391</f>
        <v>142.99999999999983</v>
      </c>
      <c r="J391" s="4">
        <f>I392-I391</f>
        <v>-215.0999999999994</v>
      </c>
      <c r="K391" s="4">
        <f>J392-J391</f>
        <v>367.49999999999841</v>
      </c>
      <c r="L391" s="4">
        <f>($R$319*(B391/12+0.5)^6)+($R$320*(B391/12+0.5)^5)+($R$321*(B391/12+0.5)^4)+($R$322*(B391/12+0.5)^3)+($R$323*(B391/12+0.5)^2)+($R$324*(B391/12+0.5))+$R$325</f>
        <v>427.65613970505342</v>
      </c>
      <c r="M391" s="4">
        <f>(D391/L391)*100</f>
        <v>85.512627096203161</v>
      </c>
    </row>
    <row r="392" spans="2:13" x14ac:dyDescent="0.25">
      <c r="B392" s="4">
        <v>77</v>
      </c>
      <c r="C392" s="25">
        <v>43525</v>
      </c>
      <c r="D392" s="4">
        <v>402.7</v>
      </c>
      <c r="E392" s="4">
        <f>D393-D392</f>
        <v>7.9499999999999886</v>
      </c>
      <c r="F392" s="4">
        <f>E393-E392</f>
        <v>19.300000000000011</v>
      </c>
      <c r="G392" s="4">
        <f>F393-F392</f>
        <v>-40.599999999999966</v>
      </c>
      <c r="H392" s="4">
        <f>G393-G392</f>
        <v>54.049999999999841</v>
      </c>
      <c r="I392" s="4">
        <f>H393-H392</f>
        <v>-72.099999999999568</v>
      </c>
      <c r="J392" s="4">
        <f>I393-I392</f>
        <v>152.39999999999901</v>
      </c>
      <c r="K392" s="4">
        <f>J393-J392</f>
        <v>-405.14999999999793</v>
      </c>
      <c r="L392" s="4">
        <f>($R$319*(B392/12+0.5)^6)+($R$320*(B392/12+0.5)^5)+($R$321*(B392/12+0.5)^4)+($R$322*(B392/12+0.5)^3)+($R$323*(B392/12+0.5)^2)+($R$324*(B392/12+0.5))+$R$325</f>
        <v>417.32003453002767</v>
      </c>
      <c r="M392" s="4">
        <f>(D392/L392)*100</f>
        <v>96.496685200725551</v>
      </c>
    </row>
    <row r="393" spans="2:13" x14ac:dyDescent="0.25">
      <c r="B393" s="4">
        <v>79</v>
      </c>
      <c r="C393" s="25">
        <v>43556</v>
      </c>
      <c r="D393" s="4">
        <v>410.65</v>
      </c>
      <c r="E393" s="4">
        <f>D394-D393</f>
        <v>27.25</v>
      </c>
      <c r="F393" s="4">
        <f>E394-E393</f>
        <v>-21.299999999999955</v>
      </c>
      <c r="G393" s="4">
        <f>F394-F393</f>
        <v>13.449999999999875</v>
      </c>
      <c r="H393" s="4">
        <f>G394-G393</f>
        <v>-18.049999999999727</v>
      </c>
      <c r="I393" s="4">
        <f>H394-H393</f>
        <v>80.299999999999443</v>
      </c>
      <c r="J393" s="4">
        <f>I394-I393</f>
        <v>-252.74999999999892</v>
      </c>
      <c r="K393" s="4">
        <f>J394-J393</f>
        <v>609.84999999999809</v>
      </c>
      <c r="L393" s="4">
        <f>($R$319*(B393/12+0.5)^6)+($R$320*(B393/12+0.5)^5)+($R$321*(B393/12+0.5)^4)+($R$322*(B393/12+0.5)^3)+($R$323*(B393/12+0.5)^2)+($R$324*(B393/12+0.5))+$R$325</f>
        <v>406.07750250199069</v>
      </c>
      <c r="M393" s="4">
        <f>(D393/L393)*100</f>
        <v>101.12601596242993</v>
      </c>
    </row>
    <row r="394" spans="2:13" x14ac:dyDescent="0.25">
      <c r="B394" s="4">
        <v>81</v>
      </c>
      <c r="C394" s="25">
        <v>43586</v>
      </c>
      <c r="D394" s="4">
        <v>437.9</v>
      </c>
      <c r="E394" s="4">
        <f>D395-D394</f>
        <v>5.9500000000000455</v>
      </c>
      <c r="F394" s="4">
        <f>E395-E394</f>
        <v>-7.8500000000000796</v>
      </c>
      <c r="G394" s="4">
        <f>F395-F394</f>
        <v>-4.5999999999998522</v>
      </c>
      <c r="H394" s="4">
        <f>G395-G394</f>
        <v>62.249999999999716</v>
      </c>
      <c r="I394" s="4">
        <f>H395-H394</f>
        <v>-172.44999999999948</v>
      </c>
      <c r="J394" s="4">
        <f>I395-I394</f>
        <v>357.09999999999911</v>
      </c>
      <c r="K394" s="4">
        <f>J395-J394</f>
        <v>-658.29999999999859</v>
      </c>
      <c r="L394" s="4">
        <f>($R$319*(B394/12+0.5)^6)+($R$320*(B394/12+0.5)^5)+($R$321*(B394/12+0.5)^4)+($R$322*(B394/12+0.5)^3)+($R$323*(B394/12+0.5)^2)+($R$324*(B394/12+0.5))+$R$325</f>
        <v>394.41714660815956</v>
      </c>
      <c r="M394" s="4">
        <f>(D394/L394)*100</f>
        <v>111.02458495168801</v>
      </c>
    </row>
    <row r="395" spans="2:13" x14ac:dyDescent="0.25">
      <c r="B395" s="4">
        <v>83</v>
      </c>
      <c r="C395" s="25">
        <v>43617</v>
      </c>
      <c r="D395" s="4">
        <v>443.85</v>
      </c>
      <c r="E395" s="4">
        <f>D396-D395</f>
        <v>-1.9000000000000341</v>
      </c>
      <c r="F395" s="4">
        <f>E396-E395</f>
        <v>-12.449999999999932</v>
      </c>
      <c r="G395" s="4">
        <f>F396-F395</f>
        <v>57.649999999999864</v>
      </c>
      <c r="H395" s="4">
        <f>G396-G395</f>
        <v>-110.19999999999976</v>
      </c>
      <c r="I395" s="4">
        <f>H396-H395</f>
        <v>184.64999999999964</v>
      </c>
      <c r="J395" s="4">
        <f>I396-I395</f>
        <v>-301.19999999999953</v>
      </c>
      <c r="K395" s="4">
        <f>J396-J395</f>
        <v>448.34999999999962</v>
      </c>
      <c r="L395" s="4">
        <f>($R$319*(B395/12+0.5)^6)+($R$320*(B395/12+0.5)^5)+($R$321*(B395/12+0.5)^4)+($R$322*(B395/12+0.5)^3)+($R$323*(B395/12+0.5)^2)+($R$324*(B395/12+0.5))+$R$325</f>
        <v>382.91892092776561</v>
      </c>
      <c r="M395" s="4">
        <f>(D395/L395)*100</f>
        <v>115.91226647265324</v>
      </c>
    </row>
    <row r="396" spans="2:13" x14ac:dyDescent="0.25">
      <c r="B396" s="4">
        <v>85</v>
      </c>
      <c r="C396" s="25">
        <v>43647</v>
      </c>
      <c r="D396" s="4">
        <v>441.95</v>
      </c>
      <c r="E396" s="4">
        <f>D397-D396</f>
        <v>-14.349999999999966</v>
      </c>
      <c r="F396" s="4">
        <f>E397-E396</f>
        <v>45.199999999999932</v>
      </c>
      <c r="G396" s="4">
        <f>F397-F396</f>
        <v>-52.549999999999898</v>
      </c>
      <c r="H396" s="4">
        <f>G397-G396</f>
        <v>74.449999999999875</v>
      </c>
      <c r="I396" s="4">
        <f>H397-H396</f>
        <v>-116.5499999999999</v>
      </c>
      <c r="J396" s="4">
        <f>I397-I396</f>
        <v>147.15000000000009</v>
      </c>
      <c r="K396" s="4">
        <f>J397-J396</f>
        <v>-89.250000000000739</v>
      </c>
      <c r="L396" s="4">
        <f>($R$319*(B396/12+0.5)^6)+($R$320*(B396/12+0.5)^5)+($R$321*(B396/12+0.5)^4)+($R$322*(B396/12+0.5)^3)+($R$323*(B396/12+0.5)^2)+($R$324*(B396/12+0.5))+$R$325</f>
        <v>372.26031559297985</v>
      </c>
      <c r="M396" s="4">
        <f>(D396/L396)*100</f>
        <v>118.72068589852513</v>
      </c>
    </row>
    <row r="397" spans="2:13" x14ac:dyDescent="0.25">
      <c r="B397" s="4">
        <v>87</v>
      </c>
      <c r="C397" s="25">
        <v>43678</v>
      </c>
      <c r="D397" s="4">
        <v>427.6</v>
      </c>
      <c r="E397" s="4">
        <f>D398-D397</f>
        <v>30.849999999999966</v>
      </c>
      <c r="F397" s="4">
        <f>E398-E397</f>
        <v>-7.3499999999999659</v>
      </c>
      <c r="G397" s="4">
        <f>F398-F397</f>
        <v>21.899999999999977</v>
      </c>
      <c r="H397" s="4">
        <f>G398-G397</f>
        <v>-42.100000000000023</v>
      </c>
      <c r="I397" s="4">
        <f>H398-H397</f>
        <v>30.600000000000193</v>
      </c>
      <c r="J397" s="4">
        <f>I398-I397</f>
        <v>57.899999999999352</v>
      </c>
      <c r="K397" s="4">
        <f>J398-J397</f>
        <v>-310.09999999999843</v>
      </c>
      <c r="L397" s="4">
        <f>($R$319*(B397/12+0.5)^6)+($R$320*(B397/12+0.5)^5)+($R$321*(B397/12+0.5)^4)+($R$322*(B397/12+0.5)^3)+($R$323*(B397/12+0.5)^2)+($R$324*(B397/12+0.5))+$R$325</f>
        <v>363.22269967773354</v>
      </c>
      <c r="M397" s="4">
        <f>(D397/L397)*100</f>
        <v>117.72391989250251</v>
      </c>
    </row>
    <row r="398" spans="2:13" x14ac:dyDescent="0.25">
      <c r="B398" s="4">
        <v>89</v>
      </c>
      <c r="C398" s="25">
        <v>43709</v>
      </c>
      <c r="D398" s="4">
        <v>458.45</v>
      </c>
      <c r="E398" s="4">
        <f>D399-D398</f>
        <v>23.5</v>
      </c>
      <c r="F398" s="4">
        <f>E399-E398</f>
        <v>14.550000000000011</v>
      </c>
      <c r="G398" s="4">
        <f>F399-F398</f>
        <v>-20.200000000000045</v>
      </c>
      <c r="H398" s="4">
        <f>G399-G398</f>
        <v>-11.499999999999829</v>
      </c>
      <c r="I398" s="4">
        <f>H399-H398</f>
        <v>88.499999999999545</v>
      </c>
      <c r="J398" s="4">
        <f>I399-I398</f>
        <v>-252.19999999999908</v>
      </c>
      <c r="K398" s="4">
        <f>J399-J398</f>
        <v>480.69999999999851</v>
      </c>
      <c r="L398" s="4">
        <f>($R$319*(B398/12+0.5)^6)+($R$320*(B398/12+0.5)^5)+($R$321*(B398/12+0.5)^4)+($R$322*(B398/12+0.5)^3)+($R$323*(B398/12+0.5)^2)+($R$324*(B398/12+0.5))+$R$325</f>
        <v>356.69782201445901</v>
      </c>
      <c r="M398" s="4">
        <f>(D398/L398)*100</f>
        <v>128.52615623243597</v>
      </c>
    </row>
    <row r="399" spans="2:13" x14ac:dyDescent="0.25">
      <c r="B399" s="4">
        <v>91</v>
      </c>
      <c r="C399" s="25">
        <v>43739</v>
      </c>
      <c r="D399" s="4">
        <v>481.95</v>
      </c>
      <c r="E399" s="4">
        <f>D400-D399</f>
        <v>38.050000000000011</v>
      </c>
      <c r="F399" s="4">
        <f>E400-E399</f>
        <v>-5.6500000000000341</v>
      </c>
      <c r="G399" s="4">
        <f>F400-F399</f>
        <v>-31.699999999999875</v>
      </c>
      <c r="H399" s="4">
        <f>G400-G399</f>
        <v>76.999999999999716</v>
      </c>
      <c r="I399" s="4">
        <f>H400-H399</f>
        <v>-163.69999999999953</v>
      </c>
      <c r="J399" s="4">
        <f>I400-I399</f>
        <v>228.49999999999943</v>
      </c>
      <c r="K399" s="4">
        <f>J400-J399</f>
        <v>-15.549999999999613</v>
      </c>
      <c r="L399" s="4">
        <f>($R$319*(B399/12+0.5)^6)+($R$320*(B399/12+0.5)^5)+($R$321*(B399/12+0.5)^4)+($R$322*(B399/12+0.5)^3)+($R$323*(B399/12+0.5)^2)+($R$324*(B399/12+0.5))+$R$325</f>
        <v>353.69446993872953</v>
      </c>
      <c r="M399" s="4">
        <f>(D399/L399)*100</f>
        <v>136.26167242125334</v>
      </c>
    </row>
    <row r="400" spans="2:13" x14ac:dyDescent="0.25">
      <c r="B400" s="4">
        <v>93</v>
      </c>
      <c r="C400" s="25">
        <v>43770</v>
      </c>
      <c r="D400" s="4">
        <v>520</v>
      </c>
      <c r="E400" s="4">
        <f>D401-D400</f>
        <v>32.399999999999977</v>
      </c>
      <c r="F400" s="4">
        <f>E401-E400</f>
        <v>-37.349999999999909</v>
      </c>
      <c r="G400" s="4">
        <f>F401-F400</f>
        <v>45.299999999999841</v>
      </c>
      <c r="H400" s="4">
        <f>G401-G400</f>
        <v>-86.699999999999818</v>
      </c>
      <c r="I400" s="4">
        <f>H401-H400</f>
        <v>64.799999999999898</v>
      </c>
      <c r="J400" s="4">
        <f>I401-I400</f>
        <v>212.94999999999982</v>
      </c>
      <c r="K400" s="4">
        <f>J401-J400</f>
        <v>-984.89999999999918</v>
      </c>
      <c r="L400" s="4">
        <f>($R$319*(B400/12+0.5)^6)+($R$320*(B400/12+0.5)^5)+($R$321*(B400/12+0.5)^4)+($R$322*(B400/12+0.5)^3)+($R$323*(B400/12+0.5)^2)+($R$324*(B400/12+0.5))+$R$325</f>
        <v>355.34528596181372</v>
      </c>
      <c r="M400" s="4">
        <f>(D400/L400)*100</f>
        <v>146.33654097662082</v>
      </c>
    </row>
    <row r="401" spans="2:13" x14ac:dyDescent="0.25">
      <c r="B401" s="4">
        <v>95</v>
      </c>
      <c r="C401" s="25">
        <v>43800</v>
      </c>
      <c r="D401" s="4">
        <v>552.4</v>
      </c>
      <c r="E401" s="4">
        <f>D402-D401</f>
        <v>-4.9499999999999318</v>
      </c>
      <c r="F401" s="4">
        <f>E402-E401</f>
        <v>7.9499999999999318</v>
      </c>
      <c r="G401" s="4">
        <f>F402-F401</f>
        <v>-41.399999999999977</v>
      </c>
      <c r="H401" s="4">
        <f>G402-G401</f>
        <v>-21.89999999999992</v>
      </c>
      <c r="I401" s="4">
        <f>H402-H401</f>
        <v>277.74999999999972</v>
      </c>
      <c r="J401" s="4">
        <f>I402-I401</f>
        <v>-771.94999999999936</v>
      </c>
      <c r="K401" s="4">
        <f>J402-J401</f>
        <v>1497.1999999999985</v>
      </c>
      <c r="L401" s="4">
        <f>($R$319*(B401/12+0.5)^6)+($R$320*(B401/12+0.5)^5)+($R$321*(B401/12+0.5)^4)+($R$322*(B401/12+0.5)^3)+($R$323*(B401/12+0.5)^2)+($R$324*(B401/12+0.5))+$R$325</f>
        <v>362.91374237114087</v>
      </c>
      <c r="M401" s="4">
        <f>(D401/L401)*100</f>
        <v>152.21247792680091</v>
      </c>
    </row>
    <row r="402" spans="2:13" x14ac:dyDescent="0.25">
      <c r="B402" s="4">
        <v>97</v>
      </c>
      <c r="C402" s="25">
        <v>43831</v>
      </c>
      <c r="D402" s="4">
        <v>547.45000000000005</v>
      </c>
      <c r="E402" s="4">
        <f>D403-D402</f>
        <v>3</v>
      </c>
      <c r="F402" s="4">
        <f>E403-E402</f>
        <v>-33.450000000000045</v>
      </c>
      <c r="G402" s="4">
        <f>F403-F402</f>
        <v>-63.299999999999898</v>
      </c>
      <c r="H402" s="4">
        <f>G403-G402</f>
        <v>255.8499999999998</v>
      </c>
      <c r="I402" s="4">
        <f>H403-H402</f>
        <v>-494.19999999999959</v>
      </c>
      <c r="J402" s="4">
        <f>I403-I402</f>
        <v>725.2499999999992</v>
      </c>
      <c r="K402" s="4">
        <f>J403-J402</f>
        <v>-881.74999999999852</v>
      </c>
      <c r="L402" s="4">
        <f>($R$319*(B402/12+0.5)^6)+($R$320*(B402/12+0.5)^5)+($R$321*(B402/12+0.5)^4)+($R$322*(B402/12+0.5)^3)+($R$323*(B402/12+0.5)^2)+($R$324*(B402/12+0.5))+$R$325</f>
        <v>377.80127375866709</v>
      </c>
      <c r="M402" s="4">
        <f>(D402/L402)*100</f>
        <v>144.90422294068327</v>
      </c>
    </row>
    <row r="403" spans="2:13" x14ac:dyDescent="0.25">
      <c r="B403" s="4">
        <v>99</v>
      </c>
      <c r="C403" s="25">
        <v>43862</v>
      </c>
      <c r="D403" s="4">
        <v>550.45000000000005</v>
      </c>
      <c r="E403" s="4">
        <f>D404-D403</f>
        <v>-30.450000000000045</v>
      </c>
      <c r="F403" s="4">
        <f>E404-E403</f>
        <v>-96.749999999999943</v>
      </c>
      <c r="G403" s="4">
        <f>F404-F403</f>
        <v>192.5499999999999</v>
      </c>
      <c r="H403" s="4">
        <f>G404-G403</f>
        <v>-238.3499999999998</v>
      </c>
      <c r="I403" s="4">
        <f>H404-H403</f>
        <v>231.04999999999961</v>
      </c>
      <c r="J403" s="4">
        <f>I404-I403</f>
        <v>-156.49999999999932</v>
      </c>
      <c r="K403" s="4">
        <f>J404-J403</f>
        <v>-59.500000000001137</v>
      </c>
      <c r="L403" s="4">
        <f>($R$319*(B403/12+0.5)^6)+($R$320*(B403/12+0.5)^5)+($R$321*(B403/12+0.5)^4)+($R$322*(B403/12+0.5)^3)+($R$323*(B403/12+0.5)^2)+($R$324*(B403/12+0.5))+$R$325</f>
        <v>401.55456747715448</v>
      </c>
      <c r="M403" s="4">
        <f>(D403/L403)*100</f>
        <v>137.0797506944848</v>
      </c>
    </row>
    <row r="404" spans="2:13" x14ac:dyDescent="0.25">
      <c r="B404" s="4">
        <v>101</v>
      </c>
      <c r="C404" s="25">
        <v>43891</v>
      </c>
      <c r="D404" s="4">
        <v>520</v>
      </c>
      <c r="E404" s="4">
        <f>D405-D404</f>
        <v>-127.19999999999999</v>
      </c>
      <c r="F404" s="4">
        <f>E405-E404</f>
        <v>95.799999999999955</v>
      </c>
      <c r="G404" s="4">
        <f>F405-F404</f>
        <v>-45.799999999999898</v>
      </c>
      <c r="H404" s="4">
        <f>G405-G404</f>
        <v>-7.3000000000001819</v>
      </c>
      <c r="I404" s="4">
        <f>H405-H404</f>
        <v>74.550000000000296</v>
      </c>
      <c r="J404" s="4">
        <f>I405-I404</f>
        <v>-216.00000000000045</v>
      </c>
      <c r="K404" s="4">
        <f>J405-J404</f>
        <v>591.80000000000064</v>
      </c>
      <c r="L404" s="4">
        <f>($R$319*(B404/12+0.5)^6)+($R$320*(B404/12+0.5)^5)+($R$321*(B404/12+0.5)^4)+($R$322*(B404/12+0.5)^3)+($R$323*(B404/12+0.5)^2)+($R$324*(B404/12+0.5))+$R$325</f>
        <v>435.8730120243556</v>
      </c>
      <c r="M404" s="4">
        <f>(D404/L404)*100</f>
        <v>119.30080221873052</v>
      </c>
    </row>
    <row r="405" spans="2:13" x14ac:dyDescent="0.25">
      <c r="B405" s="4">
        <v>103</v>
      </c>
      <c r="C405" s="25">
        <v>43922</v>
      </c>
      <c r="D405" s="4">
        <v>392.8</v>
      </c>
      <c r="E405" s="4">
        <f>D406-D405</f>
        <v>-31.400000000000034</v>
      </c>
      <c r="F405" s="4">
        <f>E406-E405</f>
        <v>50.000000000000057</v>
      </c>
      <c r="G405" s="4">
        <f>F406-F405</f>
        <v>-53.10000000000008</v>
      </c>
      <c r="H405" s="4">
        <f>G406-G405</f>
        <v>67.250000000000114</v>
      </c>
      <c r="I405" s="4">
        <f>H406-H405</f>
        <v>-141.45000000000016</v>
      </c>
      <c r="J405" s="4">
        <f>I406-I405</f>
        <v>375.80000000000018</v>
      </c>
      <c r="K405" s="4">
        <f>J406-J405</f>
        <v>-879.40000000000009</v>
      </c>
      <c r="L405" s="4">
        <f>($R$319*(B405/12+0.5)^6)+($R$320*(B405/12+0.5)^5)+($R$321*(B405/12+0.5)^4)+($R$322*(B405/12+0.5)^3)+($R$323*(B405/12+0.5)^2)+($R$324*(B405/12+0.5))+$R$325</f>
        <v>482.61630335512177</v>
      </c>
      <c r="M405" s="4">
        <f>(D405/L405)*100</f>
        <v>81.389707987334077</v>
      </c>
    </row>
    <row r="406" spans="2:13" x14ac:dyDescent="0.25">
      <c r="B406" s="4">
        <v>105</v>
      </c>
      <c r="C406" s="25">
        <v>43952</v>
      </c>
      <c r="D406" s="4">
        <v>361.4</v>
      </c>
      <c r="E406" s="4">
        <f>D407-D406</f>
        <v>18.600000000000023</v>
      </c>
      <c r="F406" s="4">
        <f>E407-E406</f>
        <v>-3.1000000000000227</v>
      </c>
      <c r="G406" s="4">
        <f>F407-F406</f>
        <v>14.150000000000034</v>
      </c>
      <c r="H406" s="4">
        <f>G407-G406</f>
        <v>-74.200000000000045</v>
      </c>
      <c r="I406" s="4">
        <f>H407-H406</f>
        <v>234.35000000000002</v>
      </c>
      <c r="J406" s="4">
        <f>I407-I406</f>
        <v>-503.59999999999991</v>
      </c>
      <c r="K406" s="4">
        <f>J407-J406</f>
        <v>817.49999999999955</v>
      </c>
      <c r="L406" s="4">
        <f>($R$319*(B406/12+0.5)^6)+($R$320*(B406/12+0.5)^5)+($R$321*(B406/12+0.5)^4)+($R$322*(B406/12+0.5)^3)+($R$323*(B406/12+0.5)^2)+($R$324*(B406/12+0.5))+$R$325</f>
        <v>543.81220912138724</v>
      </c>
      <c r="M406" s="4">
        <f>(D406/L406)*100</f>
        <v>66.456764658501797</v>
      </c>
    </row>
    <row r="407" spans="2:13" x14ac:dyDescent="0.25">
      <c r="B407" s="4">
        <v>107</v>
      </c>
      <c r="C407" s="25">
        <v>43983</v>
      </c>
      <c r="D407" s="4">
        <v>380</v>
      </c>
      <c r="E407" s="4">
        <f>D408-D407</f>
        <v>15.5</v>
      </c>
      <c r="F407" s="4">
        <f>E408-E407</f>
        <v>11.050000000000011</v>
      </c>
      <c r="G407" s="4">
        <f>F408-F407</f>
        <v>-60.050000000000011</v>
      </c>
      <c r="H407" s="4">
        <f>G408-G407</f>
        <v>160.14999999999998</v>
      </c>
      <c r="I407" s="4">
        <f>H408-H407</f>
        <v>-269.24999999999989</v>
      </c>
      <c r="J407" s="4">
        <f>I408-I407</f>
        <v>313.89999999999969</v>
      </c>
      <c r="K407" s="4"/>
      <c r="L407" s="4">
        <f>($R$319*(B407/12+0.5)^6)+($R$320*(B407/12+0.5)^5)+($R$321*(B407/12+0.5)^4)+($R$322*(B407/12+0.5)^3)+($R$323*(B407/12+0.5)^2)+($R$324*(B407/12+0.5))+$R$325</f>
        <v>621.66449084010856</v>
      </c>
      <c r="M407" s="4">
        <f>(D407/L407)*100</f>
        <v>61.126219303031668</v>
      </c>
    </row>
    <row r="408" spans="2:13" x14ac:dyDescent="0.25">
      <c r="B408" s="4">
        <v>109</v>
      </c>
      <c r="C408" s="25">
        <v>44013</v>
      </c>
      <c r="D408" s="4">
        <v>395.5</v>
      </c>
      <c r="E408" s="4">
        <f>D409-D408</f>
        <v>26.550000000000011</v>
      </c>
      <c r="F408" s="4">
        <f>E409-E408</f>
        <v>-49</v>
      </c>
      <c r="G408" s="4">
        <f>F409-F408</f>
        <v>100.09999999999997</v>
      </c>
      <c r="H408" s="4">
        <f>G409-G408</f>
        <v>-109.09999999999991</v>
      </c>
      <c r="I408" s="4">
        <f>H409-H408</f>
        <v>44.649999999999807</v>
      </c>
      <c r="J408" s="4"/>
      <c r="K408" s="4"/>
      <c r="L408" s="4">
        <f>($R$319*(B408/12+0.5)^6)+($R$320*(B408/12+0.5)^5)+($R$321*(B408/12+0.5)^4)+($R$322*(B408/12+0.5)^3)+($R$323*(B408/12+0.5)^2)+($R$324*(B408/12+0.5))+$R$325</f>
        <v>718.56098398905988</v>
      </c>
      <c r="M408" s="4">
        <f>(D408/L408)*100</f>
        <v>55.040561457205627</v>
      </c>
    </row>
    <row r="409" spans="2:13" x14ac:dyDescent="0.25">
      <c r="B409" s="4">
        <v>111</v>
      </c>
      <c r="C409" s="25">
        <v>44044</v>
      </c>
      <c r="D409" s="4">
        <v>422.05</v>
      </c>
      <c r="E409" s="4">
        <f>D410-D409</f>
        <v>-22.449999999999989</v>
      </c>
      <c r="F409" s="4">
        <f>E410-E409</f>
        <v>51.099999999999966</v>
      </c>
      <c r="G409" s="4">
        <f>F410-F409</f>
        <v>-8.9999999999999432</v>
      </c>
      <c r="H409" s="4">
        <f>G410-G409</f>
        <v>-64.450000000000102</v>
      </c>
      <c r="I409" s="4"/>
      <c r="J409" s="4"/>
      <c r="K409" s="4"/>
      <c r="L409" s="4">
        <f>($R$319*(B409/12+0.5)^6)+($R$320*(B409/12+0.5)^5)+($R$321*(B409/12+0.5)^4)+($R$322*(B409/12+0.5)^3)+($R$323*(B409/12+0.5)^2)+($R$324*(B409/12+0.5))+$R$325</f>
        <v>837.08183603058342</v>
      </c>
      <c r="M409" s="4">
        <f>(D409/L409)*100</f>
        <v>50.419204172598974</v>
      </c>
    </row>
    <row r="410" spans="2:13" x14ac:dyDescent="0.25">
      <c r="B410" s="4">
        <v>113</v>
      </c>
      <c r="C410" s="25">
        <v>44075</v>
      </c>
      <c r="D410" s="4">
        <v>399.6</v>
      </c>
      <c r="E410" s="4">
        <f>D411-D410</f>
        <v>28.649999999999977</v>
      </c>
      <c r="F410" s="4">
        <f>E411-E410</f>
        <v>42.100000000000023</v>
      </c>
      <c r="G410" s="4">
        <f>F411-F410</f>
        <v>-73.450000000000045</v>
      </c>
      <c r="H410" s="4"/>
      <c r="I410" s="4"/>
      <c r="J410" s="4"/>
      <c r="K410" s="4"/>
      <c r="L410" s="4">
        <f>($R$319*(B410/12+0.5)^6)+($R$320*(B410/12+0.5)^5)+($R$321*(B410/12+0.5)^4)+($R$322*(B410/12+0.5)^3)+($R$323*(B410/12+0.5)^2)+($R$324*(B410/12+0.5))+$R$325</f>
        <v>980.00790236321905</v>
      </c>
      <c r="M410" s="4">
        <f>(D410/L410)*100</f>
        <v>40.775181407863464</v>
      </c>
    </row>
    <row r="411" spans="2:13" x14ac:dyDescent="0.25">
      <c r="B411" s="4">
        <v>115</v>
      </c>
      <c r="C411" s="25">
        <v>44105</v>
      </c>
      <c r="D411" s="4">
        <v>428.25</v>
      </c>
      <c r="E411" s="4">
        <f>D412-D411</f>
        <v>70.75</v>
      </c>
      <c r="F411" s="4">
        <f>E412-E411</f>
        <v>-31.350000000000023</v>
      </c>
      <c r="G411" s="4"/>
      <c r="H411" s="4"/>
      <c r="I411" s="4"/>
      <c r="J411" s="4"/>
      <c r="K411" s="4"/>
      <c r="L411" s="4">
        <f>($R$319*(B411/12+0.5)^6)+($R$320*(B411/12+0.5)^5)+($R$321*(B411/12+0.5)^4)+($R$322*(B411/12+0.5)^3)+($R$323*(B411/12+0.5)^2)+($R$324*(B411/12+0.5))+$R$325</f>
        <v>1150.3293002012558</v>
      </c>
      <c r="M411" s="4">
        <f>(D411/L411)*100</f>
        <v>37.228470136775229</v>
      </c>
    </row>
    <row r="412" spans="2:13" x14ac:dyDescent="0.25">
      <c r="B412" s="4">
        <v>117</v>
      </c>
      <c r="C412" s="25">
        <v>44136</v>
      </c>
      <c r="D412" s="4">
        <v>499</v>
      </c>
      <c r="E412" s="4">
        <f>D413-D412</f>
        <v>39.399999999999977</v>
      </c>
      <c r="F412" s="4"/>
      <c r="G412" s="4"/>
      <c r="H412" s="4"/>
      <c r="I412" s="4"/>
      <c r="J412" s="4"/>
      <c r="K412" s="4"/>
      <c r="L412" s="4">
        <f>($R$319*(B412/12+0.5)^6)+($R$320*(B412/12+0.5)^5)+($R$321*(B412/12+0.5)^4)+($R$322*(B412/12+0.5)^3)+($R$323*(B412/12+0.5)^2)+($R$324*(B412/12+0.5))+$R$325</f>
        <v>1351.2541203821854</v>
      </c>
      <c r="M412" s="4">
        <f>(D412/L412)*100</f>
        <v>36.92865705074513</v>
      </c>
    </row>
    <row r="413" spans="2:13" x14ac:dyDescent="0.25">
      <c r="B413" s="4">
        <v>119</v>
      </c>
      <c r="C413" s="25">
        <v>44166</v>
      </c>
      <c r="D413" s="4">
        <v>538.4</v>
      </c>
      <c r="E413" s="4"/>
      <c r="F413" s="4"/>
      <c r="G413" s="4"/>
      <c r="H413" s="4"/>
      <c r="I413" s="4"/>
      <c r="J413" s="4"/>
      <c r="K413" s="4"/>
      <c r="L413" s="4">
        <f>($R$319*(B413/12+0.5)^6)+($R$320*(B413/12+0.5)^5)+($R$321*(B413/12+0.5)^4)+($R$322*(B413/12+0.5)^3)+($R$323*(B413/12+0.5)^2)+($R$324*(B413/12+0.5))+$R$325</f>
        <v>1586.2172971020714</v>
      </c>
      <c r="M413" s="4">
        <f>(D413/L413)*100</f>
        <v>33.942386139882984</v>
      </c>
    </row>
    <row r="414" spans="2:13" x14ac:dyDescent="0.25">
      <c r="L414" t="s">
        <v>5</v>
      </c>
      <c r="M414">
        <f>SUM(M294:M413)</f>
        <v>12550.625294540976</v>
      </c>
    </row>
    <row r="416" spans="2:13" x14ac:dyDescent="0.25">
      <c r="C416" s="37" t="s">
        <v>122</v>
      </c>
      <c r="F416" t="s">
        <v>124</v>
      </c>
      <c r="G416" s="6" t="s">
        <v>123</v>
      </c>
    </row>
    <row r="443" spans="3:5" ht="15.75" x14ac:dyDescent="0.3">
      <c r="C443" s="20" t="s">
        <v>53</v>
      </c>
    </row>
    <row r="444" spans="3:5" x14ac:dyDescent="0.25">
      <c r="E444" t="s">
        <v>51</v>
      </c>
    </row>
    <row r="445" spans="3:5" x14ac:dyDescent="0.25">
      <c r="D445" t="s">
        <v>121</v>
      </c>
      <c r="E445" t="s">
        <v>74</v>
      </c>
    </row>
    <row r="446" spans="3:5" x14ac:dyDescent="0.25">
      <c r="C446" t="s">
        <v>57</v>
      </c>
      <c r="D446">
        <f>AVERAGE(M294,M306,M318,M330,M342,M354,M366,M378,M390,M402)</f>
        <v>100.47366957685954</v>
      </c>
      <c r="E446">
        <f>D446*$E$460</f>
        <v>96.06565462891632</v>
      </c>
    </row>
    <row r="447" spans="3:5" x14ac:dyDescent="0.25">
      <c r="C447" t="s">
        <v>58</v>
      </c>
      <c r="D447">
        <f>AVERAGE(M295,M307,M319,M331,M343,M355,M367,M379,M391,M403)</f>
        <v>98.666840276012337</v>
      </c>
      <c r="E447">
        <f t="shared" ref="E447:E458" si="187">D447*$E$460</f>
        <v>94.338095156672551</v>
      </c>
    </row>
    <row r="448" spans="3:5" x14ac:dyDescent="0.25">
      <c r="C448" t="s">
        <v>59</v>
      </c>
      <c r="D448">
        <f>AVERAGE(M296,M308,M320,M332,M344,M356,M368,M380,M392,M404)</f>
        <v>99.83520591438122</v>
      </c>
      <c r="E448">
        <f t="shared" si="187"/>
        <v>95.455201861031341</v>
      </c>
    </row>
    <row r="449" spans="3:5" x14ac:dyDescent="0.25">
      <c r="C449" t="s">
        <v>60</v>
      </c>
      <c r="D449">
        <f>AVERAGE(M297,M309,M321,M333,M345,M357,M369,M381,M393,M405)</f>
        <v>98.24946173037543</v>
      </c>
      <c r="E449">
        <f t="shared" si="187"/>
        <v>93.939027984312517</v>
      </c>
    </row>
    <row r="450" spans="3:5" x14ac:dyDescent="0.25">
      <c r="C450" t="s">
        <v>42</v>
      </c>
      <c r="D450">
        <f>AVERAGE(M298,M310,M322,M334,M346,M358,M370,M382,M394,M406)</f>
        <v>103.17430361450934</v>
      </c>
      <c r="E450">
        <f t="shared" si="187"/>
        <v>98.647805533054438</v>
      </c>
    </row>
    <row r="451" spans="3:5" x14ac:dyDescent="0.25">
      <c r="C451" t="s">
        <v>61</v>
      </c>
      <c r="D451">
        <f>AVERAGE(M299,M311,M323,M335,M347,M359,M371,M383,M395,M407)</f>
        <v>103.20016603707536</v>
      </c>
      <c r="E451">
        <f t="shared" si="187"/>
        <v>98.672533310635941</v>
      </c>
    </row>
    <row r="452" spans="3:5" x14ac:dyDescent="0.25">
      <c r="C452" t="s">
        <v>62</v>
      </c>
      <c r="D452">
        <f>AVERAGE(M300,M312,M324,M336,M348,M360,M372,M384,M396,M408)</f>
        <v>104.85332639882049</v>
      </c>
      <c r="E452">
        <f t="shared" si="187"/>
        <v>100.25316565965286</v>
      </c>
    </row>
    <row r="453" spans="3:5" x14ac:dyDescent="0.25">
      <c r="C453" t="s">
        <v>63</v>
      </c>
      <c r="D453">
        <f>AVERAGE(M301,M313,M325,M337,M349,M361,M373,M385,M397,M409)</f>
        <v>104.03847622416572</v>
      </c>
      <c r="E453">
        <f t="shared" si="187"/>
        <v>99.474064868546435</v>
      </c>
    </row>
    <row r="454" spans="3:5" x14ac:dyDescent="0.25">
      <c r="C454" t="s">
        <v>64</v>
      </c>
      <c r="D454">
        <f>AVERAGE(M302,M314,M326,M338,M350,M362,M374,M386,M398,M410)</f>
        <v>106.14595098508821</v>
      </c>
      <c r="E454">
        <f t="shared" si="187"/>
        <v>101.4890797811556</v>
      </c>
    </row>
    <row r="455" spans="3:5" x14ac:dyDescent="0.25">
      <c r="C455" t="s">
        <v>65</v>
      </c>
      <c r="D455">
        <f>AVERAGE(M303,M315,M327,M339,M351,M363,M375,M387,M399,M411)</f>
        <v>109.79098183398412</v>
      </c>
      <c r="E455">
        <f t="shared" si="187"/>
        <v>104.97419459896282</v>
      </c>
    </row>
    <row r="456" spans="3:5" x14ac:dyDescent="0.25">
      <c r="C456" t="s">
        <v>66</v>
      </c>
      <c r="D456">
        <f>AVERAGE(M304,M316,M328,M340,M352,M364,M376,M388,M400,M412)</f>
        <v>114.04398499735223</v>
      </c>
      <c r="E456">
        <f t="shared" si="187"/>
        <v>109.04060856342211</v>
      </c>
    </row>
    <row r="457" spans="3:5" x14ac:dyDescent="0.25">
      <c r="C457" t="s">
        <v>67</v>
      </c>
      <c r="D457">
        <f>AVERAGE(M305,M317,M329,M341,M353,M365,M377,M389,M401,M413)</f>
        <v>112.59016186547373</v>
      </c>
      <c r="E457">
        <f t="shared" si="187"/>
        <v>107.65056805363729</v>
      </c>
    </row>
    <row r="458" spans="3:5" x14ac:dyDescent="0.25">
      <c r="D458">
        <f>SUM(D446:D457)</f>
        <v>1255.0625294540976</v>
      </c>
      <c r="E458">
        <f t="shared" si="187"/>
        <v>1200</v>
      </c>
    </row>
    <row r="460" spans="3:5" x14ac:dyDescent="0.25">
      <c r="D460" t="s">
        <v>56</v>
      </c>
      <c r="E460">
        <f>1200/D458</f>
        <v>0.95612766044569308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R27" sqref="R27"/>
    </sheetView>
  </sheetViews>
  <sheetFormatPr defaultRowHeight="15" x14ac:dyDescent="0.25"/>
  <cols>
    <col min="17" max="17" width="16.140625" customWidth="1"/>
  </cols>
  <sheetData>
    <row r="1" spans="1:19" x14ac:dyDescent="0.25">
      <c r="A1" s="2" t="s">
        <v>6</v>
      </c>
    </row>
    <row r="5" spans="1:19" x14ac:dyDescent="0.25">
      <c r="C5" s="3" t="s">
        <v>7</v>
      </c>
      <c r="D5" s="3" t="s">
        <v>78</v>
      </c>
      <c r="E5" s="4" t="s">
        <v>79</v>
      </c>
      <c r="F5" s="4" t="s">
        <v>80</v>
      </c>
      <c r="G5" s="4" t="s">
        <v>81</v>
      </c>
      <c r="H5" s="4" t="s">
        <v>82</v>
      </c>
      <c r="J5" s="5" t="s">
        <v>9</v>
      </c>
      <c r="K5" s="5" t="s">
        <v>10</v>
      </c>
      <c r="L5" s="5" t="s">
        <v>2</v>
      </c>
      <c r="M5" s="5" t="s">
        <v>11</v>
      </c>
      <c r="N5" s="5" t="s">
        <v>12</v>
      </c>
      <c r="O5" s="5" t="s">
        <v>14</v>
      </c>
      <c r="P5" s="5" t="s">
        <v>15</v>
      </c>
      <c r="Q5" s="5" t="s">
        <v>17</v>
      </c>
    </row>
    <row r="6" spans="1:19" x14ac:dyDescent="0.25">
      <c r="C6" s="4">
        <v>1985</v>
      </c>
      <c r="D6" s="4">
        <v>80</v>
      </c>
      <c r="E6" s="4">
        <f>D7-D6</f>
        <v>4</v>
      </c>
      <c r="F6" s="4">
        <f>E7-E6</f>
        <v>-8</v>
      </c>
      <c r="G6" s="4">
        <f>F7-F6</f>
        <v>20</v>
      </c>
      <c r="H6" s="4">
        <f>G7-G6</f>
        <v>-30</v>
      </c>
      <c r="J6" s="4">
        <v>1985</v>
      </c>
      <c r="K6" s="4">
        <v>80</v>
      </c>
      <c r="L6" s="4">
        <f t="shared" ref="L6:L25" si="0">2*(J6-1994.5)</f>
        <v>-19</v>
      </c>
      <c r="M6" s="4">
        <f>K6*L6</f>
        <v>-1520</v>
      </c>
      <c r="N6" s="4">
        <f>L6*L6</f>
        <v>361</v>
      </c>
      <c r="O6" s="4">
        <f>N6*K6</f>
        <v>28880</v>
      </c>
      <c r="P6" s="4">
        <f>N6*N6</f>
        <v>130321</v>
      </c>
      <c r="Q6" s="4">
        <f>93.1196+0.95338*L6+0.02466*N6</f>
        <v>83.907640000000001</v>
      </c>
    </row>
    <row r="7" spans="1:19" x14ac:dyDescent="0.25">
      <c r="C7" s="4">
        <v>1986</v>
      </c>
      <c r="D7" s="4">
        <v>84</v>
      </c>
      <c r="E7" s="4">
        <f t="shared" ref="E7:H24" si="1">D8-D7</f>
        <v>-4</v>
      </c>
      <c r="F7" s="4">
        <f t="shared" si="1"/>
        <v>12</v>
      </c>
      <c r="G7" s="4">
        <f t="shared" si="1"/>
        <v>-10</v>
      </c>
      <c r="H7" s="4">
        <f t="shared" si="1"/>
        <v>-8</v>
      </c>
      <c r="J7" s="4">
        <v>1986</v>
      </c>
      <c r="K7" s="4">
        <v>84</v>
      </c>
      <c r="L7" s="4">
        <f t="shared" si="0"/>
        <v>-17</v>
      </c>
      <c r="M7" s="4">
        <f t="shared" ref="M7:M25" si="2">K7*L7</f>
        <v>-1428</v>
      </c>
      <c r="N7" s="4">
        <f t="shared" ref="N7:N25" si="3">L7*L7</f>
        <v>289</v>
      </c>
      <c r="O7" s="4">
        <f t="shared" ref="O7:O25" si="4">N7*K7</f>
        <v>24276</v>
      </c>
      <c r="P7" s="4">
        <f t="shared" ref="P7:P25" si="5">N7*N7</f>
        <v>83521</v>
      </c>
      <c r="Q7" s="4">
        <f>93.1196+0.95338*L7+0.02466*N7</f>
        <v>84.038880000000006</v>
      </c>
    </row>
    <row r="8" spans="1:19" x14ac:dyDescent="0.25">
      <c r="C8" s="4">
        <v>1987</v>
      </c>
      <c r="D8" s="4">
        <v>80</v>
      </c>
      <c r="E8" s="4">
        <f t="shared" si="1"/>
        <v>8</v>
      </c>
      <c r="F8" s="4">
        <f t="shared" si="1"/>
        <v>2</v>
      </c>
      <c r="G8" s="4">
        <f t="shared" si="1"/>
        <v>-18</v>
      </c>
      <c r="H8" s="4">
        <f t="shared" si="1"/>
        <v>32</v>
      </c>
      <c r="J8" s="4">
        <v>1987</v>
      </c>
      <c r="K8" s="4">
        <v>80</v>
      </c>
      <c r="L8" s="4">
        <f t="shared" si="0"/>
        <v>-15</v>
      </c>
      <c r="M8" s="4">
        <f t="shared" si="2"/>
        <v>-1200</v>
      </c>
      <c r="N8" s="4">
        <f t="shared" si="3"/>
        <v>225</v>
      </c>
      <c r="O8" s="4">
        <f t="shared" si="4"/>
        <v>18000</v>
      </c>
      <c r="P8" s="4">
        <f t="shared" si="5"/>
        <v>50625</v>
      </c>
      <c r="Q8" s="4">
        <f t="shared" ref="Q8:Q25" si="6">93.1196+0.95338*L8+0.02466*N8</f>
        <v>84.367400000000004</v>
      </c>
    </row>
    <row r="9" spans="1:19" x14ac:dyDescent="0.25">
      <c r="C9" s="4">
        <v>1988</v>
      </c>
      <c r="D9" s="4">
        <v>88</v>
      </c>
      <c r="E9" s="4">
        <f t="shared" si="1"/>
        <v>10</v>
      </c>
      <c r="F9" s="4">
        <f t="shared" si="1"/>
        <v>-16</v>
      </c>
      <c r="G9" s="4">
        <f t="shared" si="1"/>
        <v>14</v>
      </c>
      <c r="H9" s="4">
        <f t="shared" si="1"/>
        <v>0</v>
      </c>
      <c r="J9" s="4">
        <v>1988</v>
      </c>
      <c r="K9" s="4">
        <v>88</v>
      </c>
      <c r="L9" s="4">
        <f t="shared" si="0"/>
        <v>-13</v>
      </c>
      <c r="M9" s="4">
        <f t="shared" si="2"/>
        <v>-1144</v>
      </c>
      <c r="N9" s="4">
        <f t="shared" si="3"/>
        <v>169</v>
      </c>
      <c r="O9" s="4">
        <f t="shared" si="4"/>
        <v>14872</v>
      </c>
      <c r="P9" s="4">
        <f t="shared" si="5"/>
        <v>28561</v>
      </c>
      <c r="Q9" s="4">
        <f t="shared" si="6"/>
        <v>84.893200000000007</v>
      </c>
    </row>
    <row r="10" spans="1:19" x14ac:dyDescent="0.25">
      <c r="C10" s="4">
        <v>1989</v>
      </c>
      <c r="D10" s="4">
        <v>98</v>
      </c>
      <c r="E10" s="4">
        <f t="shared" si="1"/>
        <v>-6</v>
      </c>
      <c r="F10" s="4">
        <f t="shared" si="1"/>
        <v>-2</v>
      </c>
      <c r="G10" s="4">
        <f t="shared" si="1"/>
        <v>14</v>
      </c>
      <c r="H10" s="4">
        <f t="shared" si="1"/>
        <v>-38</v>
      </c>
      <c r="J10" s="4">
        <v>1989</v>
      </c>
      <c r="K10" s="4">
        <v>98</v>
      </c>
      <c r="L10" s="4">
        <f t="shared" si="0"/>
        <v>-11</v>
      </c>
      <c r="M10" s="4">
        <f t="shared" si="2"/>
        <v>-1078</v>
      </c>
      <c r="N10" s="4">
        <f t="shared" si="3"/>
        <v>121</v>
      </c>
      <c r="O10" s="4">
        <f t="shared" si="4"/>
        <v>11858</v>
      </c>
      <c r="P10" s="4">
        <f t="shared" si="5"/>
        <v>14641</v>
      </c>
      <c r="Q10" s="4">
        <f t="shared" si="6"/>
        <v>85.616280000000017</v>
      </c>
      <c r="S10" s="6" t="s">
        <v>13</v>
      </c>
    </row>
    <row r="11" spans="1:19" x14ac:dyDescent="0.25">
      <c r="C11" s="4">
        <v>1990</v>
      </c>
      <c r="D11" s="4">
        <v>92</v>
      </c>
      <c r="E11" s="4">
        <f t="shared" si="1"/>
        <v>-8</v>
      </c>
      <c r="F11" s="4">
        <f t="shared" si="1"/>
        <v>12</v>
      </c>
      <c r="G11" s="4">
        <f t="shared" si="1"/>
        <v>-24</v>
      </c>
      <c r="H11" s="4">
        <f t="shared" si="1"/>
        <v>64</v>
      </c>
      <c r="J11" s="4">
        <v>1990</v>
      </c>
      <c r="K11" s="4">
        <v>92</v>
      </c>
      <c r="L11" s="4">
        <f t="shared" si="0"/>
        <v>-9</v>
      </c>
      <c r="M11" s="4">
        <f t="shared" si="2"/>
        <v>-828</v>
      </c>
      <c r="N11" s="4">
        <f t="shared" si="3"/>
        <v>81</v>
      </c>
      <c r="O11" s="4">
        <f t="shared" si="4"/>
        <v>7452</v>
      </c>
      <c r="P11" s="4">
        <f t="shared" si="5"/>
        <v>6561</v>
      </c>
      <c r="Q11" s="4">
        <f t="shared" si="6"/>
        <v>86.536640000000006</v>
      </c>
    </row>
    <row r="12" spans="1:19" x14ac:dyDescent="0.25">
      <c r="C12" s="4">
        <v>1991</v>
      </c>
      <c r="D12" s="4">
        <v>84</v>
      </c>
      <c r="E12" s="4">
        <f t="shared" si="1"/>
        <v>4</v>
      </c>
      <c r="F12" s="4">
        <f t="shared" si="1"/>
        <v>-12</v>
      </c>
      <c r="G12" s="4">
        <f t="shared" si="1"/>
        <v>40</v>
      </c>
      <c r="H12" s="4">
        <f t="shared" si="1"/>
        <v>-104</v>
      </c>
      <c r="J12" s="4">
        <v>1991</v>
      </c>
      <c r="K12" s="4">
        <v>84</v>
      </c>
      <c r="L12" s="4">
        <f t="shared" si="0"/>
        <v>-7</v>
      </c>
      <c r="M12" s="4">
        <f t="shared" si="2"/>
        <v>-588</v>
      </c>
      <c r="N12" s="4">
        <f t="shared" si="3"/>
        <v>49</v>
      </c>
      <c r="O12" s="4">
        <f t="shared" si="4"/>
        <v>4116</v>
      </c>
      <c r="P12" s="4">
        <f t="shared" si="5"/>
        <v>2401</v>
      </c>
      <c r="Q12" s="4">
        <f t="shared" si="6"/>
        <v>87.654280000000014</v>
      </c>
    </row>
    <row r="13" spans="1:19" x14ac:dyDescent="0.25">
      <c r="C13" s="4">
        <v>1992</v>
      </c>
      <c r="D13" s="4">
        <v>88</v>
      </c>
      <c r="E13" s="4">
        <f t="shared" si="1"/>
        <v>-8</v>
      </c>
      <c r="F13" s="4">
        <f t="shared" si="1"/>
        <v>28</v>
      </c>
      <c r="G13" s="4">
        <f t="shared" si="1"/>
        <v>-64</v>
      </c>
      <c r="H13" s="4">
        <f t="shared" si="1"/>
        <v>128</v>
      </c>
      <c r="J13" s="4">
        <v>1992</v>
      </c>
      <c r="K13" s="4">
        <v>88</v>
      </c>
      <c r="L13" s="4">
        <f t="shared" si="0"/>
        <v>-5</v>
      </c>
      <c r="M13" s="4">
        <f t="shared" si="2"/>
        <v>-440</v>
      </c>
      <c r="N13" s="4">
        <f t="shared" si="3"/>
        <v>25</v>
      </c>
      <c r="O13" s="4">
        <f t="shared" si="4"/>
        <v>2200</v>
      </c>
      <c r="P13" s="4">
        <f t="shared" si="5"/>
        <v>625</v>
      </c>
      <c r="Q13" s="4">
        <f t="shared" si="6"/>
        <v>88.969200000000001</v>
      </c>
    </row>
    <row r="14" spans="1:19" x14ac:dyDescent="0.25">
      <c r="C14" s="4">
        <v>1993</v>
      </c>
      <c r="D14" s="4">
        <v>80</v>
      </c>
      <c r="E14" s="4">
        <f t="shared" si="1"/>
        <v>20</v>
      </c>
      <c r="F14" s="4">
        <f t="shared" si="1"/>
        <v>-36</v>
      </c>
      <c r="G14" s="4">
        <f t="shared" si="1"/>
        <v>64</v>
      </c>
      <c r="H14" s="4">
        <f t="shared" si="1"/>
        <v>-108</v>
      </c>
      <c r="J14" s="4">
        <v>1993</v>
      </c>
      <c r="K14" s="4">
        <v>80</v>
      </c>
      <c r="L14" s="4">
        <f t="shared" si="0"/>
        <v>-3</v>
      </c>
      <c r="M14" s="4">
        <f t="shared" si="2"/>
        <v>-240</v>
      </c>
      <c r="N14" s="4">
        <f t="shared" si="3"/>
        <v>9</v>
      </c>
      <c r="O14" s="4">
        <f t="shared" si="4"/>
        <v>720</v>
      </c>
      <c r="P14" s="4">
        <f t="shared" si="5"/>
        <v>81</v>
      </c>
      <c r="Q14" s="4">
        <f t="shared" si="6"/>
        <v>90.481400000000008</v>
      </c>
    </row>
    <row r="15" spans="1:19" x14ac:dyDescent="0.25">
      <c r="C15" s="4">
        <v>1994</v>
      </c>
      <c r="D15" s="4">
        <v>100</v>
      </c>
      <c r="E15" s="4">
        <f t="shared" si="1"/>
        <v>-16</v>
      </c>
      <c r="F15" s="4">
        <f t="shared" si="1"/>
        <v>28</v>
      </c>
      <c r="G15" s="4">
        <f t="shared" si="1"/>
        <v>-44</v>
      </c>
      <c r="H15" s="4">
        <f t="shared" si="1"/>
        <v>76</v>
      </c>
      <c r="J15" s="4">
        <v>1994</v>
      </c>
      <c r="K15" s="4">
        <v>100</v>
      </c>
      <c r="L15" s="4">
        <f t="shared" si="0"/>
        <v>-1</v>
      </c>
      <c r="M15" s="4">
        <f t="shared" si="2"/>
        <v>-100</v>
      </c>
      <c r="N15" s="4">
        <f t="shared" si="3"/>
        <v>1</v>
      </c>
      <c r="O15" s="4">
        <f t="shared" si="4"/>
        <v>100</v>
      </c>
      <c r="P15" s="4">
        <f t="shared" si="5"/>
        <v>1</v>
      </c>
      <c r="Q15" s="4">
        <f t="shared" si="6"/>
        <v>92.190880000000007</v>
      </c>
    </row>
    <row r="16" spans="1:19" x14ac:dyDescent="0.25">
      <c r="C16" s="4">
        <v>1995</v>
      </c>
      <c r="D16" s="4">
        <v>84</v>
      </c>
      <c r="E16" s="4">
        <f t="shared" si="1"/>
        <v>12</v>
      </c>
      <c r="F16" s="4">
        <f t="shared" si="1"/>
        <v>-16</v>
      </c>
      <c r="G16" s="4">
        <f t="shared" si="1"/>
        <v>32</v>
      </c>
      <c r="H16" s="4">
        <f t="shared" si="1"/>
        <v>-48</v>
      </c>
      <c r="J16" s="4">
        <v>1995</v>
      </c>
      <c r="K16" s="4">
        <v>84</v>
      </c>
      <c r="L16" s="4">
        <f t="shared" si="0"/>
        <v>1</v>
      </c>
      <c r="M16" s="4">
        <f t="shared" si="2"/>
        <v>84</v>
      </c>
      <c r="N16" s="4">
        <f t="shared" si="3"/>
        <v>1</v>
      </c>
      <c r="O16" s="4">
        <f t="shared" si="4"/>
        <v>84</v>
      </c>
      <c r="P16" s="4">
        <f t="shared" si="5"/>
        <v>1</v>
      </c>
      <c r="Q16" s="4">
        <f t="shared" si="6"/>
        <v>94.097639999999998</v>
      </c>
    </row>
    <row r="17" spans="3:17" x14ac:dyDescent="0.25">
      <c r="C17" s="4">
        <v>1996</v>
      </c>
      <c r="D17" s="4">
        <v>96</v>
      </c>
      <c r="E17" s="4">
        <f t="shared" si="1"/>
        <v>-4</v>
      </c>
      <c r="F17" s="4">
        <f t="shared" si="1"/>
        <v>16</v>
      </c>
      <c r="G17" s="4">
        <f t="shared" si="1"/>
        <v>-16</v>
      </c>
      <c r="H17" s="4">
        <f t="shared" si="1"/>
        <v>0</v>
      </c>
      <c r="J17" s="4">
        <v>1996</v>
      </c>
      <c r="K17" s="4">
        <v>96</v>
      </c>
      <c r="L17" s="4">
        <f t="shared" si="0"/>
        <v>3</v>
      </c>
      <c r="M17" s="4">
        <f t="shared" si="2"/>
        <v>288</v>
      </c>
      <c r="N17" s="4">
        <f t="shared" si="3"/>
        <v>9</v>
      </c>
      <c r="O17" s="4">
        <f t="shared" si="4"/>
        <v>864</v>
      </c>
      <c r="P17" s="4">
        <f t="shared" si="5"/>
        <v>81</v>
      </c>
      <c r="Q17" s="4">
        <f t="shared" si="6"/>
        <v>96.20168000000001</v>
      </c>
    </row>
    <row r="18" spans="3:17" x14ac:dyDescent="0.25">
      <c r="C18" s="4">
        <v>1997</v>
      </c>
      <c r="D18" s="4">
        <v>92</v>
      </c>
      <c r="E18" s="4">
        <f t="shared" si="1"/>
        <v>12</v>
      </c>
      <c r="F18" s="4">
        <f t="shared" si="1"/>
        <v>0</v>
      </c>
      <c r="G18" s="4">
        <f t="shared" si="1"/>
        <v>-16</v>
      </c>
      <c r="H18" s="4">
        <f t="shared" si="1"/>
        <v>26</v>
      </c>
      <c r="J18" s="4">
        <v>1997</v>
      </c>
      <c r="K18" s="4">
        <v>92</v>
      </c>
      <c r="L18" s="4">
        <f t="shared" si="0"/>
        <v>5</v>
      </c>
      <c r="M18" s="4">
        <f t="shared" si="2"/>
        <v>460</v>
      </c>
      <c r="N18" s="4">
        <f t="shared" si="3"/>
        <v>25</v>
      </c>
      <c r="O18" s="4">
        <f>N18*K18</f>
        <v>2300</v>
      </c>
      <c r="P18" s="4">
        <f t="shared" si="5"/>
        <v>625</v>
      </c>
      <c r="Q18" s="4">
        <f t="shared" si="6"/>
        <v>98.503000000000014</v>
      </c>
    </row>
    <row r="19" spans="3:17" x14ac:dyDescent="0.25">
      <c r="C19" s="4">
        <v>1998</v>
      </c>
      <c r="D19" s="4">
        <v>104</v>
      </c>
      <c r="E19" s="4">
        <f t="shared" si="1"/>
        <v>12</v>
      </c>
      <c r="F19" s="4">
        <f t="shared" si="1"/>
        <v>-16</v>
      </c>
      <c r="G19" s="4">
        <f t="shared" si="1"/>
        <v>10</v>
      </c>
      <c r="H19" s="4">
        <f t="shared" si="1"/>
        <v>18</v>
      </c>
      <c r="J19" s="4">
        <v>1998</v>
      </c>
      <c r="K19" s="4">
        <v>104</v>
      </c>
      <c r="L19" s="4">
        <f t="shared" si="0"/>
        <v>7</v>
      </c>
      <c r="M19" s="4">
        <f t="shared" si="2"/>
        <v>728</v>
      </c>
      <c r="N19" s="4">
        <f t="shared" si="3"/>
        <v>49</v>
      </c>
      <c r="O19" s="4">
        <f t="shared" si="4"/>
        <v>5096</v>
      </c>
      <c r="P19" s="4">
        <f t="shared" si="5"/>
        <v>2401</v>
      </c>
      <c r="Q19" s="4">
        <f t="shared" si="6"/>
        <v>101.00160000000001</v>
      </c>
    </row>
    <row r="20" spans="3:17" x14ac:dyDescent="0.25">
      <c r="C20" s="4">
        <v>1999</v>
      </c>
      <c r="D20" s="4">
        <v>116</v>
      </c>
      <c r="E20" s="4">
        <f t="shared" si="1"/>
        <v>-4</v>
      </c>
      <c r="F20" s="4">
        <f t="shared" si="1"/>
        <v>-6</v>
      </c>
      <c r="G20" s="4">
        <f t="shared" si="1"/>
        <v>28</v>
      </c>
      <c r="H20" s="4">
        <f t="shared" si="1"/>
        <v>-68</v>
      </c>
      <c r="J20" s="4">
        <v>1999</v>
      </c>
      <c r="K20" s="4">
        <v>116</v>
      </c>
      <c r="L20" s="4">
        <f t="shared" si="0"/>
        <v>9</v>
      </c>
      <c r="M20" s="4">
        <f t="shared" si="2"/>
        <v>1044</v>
      </c>
      <c r="N20" s="4">
        <f t="shared" si="3"/>
        <v>81</v>
      </c>
      <c r="O20" s="4">
        <f t="shared" si="4"/>
        <v>9396</v>
      </c>
      <c r="P20" s="4">
        <f t="shared" si="5"/>
        <v>6561</v>
      </c>
      <c r="Q20" s="4">
        <f t="shared" si="6"/>
        <v>103.69748000000001</v>
      </c>
    </row>
    <row r="21" spans="3:17" x14ac:dyDescent="0.25">
      <c r="C21" s="4">
        <v>2000</v>
      </c>
      <c r="D21" s="4">
        <v>112</v>
      </c>
      <c r="E21" s="4">
        <f t="shared" si="1"/>
        <v>-10</v>
      </c>
      <c r="F21" s="4">
        <f t="shared" si="1"/>
        <v>22</v>
      </c>
      <c r="G21" s="4">
        <f t="shared" si="1"/>
        <v>-40</v>
      </c>
      <c r="H21" s="4">
        <f t="shared" si="1"/>
        <v>82</v>
      </c>
      <c r="J21" s="4">
        <v>2000</v>
      </c>
      <c r="K21" s="4">
        <v>112</v>
      </c>
      <c r="L21" s="4">
        <f t="shared" si="0"/>
        <v>11</v>
      </c>
      <c r="M21" s="4">
        <f t="shared" si="2"/>
        <v>1232</v>
      </c>
      <c r="N21" s="4">
        <f t="shared" si="3"/>
        <v>121</v>
      </c>
      <c r="O21" s="4">
        <f t="shared" si="4"/>
        <v>13552</v>
      </c>
      <c r="P21" s="4">
        <f t="shared" si="5"/>
        <v>14641</v>
      </c>
      <c r="Q21" s="4">
        <f t="shared" si="6"/>
        <v>106.59064000000001</v>
      </c>
    </row>
    <row r="22" spans="3:17" x14ac:dyDescent="0.25">
      <c r="C22" s="4">
        <v>2001</v>
      </c>
      <c r="D22" s="4">
        <v>102</v>
      </c>
      <c r="E22" s="4">
        <f t="shared" si="1"/>
        <v>12</v>
      </c>
      <c r="F22" s="4">
        <f t="shared" si="1"/>
        <v>-18</v>
      </c>
      <c r="G22" s="4">
        <f t="shared" si="1"/>
        <v>42</v>
      </c>
      <c r="H22" s="4"/>
      <c r="J22" s="4">
        <v>2001</v>
      </c>
      <c r="K22" s="4">
        <v>102</v>
      </c>
      <c r="L22" s="4">
        <f t="shared" si="0"/>
        <v>13</v>
      </c>
      <c r="M22" s="4">
        <f t="shared" si="2"/>
        <v>1326</v>
      </c>
      <c r="N22" s="4">
        <f t="shared" si="3"/>
        <v>169</v>
      </c>
      <c r="O22" s="4">
        <f t="shared" si="4"/>
        <v>17238</v>
      </c>
      <c r="P22" s="4">
        <f t="shared" si="5"/>
        <v>28561</v>
      </c>
      <c r="Q22" s="4">
        <f t="shared" si="6"/>
        <v>109.68108000000001</v>
      </c>
    </row>
    <row r="23" spans="3:17" x14ac:dyDescent="0.25">
      <c r="C23" s="4">
        <v>2002</v>
      </c>
      <c r="D23" s="4">
        <v>114</v>
      </c>
      <c r="E23" s="4">
        <f t="shared" si="1"/>
        <v>-6</v>
      </c>
      <c r="F23" s="4">
        <f t="shared" si="1"/>
        <v>24</v>
      </c>
      <c r="G23" s="4"/>
      <c r="H23" s="4"/>
      <c r="J23" s="4">
        <v>2002</v>
      </c>
      <c r="K23" s="4">
        <v>114</v>
      </c>
      <c r="L23" s="4">
        <f t="shared" si="0"/>
        <v>15</v>
      </c>
      <c r="M23" s="4">
        <f t="shared" si="2"/>
        <v>1710</v>
      </c>
      <c r="N23" s="4">
        <f t="shared" si="3"/>
        <v>225</v>
      </c>
      <c r="O23" s="4">
        <f t="shared" si="4"/>
        <v>25650</v>
      </c>
      <c r="P23" s="4">
        <f t="shared" si="5"/>
        <v>50625</v>
      </c>
      <c r="Q23" s="4">
        <f t="shared" si="6"/>
        <v>112.96880000000002</v>
      </c>
    </row>
    <row r="24" spans="3:17" x14ac:dyDescent="0.25">
      <c r="C24" s="4">
        <v>2003</v>
      </c>
      <c r="D24" s="4">
        <v>108</v>
      </c>
      <c r="E24" s="4">
        <f t="shared" si="1"/>
        <v>18</v>
      </c>
      <c r="F24" s="4"/>
      <c r="G24" s="4"/>
      <c r="H24" s="4"/>
      <c r="J24" s="4">
        <v>2003</v>
      </c>
      <c r="K24" s="4">
        <v>108</v>
      </c>
      <c r="L24" s="4">
        <f t="shared" si="0"/>
        <v>17</v>
      </c>
      <c r="M24" s="4">
        <f t="shared" si="2"/>
        <v>1836</v>
      </c>
      <c r="N24" s="4">
        <f t="shared" si="3"/>
        <v>289</v>
      </c>
      <c r="O24" s="4">
        <f t="shared" si="4"/>
        <v>31212</v>
      </c>
      <c r="P24" s="4">
        <f t="shared" si="5"/>
        <v>83521</v>
      </c>
      <c r="Q24" s="4">
        <f t="shared" si="6"/>
        <v>116.4538</v>
      </c>
    </row>
    <row r="25" spans="3:17" x14ac:dyDescent="0.25">
      <c r="C25" s="4">
        <v>2004</v>
      </c>
      <c r="D25" s="4">
        <v>126</v>
      </c>
      <c r="E25" s="4"/>
      <c r="F25" s="4"/>
      <c r="G25" s="4"/>
      <c r="H25" s="4"/>
      <c r="J25" s="4">
        <v>2004</v>
      </c>
      <c r="K25" s="4">
        <v>126</v>
      </c>
      <c r="L25" s="4">
        <f t="shared" si="0"/>
        <v>19</v>
      </c>
      <c r="M25" s="4">
        <f t="shared" si="2"/>
        <v>2394</v>
      </c>
      <c r="N25" s="4">
        <f t="shared" si="3"/>
        <v>361</v>
      </c>
      <c r="O25" s="4">
        <f t="shared" si="4"/>
        <v>45486</v>
      </c>
      <c r="P25" s="4">
        <f t="shared" si="5"/>
        <v>130321</v>
      </c>
      <c r="Q25" s="4">
        <f t="shared" si="6"/>
        <v>120.13608000000001</v>
      </c>
    </row>
    <row r="26" spans="3:17" x14ac:dyDescent="0.25">
      <c r="J26" s="5" t="s">
        <v>5</v>
      </c>
      <c r="K26" s="5">
        <f t="shared" ref="K26:P26" si="7">SUM(K6:K25)</f>
        <v>1928</v>
      </c>
      <c r="L26" s="5">
        <f t="shared" si="7"/>
        <v>0</v>
      </c>
      <c r="M26" s="5">
        <f t="shared" si="7"/>
        <v>2536</v>
      </c>
      <c r="N26" s="5">
        <f t="shared" si="7"/>
        <v>2660</v>
      </c>
      <c r="O26" s="5">
        <f t="shared" si="7"/>
        <v>263352</v>
      </c>
      <c r="P26" s="5">
        <f t="shared" si="7"/>
        <v>634676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9" sqref="H9"/>
    </sheetView>
  </sheetViews>
  <sheetFormatPr defaultRowHeight="15" x14ac:dyDescent="0.25"/>
  <cols>
    <col min="5" max="5" width="21.85546875" style="9" customWidth="1"/>
    <col min="6" max="6" width="14" customWidth="1"/>
  </cols>
  <sheetData>
    <row r="1" spans="1:6" x14ac:dyDescent="0.25">
      <c r="A1" s="2" t="s">
        <v>18</v>
      </c>
    </row>
    <row r="4" spans="1:6" x14ac:dyDescent="0.25">
      <c r="C4" s="3" t="s">
        <v>19</v>
      </c>
      <c r="D4" s="3" t="s">
        <v>8</v>
      </c>
      <c r="E4" s="10" t="s">
        <v>32</v>
      </c>
      <c r="F4" s="7" t="s">
        <v>31</v>
      </c>
    </row>
    <row r="5" spans="1:6" x14ac:dyDescent="0.25">
      <c r="C5" s="4" t="s">
        <v>20</v>
      </c>
      <c r="D5" s="4">
        <v>920</v>
      </c>
      <c r="E5" s="11"/>
      <c r="F5" s="5"/>
    </row>
    <row r="6" spans="1:6" x14ac:dyDescent="0.25">
      <c r="C6" s="4" t="s">
        <v>21</v>
      </c>
      <c r="D6" s="4">
        <v>971</v>
      </c>
      <c r="E6" s="11">
        <f>SUM(D5:D7)</f>
        <v>3134</v>
      </c>
      <c r="F6" s="8">
        <f>AVERAGE(D5:D7)</f>
        <v>1044.6666666666667</v>
      </c>
    </row>
    <row r="7" spans="1:6" x14ac:dyDescent="0.25">
      <c r="C7" s="4" t="s">
        <v>22</v>
      </c>
      <c r="D7" s="4">
        <v>1243</v>
      </c>
      <c r="E7" s="11">
        <f t="shared" ref="E7:E14" si="0">SUM(D6:D8)</f>
        <v>3173</v>
      </c>
      <c r="F7" s="8">
        <f>AVERAGE(D6:D8)</f>
        <v>1057.6666666666667</v>
      </c>
    </row>
    <row r="8" spans="1:6" x14ac:dyDescent="0.25">
      <c r="C8" s="4" t="s">
        <v>23</v>
      </c>
      <c r="D8" s="4">
        <v>959</v>
      </c>
      <c r="E8" s="11">
        <f t="shared" si="0"/>
        <v>3227</v>
      </c>
      <c r="F8" s="8">
        <f t="shared" ref="F8:F14" si="1">AVERAGE(D7:D9)</f>
        <v>1075.6666666666667</v>
      </c>
    </row>
    <row r="9" spans="1:6" x14ac:dyDescent="0.25">
      <c r="C9" s="4" t="s">
        <v>24</v>
      </c>
      <c r="D9" s="4">
        <v>1025</v>
      </c>
      <c r="E9" s="11">
        <f t="shared" si="0"/>
        <v>3066</v>
      </c>
      <c r="F9" s="8">
        <f t="shared" si="1"/>
        <v>1022</v>
      </c>
    </row>
    <row r="10" spans="1:6" x14ac:dyDescent="0.25">
      <c r="C10" s="4" t="s">
        <v>25</v>
      </c>
      <c r="D10" s="4">
        <v>1082</v>
      </c>
      <c r="E10" s="11">
        <f t="shared" si="0"/>
        <v>3098</v>
      </c>
      <c r="F10" s="8">
        <f t="shared" si="1"/>
        <v>1032.6666666666667</v>
      </c>
    </row>
    <row r="11" spans="1:6" x14ac:dyDescent="0.25">
      <c r="C11" s="4" t="s">
        <v>26</v>
      </c>
      <c r="D11" s="4">
        <v>991</v>
      </c>
      <c r="E11" s="11">
        <f t="shared" si="0"/>
        <v>3040</v>
      </c>
      <c r="F11" s="8">
        <f t="shared" si="1"/>
        <v>1013.3333333333334</v>
      </c>
    </row>
    <row r="12" spans="1:6" x14ac:dyDescent="0.25">
      <c r="C12" s="4" t="s">
        <v>27</v>
      </c>
      <c r="D12" s="4">
        <v>967</v>
      </c>
      <c r="E12" s="11">
        <f t="shared" si="0"/>
        <v>2918</v>
      </c>
      <c r="F12" s="8">
        <f t="shared" si="1"/>
        <v>972.66666666666663</v>
      </c>
    </row>
    <row r="13" spans="1:6" x14ac:dyDescent="0.25">
      <c r="C13" s="4" t="s">
        <v>28</v>
      </c>
      <c r="D13" s="4">
        <v>960</v>
      </c>
      <c r="E13" s="11">
        <f t="shared" si="0"/>
        <v>3111</v>
      </c>
      <c r="F13" s="8">
        <f t="shared" si="1"/>
        <v>1037</v>
      </c>
    </row>
    <row r="14" spans="1:6" x14ac:dyDescent="0.25">
      <c r="C14" s="4" t="s">
        <v>29</v>
      </c>
      <c r="D14" s="4">
        <v>1184</v>
      </c>
      <c r="E14" s="11">
        <f t="shared" si="0"/>
        <v>3229</v>
      </c>
      <c r="F14" s="8">
        <f t="shared" si="1"/>
        <v>1076.3333333333333</v>
      </c>
    </row>
    <row r="15" spans="1:6" x14ac:dyDescent="0.25">
      <c r="C15" s="4" t="s">
        <v>30</v>
      </c>
      <c r="D15" s="4">
        <v>1085</v>
      </c>
      <c r="E15" s="11"/>
      <c r="F15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8"/>
  <sheetViews>
    <sheetView workbookViewId="0">
      <selection activeCell="G105" sqref="G105"/>
    </sheetView>
  </sheetViews>
  <sheetFormatPr defaultRowHeight="15" x14ac:dyDescent="0.25"/>
  <cols>
    <col min="6" max="6" width="12.7109375" bestFit="1" customWidth="1"/>
    <col min="7" max="7" width="21.85546875" bestFit="1" customWidth="1"/>
    <col min="8" max="8" width="21.5703125" bestFit="1" customWidth="1"/>
    <col min="12" max="12" width="13.28515625" bestFit="1" customWidth="1"/>
    <col min="13" max="24" width="10.5703125" bestFit="1" customWidth="1"/>
  </cols>
  <sheetData>
    <row r="1" spans="2:25" x14ac:dyDescent="0.25">
      <c r="B1" s="2" t="s">
        <v>52</v>
      </c>
    </row>
    <row r="5" spans="2:25" x14ac:dyDescent="0.25">
      <c r="C5" s="5" t="s">
        <v>33</v>
      </c>
      <c r="D5" s="5"/>
      <c r="E5" s="5" t="s">
        <v>10</v>
      </c>
      <c r="F5" s="8" t="s">
        <v>34</v>
      </c>
      <c r="G5" s="5" t="s">
        <v>35</v>
      </c>
      <c r="H5" s="8" t="s">
        <v>36</v>
      </c>
      <c r="I5" s="8" t="s">
        <v>37</v>
      </c>
    </row>
    <row r="6" spans="2:25" x14ac:dyDescent="0.25">
      <c r="C6" s="4">
        <v>1952</v>
      </c>
      <c r="D6" s="4" t="s">
        <v>38</v>
      </c>
      <c r="E6" s="5">
        <v>23</v>
      </c>
      <c r="F6" s="12"/>
      <c r="G6" s="4"/>
      <c r="H6" s="8"/>
      <c r="I6" s="8"/>
      <c r="L6" s="2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2:25" x14ac:dyDescent="0.25">
      <c r="C7" s="4"/>
      <c r="D7" s="4"/>
      <c r="E7" s="5"/>
      <c r="F7" s="12"/>
      <c r="G7" s="4"/>
      <c r="H7" s="8"/>
      <c r="I7" s="8"/>
      <c r="L7" s="2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1"/>
    </row>
    <row r="8" spans="2:25" x14ac:dyDescent="0.25">
      <c r="C8" s="4"/>
      <c r="D8" s="4" t="s">
        <v>39</v>
      </c>
      <c r="E8" s="5">
        <v>39</v>
      </c>
      <c r="F8" s="12"/>
      <c r="G8" s="4"/>
      <c r="H8" s="8"/>
      <c r="I8" s="8"/>
      <c r="L8" s="21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1"/>
    </row>
    <row r="9" spans="2:25" x14ac:dyDescent="0.25">
      <c r="C9" s="4"/>
      <c r="D9" s="4"/>
      <c r="E9" s="5"/>
      <c r="F9" s="12"/>
      <c r="G9" s="4"/>
      <c r="H9" s="8"/>
      <c r="I9" s="8"/>
      <c r="L9" s="21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1"/>
    </row>
    <row r="10" spans="2:25" x14ac:dyDescent="0.25">
      <c r="C10" s="4"/>
      <c r="D10" s="4" t="s">
        <v>40</v>
      </c>
      <c r="E10" s="5">
        <v>82</v>
      </c>
      <c r="F10" s="12"/>
      <c r="G10" s="4"/>
      <c r="H10" s="8"/>
      <c r="I10" s="8"/>
      <c r="L10" s="21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1"/>
    </row>
    <row r="11" spans="2:25" x14ac:dyDescent="0.25">
      <c r="C11" s="4"/>
      <c r="D11" s="4"/>
      <c r="E11" s="5"/>
      <c r="F11" s="12"/>
      <c r="G11" s="4"/>
      <c r="H11" s="8"/>
      <c r="I11" s="8"/>
      <c r="L11" s="21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1"/>
    </row>
    <row r="12" spans="2:25" x14ac:dyDescent="0.25">
      <c r="C12" s="4"/>
      <c r="D12" s="4" t="s">
        <v>41</v>
      </c>
      <c r="E12" s="5">
        <v>17</v>
      </c>
      <c r="F12" s="12"/>
      <c r="G12" s="4"/>
      <c r="H12" s="8"/>
      <c r="I12" s="8"/>
      <c r="L12" s="2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2:25" x14ac:dyDescent="0.25">
      <c r="C13" s="4"/>
      <c r="D13" s="4"/>
      <c r="E13" s="5"/>
      <c r="F13" s="12"/>
      <c r="G13" s="4"/>
      <c r="H13" s="8"/>
      <c r="I13" s="8"/>
      <c r="L13" s="21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4"/>
    </row>
    <row r="14" spans="2:25" x14ac:dyDescent="0.25">
      <c r="C14" s="4"/>
      <c r="D14" s="4" t="s">
        <v>42</v>
      </c>
      <c r="E14" s="5">
        <v>18</v>
      </c>
      <c r="F14" s="12"/>
      <c r="G14" s="4"/>
      <c r="H14" s="8"/>
      <c r="I14" s="8"/>
      <c r="L14" s="21"/>
      <c r="M14" s="24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2:25" x14ac:dyDescent="0.25">
      <c r="C15" s="4"/>
      <c r="D15" s="4"/>
      <c r="E15" s="5"/>
      <c r="F15" s="12"/>
      <c r="G15" s="4"/>
      <c r="H15" s="8"/>
      <c r="I15" s="8"/>
    </row>
    <row r="16" spans="2:25" x14ac:dyDescent="0.25">
      <c r="C16" s="4"/>
      <c r="D16" s="4" t="s">
        <v>43</v>
      </c>
      <c r="E16" s="5">
        <v>16</v>
      </c>
      <c r="F16" s="12"/>
      <c r="G16" s="4"/>
      <c r="H16" s="8"/>
      <c r="I16" s="8"/>
      <c r="L16" s="16"/>
    </row>
    <row r="17" spans="3:18" x14ac:dyDescent="0.25">
      <c r="C17" s="4"/>
      <c r="D17" s="4"/>
      <c r="E17" s="5"/>
      <c r="F17" s="12">
        <f>SUM(E6:E28)</f>
        <v>304</v>
      </c>
      <c r="G17" s="4"/>
      <c r="H17" s="8"/>
      <c r="I17" s="8"/>
      <c r="L17" s="17"/>
      <c r="R17" s="18"/>
    </row>
    <row r="18" spans="3:18" x14ac:dyDescent="0.25">
      <c r="C18" s="4"/>
      <c r="D18" s="4" t="s">
        <v>44</v>
      </c>
      <c r="E18" s="5">
        <v>20</v>
      </c>
      <c r="F18" s="12"/>
      <c r="G18" s="12">
        <f>SUM(F17:F19)</f>
        <v>610</v>
      </c>
      <c r="H18" s="8">
        <f>G18/24</f>
        <v>25.416666666666668</v>
      </c>
      <c r="I18" s="8">
        <f>E18/H18*100</f>
        <v>78.688524590163937</v>
      </c>
      <c r="L18" s="17"/>
    </row>
    <row r="19" spans="3:18" x14ac:dyDescent="0.25">
      <c r="C19" s="4"/>
      <c r="D19" s="4"/>
      <c r="E19" s="5"/>
      <c r="F19" s="12">
        <f>SUM(E8:E30)</f>
        <v>306</v>
      </c>
      <c r="G19" s="4"/>
      <c r="H19" s="8"/>
      <c r="I19" s="8"/>
    </row>
    <row r="20" spans="3:18" x14ac:dyDescent="0.25">
      <c r="C20" s="4"/>
      <c r="D20" s="4" t="s">
        <v>45</v>
      </c>
      <c r="E20" s="5">
        <v>17</v>
      </c>
      <c r="F20" s="12"/>
      <c r="G20" s="12">
        <f>SUM(F19:F21)</f>
        <v>599</v>
      </c>
      <c r="H20" s="8">
        <f>G20/24</f>
        <v>24.958333333333332</v>
      </c>
      <c r="I20" s="8">
        <f>E20/H20*100</f>
        <v>68.113522537562616</v>
      </c>
    </row>
    <row r="21" spans="3:18" x14ac:dyDescent="0.25">
      <c r="C21" s="4"/>
      <c r="D21" s="4"/>
      <c r="E21" s="5"/>
      <c r="F21" s="12">
        <f t="shared" ref="F21" si="0">SUM(E10:E32)</f>
        <v>293</v>
      </c>
      <c r="G21" s="4"/>
      <c r="H21" s="8"/>
      <c r="I21" s="8"/>
    </row>
    <row r="22" spans="3:18" x14ac:dyDescent="0.25">
      <c r="C22" s="4"/>
      <c r="D22" s="4" t="s">
        <v>46</v>
      </c>
      <c r="E22" s="5">
        <v>12</v>
      </c>
      <c r="F22" s="12"/>
      <c r="G22" s="12">
        <f t="shared" ref="G22" si="1">SUM(F21:F23)</f>
        <v>609</v>
      </c>
      <c r="H22" s="8">
        <f t="shared" ref="H22" si="2">G22/24</f>
        <v>25.375</v>
      </c>
      <c r="I22" s="8">
        <f t="shared" ref="I22" si="3">E22/H22*100</f>
        <v>47.290640394088669</v>
      </c>
    </row>
    <row r="23" spans="3:18" x14ac:dyDescent="0.25">
      <c r="C23" s="4"/>
      <c r="D23" s="4"/>
      <c r="E23" s="5"/>
      <c r="F23" s="12">
        <f t="shared" ref="F23" si="4">SUM(E12:E34)</f>
        <v>316</v>
      </c>
      <c r="G23" s="4"/>
      <c r="H23" s="8"/>
      <c r="I23" s="8"/>
    </row>
    <row r="24" spans="3:18" x14ac:dyDescent="0.25">
      <c r="C24" s="4"/>
      <c r="D24" s="4" t="s">
        <v>47</v>
      </c>
      <c r="E24" s="5">
        <v>22</v>
      </c>
      <c r="F24" s="12"/>
      <c r="G24" s="12">
        <f t="shared" ref="G24" si="5">SUM(F23:F25)</f>
        <v>635</v>
      </c>
      <c r="H24" s="8">
        <f t="shared" ref="H24" si="6">G24/24</f>
        <v>26.458333333333332</v>
      </c>
      <c r="I24" s="8">
        <f t="shared" ref="I24" si="7">E24/H24*100</f>
        <v>83.149606299212593</v>
      </c>
    </row>
    <row r="25" spans="3:18" x14ac:dyDescent="0.25">
      <c r="C25" s="4"/>
      <c r="D25" s="4"/>
      <c r="E25" s="5"/>
      <c r="F25" s="12">
        <f t="shared" ref="F25" si="8">SUM(E14:E36)</f>
        <v>319</v>
      </c>
      <c r="G25" s="4"/>
      <c r="H25" s="8"/>
      <c r="I25" s="8"/>
    </row>
    <row r="26" spans="3:18" x14ac:dyDescent="0.25">
      <c r="C26" s="4"/>
      <c r="D26" s="4" t="s">
        <v>48</v>
      </c>
      <c r="E26" s="5">
        <v>20</v>
      </c>
      <c r="F26" s="12"/>
      <c r="G26" s="12">
        <f t="shared" ref="G26" si="9">SUM(F25:F27)</f>
        <v>642</v>
      </c>
      <c r="H26" s="8">
        <f t="shared" ref="H26" si="10">G26/24</f>
        <v>26.75</v>
      </c>
      <c r="I26" s="8">
        <f t="shared" ref="I26" si="11">E26/H26*100</f>
        <v>74.766355140186917</v>
      </c>
    </row>
    <row r="27" spans="3:18" x14ac:dyDescent="0.25">
      <c r="C27" s="4"/>
      <c r="D27" s="4"/>
      <c r="E27" s="5"/>
      <c r="F27" s="12">
        <f t="shared" ref="F27" si="12">SUM(E16:E38)</f>
        <v>323</v>
      </c>
      <c r="G27" s="4"/>
      <c r="H27" s="8"/>
      <c r="I27" s="8"/>
    </row>
    <row r="28" spans="3:18" x14ac:dyDescent="0.25">
      <c r="C28" s="4"/>
      <c r="D28" s="4" t="s">
        <v>49</v>
      </c>
      <c r="E28" s="5">
        <v>18</v>
      </c>
      <c r="F28" s="12"/>
      <c r="G28" s="12">
        <f t="shared" ref="G28" si="13">SUM(F27:F29)</f>
        <v>650</v>
      </c>
      <c r="H28" s="8">
        <f t="shared" ref="H28" si="14">G28/24</f>
        <v>27.083333333333332</v>
      </c>
      <c r="I28" s="8">
        <f t="shared" ref="I28" si="15">E28/H28*100</f>
        <v>66.461538461538467</v>
      </c>
    </row>
    <row r="29" spans="3:18" x14ac:dyDescent="0.25">
      <c r="C29" s="4"/>
      <c r="D29" s="4"/>
      <c r="E29" s="5"/>
      <c r="F29" s="12">
        <f t="shared" ref="F29" si="16">SUM(E18:E40)</f>
        <v>327</v>
      </c>
      <c r="G29" s="4"/>
      <c r="H29" s="8"/>
      <c r="I29" s="8"/>
    </row>
    <row r="30" spans="3:18" x14ac:dyDescent="0.25">
      <c r="C30" s="4">
        <v>1953</v>
      </c>
      <c r="D30" s="4" t="s">
        <v>38</v>
      </c>
      <c r="E30" s="5">
        <v>25</v>
      </c>
      <c r="F30" s="12"/>
      <c r="G30" s="12">
        <f t="shared" ref="G30" si="17">SUM(F29:F31)</f>
        <v>660</v>
      </c>
      <c r="H30" s="8">
        <f t="shared" ref="H30" si="18">G30/24</f>
        <v>27.5</v>
      </c>
      <c r="I30" s="8">
        <f t="shared" ref="I30" si="19">E30/H30*100</f>
        <v>90.909090909090907</v>
      </c>
    </row>
    <row r="31" spans="3:18" x14ac:dyDescent="0.25">
      <c r="C31" s="4"/>
      <c r="D31" s="4"/>
      <c r="E31" s="5"/>
      <c r="F31" s="12">
        <f t="shared" ref="F31" si="20">SUM(E20:E42)</f>
        <v>333</v>
      </c>
      <c r="G31" s="4"/>
      <c r="H31" s="8"/>
      <c r="I31" s="8"/>
    </row>
    <row r="32" spans="3:18" x14ac:dyDescent="0.25">
      <c r="C32" s="4"/>
      <c r="D32" s="4" t="s">
        <v>39</v>
      </c>
      <c r="E32" s="5">
        <v>26</v>
      </c>
      <c r="F32" s="12"/>
      <c r="G32" s="12">
        <f t="shared" ref="G32" si="21">SUM(F31:F33)</f>
        <v>667</v>
      </c>
      <c r="H32" s="8">
        <f t="shared" ref="H32" si="22">G32/24</f>
        <v>27.791666666666668</v>
      </c>
      <c r="I32" s="8">
        <f t="shared" ref="I32" si="23">E32/H32*100</f>
        <v>93.553223388305838</v>
      </c>
    </row>
    <row r="33" spans="3:9" x14ac:dyDescent="0.25">
      <c r="C33" s="4"/>
      <c r="D33" s="4"/>
      <c r="E33" s="5"/>
      <c r="F33" s="12">
        <f t="shared" ref="F33" si="24">SUM(E22:E44)</f>
        <v>334</v>
      </c>
      <c r="G33" s="4"/>
      <c r="H33" s="8"/>
      <c r="I33" s="8"/>
    </row>
    <row r="34" spans="3:9" x14ac:dyDescent="0.25">
      <c r="C34" s="4"/>
      <c r="D34" s="4" t="s">
        <v>40</v>
      </c>
      <c r="E34" s="5">
        <v>105</v>
      </c>
      <c r="F34" s="12"/>
      <c r="G34" s="12">
        <f t="shared" ref="G34" si="25">SUM(F33:F35)</f>
        <v>679</v>
      </c>
      <c r="H34" s="8">
        <f t="shared" ref="H34" si="26">G34/24</f>
        <v>28.291666666666668</v>
      </c>
      <c r="I34" s="8">
        <f t="shared" ref="I34" si="27">E34/H34*100</f>
        <v>371.13402061855669</v>
      </c>
    </row>
    <row r="35" spans="3:9" x14ac:dyDescent="0.25">
      <c r="C35" s="4"/>
      <c r="D35" s="4"/>
      <c r="E35" s="5"/>
      <c r="F35" s="12">
        <f t="shared" ref="F35" si="28">SUM(E24:E46)</f>
        <v>345</v>
      </c>
      <c r="G35" s="4"/>
      <c r="H35" s="8"/>
      <c r="I35" s="8"/>
    </row>
    <row r="36" spans="3:9" x14ac:dyDescent="0.25">
      <c r="C36" s="4"/>
      <c r="D36" s="4" t="s">
        <v>41</v>
      </c>
      <c r="E36" s="5">
        <v>20</v>
      </c>
      <c r="F36" s="12"/>
      <c r="G36" s="12">
        <f t="shared" ref="G36" si="29">SUM(F35:F37)</f>
        <v>697</v>
      </c>
      <c r="H36" s="8">
        <f t="shared" ref="H36" si="30">G36/24</f>
        <v>29.041666666666668</v>
      </c>
      <c r="I36" s="8">
        <f t="shared" ref="I36" si="31">E36/H36*100</f>
        <v>68.866571018651356</v>
      </c>
    </row>
    <row r="37" spans="3:9" x14ac:dyDescent="0.25">
      <c r="C37" s="4"/>
      <c r="D37" s="4"/>
      <c r="E37" s="5"/>
      <c r="F37" s="12">
        <f t="shared" ref="F37" si="32">SUM(E26:E48)</f>
        <v>352</v>
      </c>
      <c r="G37" s="4"/>
      <c r="H37" s="8"/>
      <c r="I37" s="8"/>
    </row>
    <row r="38" spans="3:9" x14ac:dyDescent="0.25">
      <c r="C38" s="4"/>
      <c r="D38" s="4" t="s">
        <v>42</v>
      </c>
      <c r="E38" s="5">
        <v>22</v>
      </c>
      <c r="F38" s="12"/>
      <c r="G38" s="12">
        <f t="shared" ref="G38" si="33">SUM(F37:F39)</f>
        <v>699</v>
      </c>
      <c r="H38" s="8">
        <f t="shared" ref="H38" si="34">G38/24</f>
        <v>29.125</v>
      </c>
      <c r="I38" s="8">
        <f t="shared" ref="I38" si="35">E38/H38*100</f>
        <v>75.536480686695285</v>
      </c>
    </row>
    <row r="39" spans="3:9" x14ac:dyDescent="0.25">
      <c r="C39" s="4"/>
      <c r="D39" s="4"/>
      <c r="E39" s="5"/>
      <c r="F39" s="12">
        <f t="shared" ref="F39" si="36">SUM(E28:E50)</f>
        <v>347</v>
      </c>
      <c r="G39" s="4"/>
      <c r="H39" s="8"/>
      <c r="I39" s="8"/>
    </row>
    <row r="40" spans="3:9" x14ac:dyDescent="0.25">
      <c r="C40" s="4"/>
      <c r="D40" s="4" t="s">
        <v>43</v>
      </c>
      <c r="E40" s="5">
        <v>20</v>
      </c>
      <c r="F40" s="12"/>
      <c r="G40" s="12">
        <f t="shared" ref="G40" si="37">SUM(F39:F41)</f>
        <v>692</v>
      </c>
      <c r="H40" s="8">
        <f t="shared" ref="H40" si="38">G40/24</f>
        <v>28.833333333333332</v>
      </c>
      <c r="I40" s="8">
        <f t="shared" ref="I40" si="39">E40/H40*100</f>
        <v>69.364161849710982</v>
      </c>
    </row>
    <row r="41" spans="3:9" x14ac:dyDescent="0.25">
      <c r="C41" s="4"/>
      <c r="D41" s="4"/>
      <c r="E41" s="5"/>
      <c r="F41" s="12">
        <f t="shared" ref="F41" si="40">SUM(E30:E52)</f>
        <v>345</v>
      </c>
      <c r="G41" s="4"/>
      <c r="H41" s="8"/>
      <c r="I41" s="8"/>
    </row>
    <row r="42" spans="3:9" x14ac:dyDescent="0.25">
      <c r="C42" s="4"/>
      <c r="D42" s="4" t="s">
        <v>44</v>
      </c>
      <c r="E42" s="5">
        <v>26</v>
      </c>
      <c r="F42" s="12"/>
      <c r="G42" s="12">
        <f t="shared" ref="G42" si="41">SUM(F41:F43)</f>
        <v>697</v>
      </c>
      <c r="H42" s="8">
        <f t="shared" ref="H42" si="42">G42/24</f>
        <v>29.041666666666668</v>
      </c>
      <c r="I42" s="8">
        <f t="shared" ref="I42" si="43">E42/H42*100</f>
        <v>89.526542324246776</v>
      </c>
    </row>
    <row r="43" spans="3:9" x14ac:dyDescent="0.25">
      <c r="C43" s="4"/>
      <c r="D43" s="4"/>
      <c r="E43" s="5"/>
      <c r="F43" s="12">
        <f t="shared" ref="F43" si="44">SUM(E32:E54)</f>
        <v>352</v>
      </c>
      <c r="G43" s="4"/>
      <c r="H43" s="8"/>
      <c r="I43" s="8"/>
    </row>
    <row r="44" spans="3:9" x14ac:dyDescent="0.25">
      <c r="C44" s="4"/>
      <c r="D44" s="4" t="s">
        <v>45</v>
      </c>
      <c r="E44" s="5">
        <v>18</v>
      </c>
      <c r="F44" s="12"/>
      <c r="G44" s="12">
        <f t="shared" ref="G44" si="45">SUM(F43:F45)</f>
        <v>714</v>
      </c>
      <c r="H44" s="8">
        <f t="shared" ref="H44" si="46">G44/24</f>
        <v>29.75</v>
      </c>
      <c r="I44" s="8">
        <f t="shared" ref="I44" si="47">E44/H44*100</f>
        <v>60.504201680672267</v>
      </c>
    </row>
    <row r="45" spans="3:9" x14ac:dyDescent="0.25">
      <c r="C45" s="4"/>
      <c r="D45" s="4"/>
      <c r="E45" s="5"/>
      <c r="F45" s="12">
        <f t="shared" ref="F45" si="48">SUM(E34:E56)</f>
        <v>362</v>
      </c>
      <c r="G45" s="4"/>
      <c r="H45" s="8"/>
      <c r="I45" s="8"/>
    </row>
    <row r="46" spans="3:9" x14ac:dyDescent="0.25">
      <c r="C46" s="4"/>
      <c r="D46" s="4" t="s">
        <v>46</v>
      </c>
      <c r="E46" s="5">
        <v>23</v>
      </c>
      <c r="F46" s="12"/>
      <c r="G46" s="12">
        <f t="shared" ref="G46" si="49">SUM(F45:F47)</f>
        <v>712</v>
      </c>
      <c r="H46" s="8">
        <f t="shared" ref="H46" si="50">G46/24</f>
        <v>29.666666666666668</v>
      </c>
      <c r="I46" s="8">
        <f t="shared" ref="I46" si="51">E46/H46*100</f>
        <v>77.528089887640448</v>
      </c>
    </row>
    <row r="47" spans="3:9" x14ac:dyDescent="0.25">
      <c r="C47" s="4"/>
      <c r="D47" s="4"/>
      <c r="E47" s="5"/>
      <c r="F47" s="12">
        <f t="shared" ref="F47" si="52">SUM(E36:E58)</f>
        <v>350</v>
      </c>
      <c r="G47" s="4"/>
      <c r="H47" s="8"/>
      <c r="I47" s="8"/>
    </row>
    <row r="48" spans="3:9" x14ac:dyDescent="0.25">
      <c r="C48" s="4"/>
      <c r="D48" s="4" t="s">
        <v>47</v>
      </c>
      <c r="E48" s="5">
        <v>29</v>
      </c>
      <c r="F48" s="12"/>
      <c r="G48" s="12">
        <f t="shared" ref="G48" si="53">SUM(F47:F49)</f>
        <v>701</v>
      </c>
      <c r="H48" s="8">
        <f t="shared" ref="H48" si="54">G48/24</f>
        <v>29.208333333333332</v>
      </c>
      <c r="I48" s="8">
        <f t="shared" ref="I48" si="55">E48/H48*100</f>
        <v>99.286733238231108</v>
      </c>
    </row>
    <row r="49" spans="3:9" x14ac:dyDescent="0.25">
      <c r="C49" s="4"/>
      <c r="D49" s="4"/>
      <c r="E49" s="5"/>
      <c r="F49" s="12">
        <f t="shared" ref="F49" si="56">SUM(E38:E60)</f>
        <v>351</v>
      </c>
      <c r="G49" s="4"/>
      <c r="H49" s="8"/>
      <c r="I49" s="8"/>
    </row>
    <row r="50" spans="3:9" x14ac:dyDescent="0.25">
      <c r="C50" s="4"/>
      <c r="D50" s="4" t="s">
        <v>48</v>
      </c>
      <c r="E50" s="5">
        <v>15</v>
      </c>
      <c r="F50" s="12"/>
      <c r="G50" s="12">
        <f t="shared" ref="G50" si="57">SUM(F49:F51)</f>
        <v>701</v>
      </c>
      <c r="H50" s="8">
        <f t="shared" ref="H50" si="58">G50/24</f>
        <v>29.208333333333332</v>
      </c>
      <c r="I50" s="8">
        <f t="shared" ref="I50" si="59">E50/H50*100</f>
        <v>51.355206847360911</v>
      </c>
    </row>
    <row r="51" spans="3:9" x14ac:dyDescent="0.25">
      <c r="C51" s="4"/>
      <c r="D51" s="4"/>
      <c r="E51" s="5"/>
      <c r="F51" s="12">
        <f t="shared" ref="F51" si="60">SUM(E40:E62)</f>
        <v>350</v>
      </c>
      <c r="G51" s="4"/>
      <c r="H51" s="8"/>
      <c r="I51" s="8"/>
    </row>
    <row r="52" spans="3:9" x14ac:dyDescent="0.25">
      <c r="C52" s="4"/>
      <c r="D52" s="4" t="s">
        <v>49</v>
      </c>
      <c r="E52" s="5">
        <v>16</v>
      </c>
      <c r="F52" s="12"/>
      <c r="G52" s="12">
        <f t="shared" ref="G52" si="61">SUM(F51:F53)</f>
        <v>702</v>
      </c>
      <c r="H52" s="8">
        <f t="shared" ref="H52" si="62">G52/24</f>
        <v>29.25</v>
      </c>
      <c r="I52" s="8">
        <f t="shared" ref="I52" si="63">E52/H52*100</f>
        <v>54.700854700854705</v>
      </c>
    </row>
    <row r="53" spans="3:9" x14ac:dyDescent="0.25">
      <c r="C53" s="4"/>
      <c r="D53" s="4"/>
      <c r="E53" s="5"/>
      <c r="F53" s="12">
        <f t="shared" ref="F53" si="64">SUM(E42:E64)</f>
        <v>352</v>
      </c>
      <c r="G53" s="4"/>
      <c r="H53" s="8"/>
      <c r="I53" s="8"/>
    </row>
    <row r="54" spans="3:9" x14ac:dyDescent="0.25">
      <c r="C54" s="4">
        <v>1954</v>
      </c>
      <c r="D54" s="4" t="s">
        <v>38</v>
      </c>
      <c r="E54" s="5">
        <v>32</v>
      </c>
      <c r="F54" s="12"/>
      <c r="G54" s="12">
        <f t="shared" ref="G54" si="65">SUM(F53:F55)</f>
        <v>707</v>
      </c>
      <c r="H54" s="8">
        <f t="shared" ref="H54" si="66">G54/24</f>
        <v>29.458333333333332</v>
      </c>
      <c r="I54" s="8">
        <f t="shared" ref="I54" si="67">E54/H54*100</f>
        <v>108.62800565770863</v>
      </c>
    </row>
    <row r="55" spans="3:9" x14ac:dyDescent="0.25">
      <c r="C55" s="4"/>
      <c r="D55" s="4"/>
      <c r="E55" s="5"/>
      <c r="F55" s="12">
        <f t="shared" ref="F55" si="68">SUM(E44:E66)</f>
        <v>355</v>
      </c>
      <c r="G55" s="4"/>
      <c r="H55" s="8"/>
      <c r="I55" s="8"/>
    </row>
    <row r="56" spans="3:9" x14ac:dyDescent="0.25">
      <c r="C56" s="4"/>
      <c r="D56" s="4" t="s">
        <v>39</v>
      </c>
      <c r="E56" s="5">
        <v>36</v>
      </c>
      <c r="F56" s="12"/>
      <c r="G56" s="12">
        <f t="shared" ref="G56" si="69">SUM(F55:F57)</f>
        <v>713</v>
      </c>
      <c r="H56" s="8">
        <f t="shared" ref="H56" si="70">G56/24</f>
        <v>29.708333333333332</v>
      </c>
      <c r="I56" s="8">
        <f t="shared" ref="I56" si="71">E56/H56*100</f>
        <v>121.17812061711079</v>
      </c>
    </row>
    <row r="57" spans="3:9" x14ac:dyDescent="0.25">
      <c r="C57" s="4"/>
      <c r="D57" s="4"/>
      <c r="E57" s="5"/>
      <c r="F57" s="12">
        <f t="shared" ref="F57" si="72">SUM(E46:E68)</f>
        <v>358</v>
      </c>
      <c r="G57" s="4"/>
      <c r="H57" s="8"/>
      <c r="I57" s="8"/>
    </row>
    <row r="58" spans="3:9" x14ac:dyDescent="0.25">
      <c r="C58" s="4"/>
      <c r="D58" s="4" t="s">
        <v>40</v>
      </c>
      <c r="E58" s="5">
        <v>93</v>
      </c>
      <c r="F58" s="12"/>
      <c r="G58" s="12">
        <f t="shared" ref="G58" si="73">SUM(F57:F59)</f>
        <v>706</v>
      </c>
      <c r="H58" s="8">
        <f t="shared" ref="H58" si="74">G58/24</f>
        <v>29.416666666666668</v>
      </c>
      <c r="I58" s="8">
        <f t="shared" ref="I58" si="75">E58/H58*100</f>
        <v>316.1473087818697</v>
      </c>
    </row>
    <row r="59" spans="3:9" x14ac:dyDescent="0.25">
      <c r="C59" s="4"/>
      <c r="D59" s="4"/>
      <c r="E59" s="5"/>
      <c r="F59" s="12">
        <f t="shared" ref="F59" si="76">SUM(E48:E70)</f>
        <v>348</v>
      </c>
      <c r="G59" s="4"/>
      <c r="H59" s="8"/>
      <c r="I59" s="8"/>
    </row>
    <row r="60" spans="3:9" x14ac:dyDescent="0.25">
      <c r="C60" s="4"/>
      <c r="D60" s="4" t="s">
        <v>41</v>
      </c>
      <c r="E60" s="5">
        <v>21</v>
      </c>
      <c r="F60" s="12"/>
      <c r="G60" s="12">
        <f t="shared" ref="G60" si="77">SUM(F59:F61)</f>
        <v>694</v>
      </c>
      <c r="H60" s="8">
        <f t="shared" ref="H60" si="78">G60/24</f>
        <v>28.916666666666668</v>
      </c>
      <c r="I60" s="8">
        <f t="shared" ref="I60" si="79">E60/H60*100</f>
        <v>72.622478386167145</v>
      </c>
    </row>
    <row r="61" spans="3:9" x14ac:dyDescent="0.25">
      <c r="C61" s="4"/>
      <c r="D61" s="4"/>
      <c r="E61" s="5"/>
      <c r="F61" s="12">
        <f t="shared" ref="F61" si="80">SUM(E50:E72)</f>
        <v>346</v>
      </c>
      <c r="G61" s="4"/>
      <c r="H61" s="8"/>
      <c r="I61" s="8"/>
    </row>
    <row r="62" spans="3:9" x14ac:dyDescent="0.25">
      <c r="C62" s="4"/>
      <c r="D62" s="4" t="s">
        <v>42</v>
      </c>
      <c r="E62" s="5">
        <v>21</v>
      </c>
      <c r="F62" s="12"/>
      <c r="G62" s="12">
        <f t="shared" ref="G62" si="81">SUM(F61:F63)</f>
        <v>704</v>
      </c>
      <c r="H62" s="8">
        <f t="shared" ref="H62" si="82">G62/24</f>
        <v>29.333333333333332</v>
      </c>
      <c r="I62" s="8">
        <f t="shared" ref="I62" si="83">E62/H62*100</f>
        <v>71.590909090909093</v>
      </c>
    </row>
    <row r="63" spans="3:9" x14ac:dyDescent="0.25">
      <c r="C63" s="4"/>
      <c r="D63" s="4"/>
      <c r="E63" s="5"/>
      <c r="F63" s="12">
        <f t="shared" ref="F63" si="84">SUM(E52:E74)</f>
        <v>358</v>
      </c>
      <c r="G63" s="4"/>
      <c r="H63" s="8"/>
      <c r="I63" s="8"/>
    </row>
    <row r="64" spans="3:9" x14ac:dyDescent="0.25">
      <c r="C64" s="4"/>
      <c r="D64" s="4" t="s">
        <v>43</v>
      </c>
      <c r="E64" s="5">
        <v>22</v>
      </c>
      <c r="F64" s="12"/>
      <c r="G64" s="12">
        <f t="shared" ref="G64" si="85">SUM(F63:F65)</f>
        <v>721</v>
      </c>
      <c r="H64" s="8">
        <f t="shared" ref="H64" si="86">G64/24</f>
        <v>30.041666666666668</v>
      </c>
      <c r="I64" s="8">
        <f t="shared" ref="I64" si="87">E64/H64*100</f>
        <v>73.231622746185849</v>
      </c>
    </row>
    <row r="65" spans="3:9" x14ac:dyDescent="0.25">
      <c r="C65" s="4"/>
      <c r="D65" s="4"/>
      <c r="E65" s="5"/>
      <c r="F65" s="12">
        <f t="shared" ref="F65" si="88">SUM(E54:E76)</f>
        <v>363</v>
      </c>
      <c r="G65" s="4"/>
      <c r="H65" s="8"/>
      <c r="I65" s="8"/>
    </row>
    <row r="66" spans="3:9" x14ac:dyDescent="0.25">
      <c r="C66" s="4"/>
      <c r="D66" s="4" t="s">
        <v>44</v>
      </c>
      <c r="E66" s="5">
        <v>29</v>
      </c>
      <c r="F66" s="12"/>
      <c r="G66" s="12">
        <f t="shared" ref="G66" si="89">SUM(F65:F67)</f>
        <v>726</v>
      </c>
      <c r="H66" s="8">
        <f t="shared" ref="H66" si="90">G66/24</f>
        <v>30.25</v>
      </c>
      <c r="I66" s="8">
        <f t="shared" ref="I66" si="91">E66/H66*100</f>
        <v>95.867768595041326</v>
      </c>
    </row>
    <row r="67" spans="3:9" x14ac:dyDescent="0.25">
      <c r="C67" s="4"/>
      <c r="D67" s="4"/>
      <c r="E67" s="5"/>
      <c r="F67" s="12">
        <f t="shared" ref="F67" si="92">SUM(E56:E78)</f>
        <v>363</v>
      </c>
      <c r="G67" s="4"/>
      <c r="H67" s="8"/>
      <c r="I67" s="8"/>
    </row>
    <row r="68" spans="3:9" x14ac:dyDescent="0.25">
      <c r="C68" s="4"/>
      <c r="D68" s="4" t="s">
        <v>45</v>
      </c>
      <c r="E68" s="5">
        <v>21</v>
      </c>
      <c r="F68" s="12"/>
      <c r="G68" s="12">
        <f t="shared" ref="G68" si="93">SUM(F67:F69)</f>
        <v>732</v>
      </c>
      <c r="H68" s="8">
        <f t="shared" ref="H68" si="94">G68/24</f>
        <v>30.5</v>
      </c>
      <c r="I68" s="8">
        <f t="shared" ref="I68" si="95">E68/H68*100</f>
        <v>68.852459016393439</v>
      </c>
    </row>
    <row r="69" spans="3:9" x14ac:dyDescent="0.25">
      <c r="C69" s="4"/>
      <c r="D69" s="4"/>
      <c r="E69" s="5"/>
      <c r="F69" s="12">
        <f t="shared" ref="F69" si="96">SUM(E58:E80)</f>
        <v>369</v>
      </c>
      <c r="G69" s="4"/>
      <c r="H69" s="8"/>
      <c r="I69" s="8"/>
    </row>
    <row r="70" spans="3:9" x14ac:dyDescent="0.25">
      <c r="C70" s="4"/>
      <c r="D70" s="4" t="s">
        <v>46</v>
      </c>
      <c r="E70" s="5">
        <v>13</v>
      </c>
      <c r="F70" s="12"/>
      <c r="G70" s="12">
        <f t="shared" ref="G70" si="97">SUM(F69:F71)</f>
        <v>744</v>
      </c>
      <c r="H70" s="8">
        <f t="shared" ref="H70" si="98">G70/24</f>
        <v>31</v>
      </c>
      <c r="I70" s="8">
        <f t="shared" ref="I70" si="99">E70/H70*100</f>
        <v>41.935483870967744</v>
      </c>
    </row>
    <row r="71" spans="3:9" x14ac:dyDescent="0.25">
      <c r="C71" s="4"/>
      <c r="D71" s="4"/>
      <c r="E71" s="5"/>
      <c r="F71" s="12">
        <f t="shared" ref="F71" si="100">SUM(E60:E82)</f>
        <v>375</v>
      </c>
      <c r="G71" s="4"/>
      <c r="H71" s="8"/>
      <c r="I71" s="8"/>
    </row>
    <row r="72" spans="3:9" x14ac:dyDescent="0.25">
      <c r="C72" s="4"/>
      <c r="D72" s="4" t="s">
        <v>47</v>
      </c>
      <c r="E72" s="5">
        <v>27</v>
      </c>
      <c r="F72" s="12"/>
      <c r="G72" s="12">
        <f t="shared" ref="G72" si="101">SUM(F71:F73)</f>
        <v>753</v>
      </c>
      <c r="H72" s="8">
        <f t="shared" ref="H72" si="102">G72/24</f>
        <v>31.375</v>
      </c>
      <c r="I72" s="8">
        <f t="shared" ref="I72" si="103">E72/H72*100</f>
        <v>86.055776892430274</v>
      </c>
    </row>
    <row r="73" spans="3:9" x14ac:dyDescent="0.25">
      <c r="C73" s="4"/>
      <c r="D73" s="4"/>
      <c r="E73" s="5"/>
      <c r="F73" s="12">
        <f t="shared" ref="F73" si="104">SUM(E62:E84)</f>
        <v>378</v>
      </c>
      <c r="G73" s="4"/>
      <c r="H73" s="8"/>
      <c r="I73" s="8"/>
    </row>
    <row r="74" spans="3:9" x14ac:dyDescent="0.25">
      <c r="C74" s="4"/>
      <c r="D74" s="4" t="s">
        <v>48</v>
      </c>
      <c r="E74" s="5">
        <v>27</v>
      </c>
      <c r="F74" s="12"/>
      <c r="G74" s="12">
        <f t="shared" ref="G74" si="105">SUM(F73:F75)</f>
        <v>759</v>
      </c>
      <c r="H74" s="8">
        <f t="shared" ref="H74" si="106">G74/24</f>
        <v>31.625</v>
      </c>
      <c r="I74" s="8">
        <f t="shared" ref="I74" si="107">E74/H74*100</f>
        <v>85.375494071146235</v>
      </c>
    </row>
    <row r="75" spans="3:9" x14ac:dyDescent="0.25">
      <c r="C75" s="4"/>
      <c r="D75" s="4"/>
      <c r="E75" s="5"/>
      <c r="F75" s="12">
        <f t="shared" ref="F75" si="108">SUM(E64:E86)</f>
        <v>381</v>
      </c>
      <c r="G75" s="4"/>
      <c r="H75" s="8"/>
      <c r="I75" s="8"/>
    </row>
    <row r="76" spans="3:9" x14ac:dyDescent="0.25">
      <c r="C76" s="4"/>
      <c r="D76" s="4" t="s">
        <v>49</v>
      </c>
      <c r="E76" s="5">
        <v>21</v>
      </c>
      <c r="F76" s="12"/>
      <c r="G76" s="12">
        <f t="shared" ref="G76" si="109">SUM(F75:F77)</f>
        <v>763</v>
      </c>
      <c r="H76" s="8">
        <f t="shared" ref="H76" si="110">G76/24</f>
        <v>31.791666666666668</v>
      </c>
      <c r="I76" s="8">
        <f t="shared" ref="I76" si="111">E76/H76*100</f>
        <v>66.055045871559628</v>
      </c>
    </row>
    <row r="77" spans="3:9" x14ac:dyDescent="0.25">
      <c r="C77" s="4"/>
      <c r="D77" s="4"/>
      <c r="E77" s="5"/>
      <c r="F77" s="12">
        <f t="shared" ref="F77" si="112">SUM(E66:E88)</f>
        <v>382</v>
      </c>
      <c r="G77" s="4"/>
      <c r="H77" s="8"/>
      <c r="I77" s="8"/>
    </row>
    <row r="78" spans="3:9" x14ac:dyDescent="0.25">
      <c r="C78" s="4">
        <v>1955</v>
      </c>
      <c r="D78" s="4" t="s">
        <v>38</v>
      </c>
      <c r="E78" s="5">
        <v>32</v>
      </c>
      <c r="F78" s="12"/>
      <c r="G78" s="12">
        <f t="shared" ref="G78" si="113">SUM(F77:F79)</f>
        <v>764</v>
      </c>
      <c r="H78" s="8">
        <f t="shared" ref="H78" si="114">G78/24</f>
        <v>31.833333333333332</v>
      </c>
      <c r="I78" s="8">
        <f t="shared" ref="I78" si="115">E78/H78*100</f>
        <v>100.52356020942408</v>
      </c>
    </row>
    <row r="79" spans="3:9" x14ac:dyDescent="0.25">
      <c r="C79" s="4"/>
      <c r="D79" s="4"/>
      <c r="E79" s="5"/>
      <c r="F79" s="12">
        <f t="shared" ref="F79" si="116">SUM(E68:E90)</f>
        <v>382</v>
      </c>
      <c r="G79" s="4"/>
      <c r="H79" s="8"/>
      <c r="I79" s="8"/>
    </row>
    <row r="80" spans="3:9" x14ac:dyDescent="0.25">
      <c r="C80" s="4"/>
      <c r="D80" s="4" t="s">
        <v>39</v>
      </c>
      <c r="E80" s="5">
        <v>42</v>
      </c>
      <c r="F80" s="12"/>
      <c r="G80" s="12">
        <f t="shared" ref="G80" si="117">SUM(F79:F81)</f>
        <v>767</v>
      </c>
      <c r="H80" s="8">
        <f t="shared" ref="H80" si="118">G80/24</f>
        <v>31.958333333333332</v>
      </c>
      <c r="I80" s="8">
        <f t="shared" ref="I80" si="119">E80/H80*100</f>
        <v>131.42112125162973</v>
      </c>
    </row>
    <row r="81" spans="3:9" x14ac:dyDescent="0.25">
      <c r="C81" s="4"/>
      <c r="D81" s="4"/>
      <c r="E81" s="5"/>
      <c r="F81" s="12">
        <f t="shared" ref="F81" si="120">SUM(E70:E92)</f>
        <v>385</v>
      </c>
      <c r="G81" s="4"/>
      <c r="H81" s="8"/>
      <c r="I81" s="8"/>
    </row>
    <row r="82" spans="3:9" x14ac:dyDescent="0.25">
      <c r="C82" s="4"/>
      <c r="D82" s="4" t="s">
        <v>40</v>
      </c>
      <c r="E82" s="5">
        <v>99</v>
      </c>
      <c r="F82" s="12"/>
      <c r="G82" s="12">
        <f t="shared" ref="G82" si="121">SUM(F81:F83)</f>
        <v>778</v>
      </c>
      <c r="H82" s="8">
        <f t="shared" ref="H82" si="122">G82/24</f>
        <v>32.416666666666664</v>
      </c>
      <c r="I82" s="8">
        <f t="shared" ref="I82" si="123">E82/H82*100</f>
        <v>305.39845758354761</v>
      </c>
    </row>
    <row r="83" spans="3:9" x14ac:dyDescent="0.25">
      <c r="C83" s="4"/>
      <c r="D83" s="4"/>
      <c r="E83" s="5"/>
      <c r="F83" s="12">
        <f t="shared" ref="F83" si="124">SUM(E72:E94)</f>
        <v>393</v>
      </c>
      <c r="G83" s="4"/>
      <c r="H83" s="8"/>
      <c r="I83" s="8"/>
    </row>
    <row r="84" spans="3:9" x14ac:dyDescent="0.25">
      <c r="C84" s="4"/>
      <c r="D84" s="4" t="s">
        <v>41</v>
      </c>
      <c r="E84" s="5">
        <v>24</v>
      </c>
      <c r="F84" s="12"/>
      <c r="G84" s="12">
        <f t="shared" ref="G84" si="125">SUM(F83:F85)</f>
        <v>787</v>
      </c>
      <c r="H84" s="8">
        <f t="shared" ref="H84" si="126">G84/24</f>
        <v>32.791666666666664</v>
      </c>
      <c r="I84" s="8">
        <f t="shared" ref="I84" si="127">E84/H84*100</f>
        <v>73.189326556543847</v>
      </c>
    </row>
    <row r="85" spans="3:9" x14ac:dyDescent="0.25">
      <c r="C85" s="4"/>
      <c r="D85" s="4"/>
      <c r="E85" s="5"/>
      <c r="F85" s="12">
        <f t="shared" ref="F85" si="128">SUM(E74:E96)</f>
        <v>394</v>
      </c>
      <c r="G85" s="4"/>
      <c r="H85" s="8"/>
      <c r="I85" s="8"/>
    </row>
    <row r="86" spans="3:9" x14ac:dyDescent="0.25">
      <c r="C86" s="4"/>
      <c r="D86" s="4" t="s">
        <v>42</v>
      </c>
      <c r="E86" s="5">
        <v>24</v>
      </c>
      <c r="F86" s="12"/>
      <c r="G86" s="12">
        <f t="shared" ref="G86" si="129">SUM(F85:F87)</f>
        <v>793</v>
      </c>
      <c r="H86" s="8">
        <f t="shared" ref="H86" si="130">G86/24</f>
        <v>33.041666666666664</v>
      </c>
      <c r="I86" s="8">
        <f t="shared" ref="I86" si="131">E86/H86*100</f>
        <v>72.635561160151326</v>
      </c>
    </row>
    <row r="87" spans="3:9" x14ac:dyDescent="0.25">
      <c r="C87" s="4"/>
      <c r="D87" s="4"/>
      <c r="E87" s="5"/>
      <c r="F87" s="12">
        <f t="shared" ref="F87" si="132">SUM(E76:E98)</f>
        <v>399</v>
      </c>
      <c r="G87" s="4"/>
      <c r="H87" s="8"/>
      <c r="I87" s="8"/>
    </row>
    <row r="88" spans="3:9" x14ac:dyDescent="0.25">
      <c r="C88" s="4"/>
      <c r="D88" s="4" t="s">
        <v>43</v>
      </c>
      <c r="E88" s="5">
        <v>23</v>
      </c>
      <c r="F88" s="12"/>
      <c r="G88" s="12">
        <f t="shared" ref="G88" si="133">SUM(F87:F89)</f>
        <v>798</v>
      </c>
      <c r="H88" s="8">
        <f t="shared" ref="H88" si="134">G88/24</f>
        <v>33.25</v>
      </c>
      <c r="I88" s="8">
        <f t="shared" ref="I88" si="135">E88/H88*100</f>
        <v>69.172932330827066</v>
      </c>
    </row>
    <row r="89" spans="3:9" x14ac:dyDescent="0.25">
      <c r="C89" s="4"/>
      <c r="D89" s="4"/>
      <c r="E89" s="5"/>
      <c r="F89" s="12">
        <f t="shared" ref="F89" si="136">SUM(E78:E100)</f>
        <v>399</v>
      </c>
      <c r="G89" s="4"/>
      <c r="H89" s="4"/>
      <c r="I89" s="4"/>
    </row>
    <row r="90" spans="3:9" x14ac:dyDescent="0.25">
      <c r="C90" s="4"/>
      <c r="D90" s="4" t="s">
        <v>44</v>
      </c>
      <c r="E90" s="5">
        <v>29</v>
      </c>
      <c r="F90" s="4"/>
      <c r="G90" s="12"/>
      <c r="H90" s="4"/>
      <c r="I90" s="4"/>
    </row>
    <row r="91" spans="3:9" x14ac:dyDescent="0.25">
      <c r="C91" s="4"/>
      <c r="D91" s="4"/>
      <c r="E91" s="5"/>
      <c r="F91" s="4"/>
      <c r="G91" s="4"/>
      <c r="H91" s="4"/>
      <c r="I91" s="4"/>
    </row>
    <row r="92" spans="3:9" x14ac:dyDescent="0.25">
      <c r="C92" s="4"/>
      <c r="D92" s="4" t="s">
        <v>45</v>
      </c>
      <c r="E92" s="5">
        <v>24</v>
      </c>
      <c r="F92" s="4"/>
      <c r="G92" s="4"/>
      <c r="H92" s="4"/>
      <c r="I92" s="4"/>
    </row>
    <row r="93" spans="3:9" x14ac:dyDescent="0.25">
      <c r="C93" s="4"/>
      <c r="D93" s="4"/>
      <c r="E93" s="5"/>
      <c r="F93" s="4"/>
      <c r="G93" s="4"/>
      <c r="H93" s="4"/>
      <c r="I93" s="4"/>
    </row>
    <row r="94" spans="3:9" x14ac:dyDescent="0.25">
      <c r="C94" s="4"/>
      <c r="D94" s="4" t="s">
        <v>46</v>
      </c>
      <c r="E94" s="5">
        <v>21</v>
      </c>
      <c r="F94" s="4"/>
      <c r="G94" s="4"/>
      <c r="H94" s="4"/>
      <c r="I94" s="4"/>
    </row>
    <row r="95" spans="3:9" x14ac:dyDescent="0.25">
      <c r="C95" s="4"/>
      <c r="D95" s="4"/>
      <c r="E95" s="5"/>
      <c r="F95" s="4"/>
      <c r="G95" s="4"/>
      <c r="H95" s="4"/>
      <c r="I95" s="4"/>
    </row>
    <row r="96" spans="3:9" x14ac:dyDescent="0.25">
      <c r="C96" s="4"/>
      <c r="D96" s="4" t="s">
        <v>47</v>
      </c>
      <c r="E96" s="5">
        <v>28</v>
      </c>
      <c r="F96" s="4"/>
      <c r="G96" s="4"/>
      <c r="H96" s="4"/>
      <c r="I96" s="4"/>
    </row>
    <row r="97" spans="3:18" x14ac:dyDescent="0.25">
      <c r="C97" s="4"/>
      <c r="D97" s="4"/>
      <c r="E97" s="5"/>
      <c r="F97" s="4"/>
      <c r="G97" s="4"/>
      <c r="H97" s="4"/>
      <c r="I97" s="4"/>
    </row>
    <row r="98" spans="3:18" x14ac:dyDescent="0.25">
      <c r="C98" s="4"/>
      <c r="D98" s="4" t="s">
        <v>48</v>
      </c>
      <c r="E98" s="5">
        <v>32</v>
      </c>
      <c r="F98" s="4"/>
      <c r="G98" s="4"/>
      <c r="H98" s="4"/>
      <c r="I98" s="4"/>
    </row>
    <row r="99" spans="3:18" x14ac:dyDescent="0.25">
      <c r="C99" s="4"/>
      <c r="D99" s="4"/>
      <c r="E99" s="5"/>
      <c r="F99" s="4"/>
      <c r="G99" s="4"/>
      <c r="H99" s="4"/>
      <c r="I99" s="4"/>
    </row>
    <row r="100" spans="3:18" x14ac:dyDescent="0.25">
      <c r="C100" s="4"/>
      <c r="D100" s="4" t="s">
        <v>49</v>
      </c>
      <c r="E100" s="5">
        <v>21</v>
      </c>
      <c r="F100" s="4"/>
      <c r="G100" s="4"/>
      <c r="H100" s="4"/>
      <c r="I100" s="4"/>
    </row>
    <row r="106" spans="3:18" ht="15.75" x14ac:dyDescent="0.3">
      <c r="C106" s="20" t="s">
        <v>53</v>
      </c>
    </row>
    <row r="109" spans="3:18" x14ac:dyDescent="0.25">
      <c r="E109" s="5"/>
      <c r="F109" s="19" t="s">
        <v>38</v>
      </c>
      <c r="G109" s="19" t="s">
        <v>39</v>
      </c>
      <c r="H109" s="19" t="s">
        <v>40</v>
      </c>
      <c r="I109" s="19" t="s">
        <v>41</v>
      </c>
      <c r="J109" s="19" t="s">
        <v>42</v>
      </c>
      <c r="K109" s="19" t="s">
        <v>43</v>
      </c>
      <c r="L109" s="19" t="s">
        <v>44</v>
      </c>
      <c r="M109" s="19" t="s">
        <v>45</v>
      </c>
      <c r="N109" s="19" t="s">
        <v>46</v>
      </c>
      <c r="O109" s="19" t="s">
        <v>47</v>
      </c>
      <c r="P109" s="19" t="s">
        <v>48</v>
      </c>
      <c r="Q109" s="19" t="s">
        <v>49</v>
      </c>
      <c r="R109" s="19" t="s">
        <v>5</v>
      </c>
    </row>
    <row r="110" spans="3:18" x14ac:dyDescent="0.25">
      <c r="E110" s="5">
        <v>1952</v>
      </c>
      <c r="F110" s="8"/>
      <c r="G110" s="8"/>
      <c r="H110" s="8"/>
      <c r="I110" s="8"/>
      <c r="J110" s="8"/>
      <c r="K110" s="8"/>
      <c r="L110" s="8">
        <f>$I$18</f>
        <v>78.688524590163937</v>
      </c>
      <c r="M110" s="8">
        <f>$I$20</f>
        <v>68.113522537562616</v>
      </c>
      <c r="N110" s="8">
        <f>$I$22</f>
        <v>47.290640394088669</v>
      </c>
      <c r="O110" s="8">
        <f>$I$24</f>
        <v>83.149606299212593</v>
      </c>
      <c r="P110" s="8">
        <f>$I$26</f>
        <v>74.766355140186917</v>
      </c>
      <c r="Q110" s="13">
        <f>$I$28</f>
        <v>66.461538461538467</v>
      </c>
    </row>
    <row r="111" spans="3:18" x14ac:dyDescent="0.25">
      <c r="E111" s="5">
        <v>1953</v>
      </c>
      <c r="F111" s="8">
        <f>$I$30</f>
        <v>90.909090909090907</v>
      </c>
      <c r="G111" s="8">
        <f>$I$32</f>
        <v>93.553223388305838</v>
      </c>
      <c r="H111" s="8">
        <f>$I$34</f>
        <v>371.13402061855669</v>
      </c>
      <c r="I111" s="8">
        <f>$I$36</f>
        <v>68.866571018651356</v>
      </c>
      <c r="J111" s="8">
        <f>$I$38</f>
        <v>75.536480686695285</v>
      </c>
      <c r="K111" s="8">
        <f>$I$40</f>
        <v>69.364161849710982</v>
      </c>
      <c r="L111" s="8">
        <f>$I$42</f>
        <v>89.526542324246776</v>
      </c>
      <c r="M111" s="8">
        <f>$I$44</f>
        <v>60.504201680672267</v>
      </c>
      <c r="N111" s="8">
        <f>$I$46</f>
        <v>77.528089887640448</v>
      </c>
      <c r="O111" s="8">
        <f>$I$48</f>
        <v>99.286733238231108</v>
      </c>
      <c r="P111" s="8">
        <f>$I$50</f>
        <v>51.355206847360911</v>
      </c>
      <c r="Q111" s="8">
        <f>$I$52</f>
        <v>54.700854700854705</v>
      </c>
    </row>
    <row r="112" spans="3:18" x14ac:dyDescent="0.25">
      <c r="E112" s="5">
        <v>1954</v>
      </c>
      <c r="F112" s="8">
        <f>$I$54</f>
        <v>108.62800565770863</v>
      </c>
      <c r="G112" s="8">
        <f>$I$56</f>
        <v>121.17812061711079</v>
      </c>
      <c r="H112" s="8">
        <f>$I$58</f>
        <v>316.1473087818697</v>
      </c>
      <c r="I112" s="8">
        <f>$I$60</f>
        <v>72.622478386167145</v>
      </c>
      <c r="J112" s="8">
        <f>$I$62</f>
        <v>71.590909090909093</v>
      </c>
      <c r="K112" s="8">
        <f>$I$64</f>
        <v>73.231622746185849</v>
      </c>
      <c r="L112" s="8">
        <f>$I$66</f>
        <v>95.867768595041326</v>
      </c>
      <c r="M112" s="8">
        <f>$I$68</f>
        <v>68.852459016393439</v>
      </c>
      <c r="N112" s="8">
        <f>$I$70</f>
        <v>41.935483870967744</v>
      </c>
      <c r="O112" s="8">
        <f>$I$72</f>
        <v>86.055776892430274</v>
      </c>
      <c r="P112" s="8">
        <f>$I$74</f>
        <v>85.375494071146235</v>
      </c>
      <c r="Q112" s="8">
        <f>$I$76</f>
        <v>66.055045871559628</v>
      </c>
    </row>
    <row r="113" spans="4:18" x14ac:dyDescent="0.25">
      <c r="E113" s="5">
        <v>1955</v>
      </c>
      <c r="F113" s="8">
        <f>$I$78</f>
        <v>100.52356020942408</v>
      </c>
      <c r="G113" s="8">
        <f>$I$80</f>
        <v>131.42112125162973</v>
      </c>
      <c r="H113" s="8">
        <f>$I$82</f>
        <v>305.39845758354761</v>
      </c>
      <c r="I113" s="8">
        <f>$I$84</f>
        <v>73.189326556543847</v>
      </c>
      <c r="J113" s="8">
        <f>$I$86</f>
        <v>72.635561160151326</v>
      </c>
      <c r="K113" s="8">
        <f>$I$88</f>
        <v>69.172932330827066</v>
      </c>
      <c r="L113" s="8"/>
      <c r="M113" s="8"/>
      <c r="N113" s="8"/>
      <c r="O113" s="8"/>
      <c r="P113" s="8"/>
      <c r="Q113" s="8"/>
    </row>
    <row r="114" spans="4:18" x14ac:dyDescent="0.25">
      <c r="E114" s="5" t="s">
        <v>5</v>
      </c>
      <c r="F114" s="8">
        <f>SUM(F110:F113)</f>
        <v>300.0606567762236</v>
      </c>
      <c r="G114" s="8">
        <f t="shared" ref="G114:P114" si="137">SUM(G110:G113)</f>
        <v>346.1524652570464</v>
      </c>
      <c r="H114" s="8">
        <f t="shared" si="137"/>
        <v>992.67978698397394</v>
      </c>
      <c r="I114" s="8">
        <f t="shared" si="137"/>
        <v>214.67837596136235</v>
      </c>
      <c r="J114" s="8">
        <f t="shared" si="137"/>
        <v>219.7629509377557</v>
      </c>
      <c r="K114" s="8">
        <f t="shared" si="137"/>
        <v>211.76871692672387</v>
      </c>
      <c r="L114" s="8">
        <f t="shared" si="137"/>
        <v>264.08283550945202</v>
      </c>
      <c r="M114" s="8">
        <f t="shared" si="137"/>
        <v>197.47018323462834</v>
      </c>
      <c r="N114" s="8">
        <f t="shared" si="137"/>
        <v>166.75421415269687</v>
      </c>
      <c r="O114" s="8">
        <f t="shared" si="137"/>
        <v>268.49211642987399</v>
      </c>
      <c r="P114" s="8">
        <f t="shared" si="137"/>
        <v>211.49705605869406</v>
      </c>
      <c r="Q114" s="8">
        <f>SUM(Q110:Q113)</f>
        <v>187.21743903395281</v>
      </c>
    </row>
    <row r="115" spans="4:18" x14ac:dyDescent="0.25">
      <c r="E115" s="5" t="s">
        <v>50</v>
      </c>
      <c r="F115" s="8">
        <f>F114/3</f>
        <v>100.02021892540786</v>
      </c>
      <c r="G115" s="8">
        <f>G114/3</f>
        <v>115.38415508568214</v>
      </c>
      <c r="H115" s="8">
        <f t="shared" ref="H115" si="138">H114/3</f>
        <v>330.89326232799129</v>
      </c>
      <c r="I115" s="8">
        <f t="shared" ref="I115" si="139">I114/3</f>
        <v>71.559458653787445</v>
      </c>
      <c r="J115" s="8">
        <f t="shared" ref="J115:P115" si="140">J114/3</f>
        <v>73.254316979251897</v>
      </c>
      <c r="K115" s="8">
        <f t="shared" si="140"/>
        <v>70.589572308907961</v>
      </c>
      <c r="L115" s="8">
        <f t="shared" si="140"/>
        <v>88.027611836484013</v>
      </c>
      <c r="M115" s="8">
        <f t="shared" si="140"/>
        <v>65.823394411542779</v>
      </c>
      <c r="N115" s="8">
        <f t="shared" si="140"/>
        <v>55.584738050898956</v>
      </c>
      <c r="O115" s="8">
        <f t="shared" si="140"/>
        <v>89.497372143291329</v>
      </c>
      <c r="P115" s="8">
        <f t="shared" si="140"/>
        <v>70.499018686231352</v>
      </c>
      <c r="Q115" s="8">
        <f t="shared" ref="Q115" si="141">Q114/3</f>
        <v>62.405813011317605</v>
      </c>
      <c r="R115" s="12">
        <f>SUM(F115:Q115)</f>
        <v>1193.5389324207945</v>
      </c>
    </row>
    <row r="116" spans="4:18" x14ac:dyDescent="0.25">
      <c r="E116" s="5" t="s">
        <v>51</v>
      </c>
      <c r="F116" s="8">
        <f>F115*$G$118</f>
        <v>100.56166535518896</v>
      </c>
      <c r="G116" s="8">
        <f t="shared" ref="G116:Q116" si="142">G115*$G$118</f>
        <v>116.00877218306165</v>
      </c>
      <c r="H116" s="8">
        <f t="shared" si="142"/>
        <v>332.68450991223949</v>
      </c>
      <c r="I116" s="8">
        <f t="shared" si="142"/>
        <v>71.946836464208531</v>
      </c>
      <c r="J116" s="8">
        <f t="shared" si="142"/>
        <v>73.650869684500904</v>
      </c>
      <c r="K116" s="8">
        <f t="shared" si="142"/>
        <v>70.971699765906806</v>
      </c>
      <c r="L116" s="8">
        <f t="shared" si="142"/>
        <v>88.504137849555093</v>
      </c>
      <c r="M116" s="8">
        <f t="shared" si="142"/>
        <v>66.179720785181118</v>
      </c>
      <c r="N116" s="8">
        <f t="shared" si="142"/>
        <v>55.885638791682396</v>
      </c>
      <c r="O116" s="8">
        <f t="shared" si="142"/>
        <v>89.981854512380266</v>
      </c>
      <c r="P116" s="8">
        <f t="shared" si="142"/>
        <v>70.880655942986394</v>
      </c>
      <c r="Q116" s="8">
        <f t="shared" si="142"/>
        <v>62.743638753108513</v>
      </c>
      <c r="R116" s="14">
        <v>1200</v>
      </c>
    </row>
    <row r="117" spans="4:18" x14ac:dyDescent="0.25">
      <c r="F117" s="15"/>
    </row>
    <row r="118" spans="4:18" x14ac:dyDescent="0.25">
      <c r="D118" t="s">
        <v>56</v>
      </c>
      <c r="F118" t="s">
        <v>54</v>
      </c>
      <c r="G118">
        <f>R116/R115</f>
        <v>1.0054133697726146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L41" sqref="L41"/>
    </sheetView>
  </sheetViews>
  <sheetFormatPr defaultRowHeight="15" x14ac:dyDescent="0.25"/>
  <cols>
    <col min="3" max="3" width="12.7109375" customWidth="1"/>
    <col min="5" max="5" width="15.28515625" customWidth="1"/>
    <col min="6" max="6" width="19.7109375" customWidth="1"/>
    <col min="9" max="9" width="18.42578125" customWidth="1"/>
    <col min="10" max="10" width="20.5703125" customWidth="1"/>
    <col min="11" max="11" width="25.140625" customWidth="1"/>
  </cols>
  <sheetData>
    <row r="1" spans="1:14" x14ac:dyDescent="0.25">
      <c r="A1" s="2" t="s">
        <v>55</v>
      </c>
    </row>
    <row r="4" spans="1:14" x14ac:dyDescent="0.25">
      <c r="F4" s="4" t="s">
        <v>73</v>
      </c>
    </row>
    <row r="5" spans="1:14" x14ac:dyDescent="0.25">
      <c r="A5" s="4"/>
      <c r="B5" s="4"/>
      <c r="C5" s="4"/>
      <c r="D5" s="5" t="s">
        <v>10</v>
      </c>
      <c r="E5" s="4" t="s">
        <v>72</v>
      </c>
      <c r="F5" s="4" t="s">
        <v>74</v>
      </c>
      <c r="H5" s="4" t="s">
        <v>9</v>
      </c>
      <c r="I5" s="4" t="s">
        <v>68</v>
      </c>
      <c r="J5" s="4" t="s">
        <v>70</v>
      </c>
      <c r="K5" s="4" t="s">
        <v>69</v>
      </c>
      <c r="L5" s="4" t="s">
        <v>12</v>
      </c>
      <c r="M5" s="4" t="s">
        <v>11</v>
      </c>
      <c r="N5" s="4" t="s">
        <v>16</v>
      </c>
    </row>
    <row r="6" spans="1:14" x14ac:dyDescent="0.25">
      <c r="A6" s="4">
        <v>0</v>
      </c>
      <c r="B6" s="4">
        <v>1952</v>
      </c>
      <c r="C6" s="4" t="s">
        <v>57</v>
      </c>
      <c r="D6" s="4">
        <v>23</v>
      </c>
      <c r="E6" s="4">
        <f>24.4512+0.2104*A6</f>
        <v>24.4512</v>
      </c>
      <c r="F6" s="4">
        <f>(D6/E6)*100</f>
        <v>94.064912969506608</v>
      </c>
      <c r="H6" s="4">
        <v>1952</v>
      </c>
      <c r="I6" s="4">
        <v>304</v>
      </c>
      <c r="J6" s="4">
        <f>I6/12</f>
        <v>25.333333333333332</v>
      </c>
      <c r="K6" s="4">
        <v>-3</v>
      </c>
      <c r="L6" s="4">
        <v>9</v>
      </c>
      <c r="M6" s="4">
        <f>K6*J6</f>
        <v>-76</v>
      </c>
      <c r="N6" s="4">
        <f>29.396+1.2625*K6</f>
        <v>25.608499999999999</v>
      </c>
    </row>
    <row r="7" spans="1:14" x14ac:dyDescent="0.25">
      <c r="A7" s="4">
        <v>1</v>
      </c>
      <c r="B7" s="4">
        <v>1952</v>
      </c>
      <c r="C7" s="4" t="s">
        <v>58</v>
      </c>
      <c r="D7" s="4">
        <v>39</v>
      </c>
      <c r="E7" s="4">
        <f>24.4512+0.2104*A7</f>
        <v>24.6616</v>
      </c>
      <c r="F7" s="4">
        <f t="shared" ref="F7:F53" si="0">(D7/E7)*100</f>
        <v>158.14059104032179</v>
      </c>
      <c r="H7" s="4">
        <v>1953</v>
      </c>
      <c r="I7" s="4">
        <v>345</v>
      </c>
      <c r="J7" s="4">
        <f t="shared" ref="J7:J9" si="1">I7/12</f>
        <v>28.75</v>
      </c>
      <c r="K7" s="4">
        <v>-1</v>
      </c>
      <c r="L7" s="4">
        <v>1</v>
      </c>
      <c r="M7" s="4">
        <f t="shared" ref="M7:M9" si="2">K7*J7</f>
        <v>-28.75</v>
      </c>
      <c r="N7" s="4">
        <f t="shared" ref="N7:N10" si="3">29.396+1.2625*K7</f>
        <v>28.133500000000002</v>
      </c>
    </row>
    <row r="8" spans="1:14" x14ac:dyDescent="0.25">
      <c r="A8" s="4">
        <v>2</v>
      </c>
      <c r="B8" s="4">
        <v>1952</v>
      </c>
      <c r="C8" s="4" t="s">
        <v>59</v>
      </c>
      <c r="D8" s="4">
        <v>82</v>
      </c>
      <c r="E8" s="4">
        <f>24.4512+0.2104*A8</f>
        <v>24.872</v>
      </c>
      <c r="F8" s="4">
        <f t="shared" si="0"/>
        <v>329.68800257317469</v>
      </c>
      <c r="H8" s="4">
        <v>1954</v>
      </c>
      <c r="I8" s="4">
        <v>363</v>
      </c>
      <c r="J8" s="4">
        <f t="shared" si="1"/>
        <v>30.25</v>
      </c>
      <c r="K8" s="4">
        <v>1</v>
      </c>
      <c r="L8" s="4">
        <v>1</v>
      </c>
      <c r="M8" s="4">
        <f t="shared" si="2"/>
        <v>30.25</v>
      </c>
      <c r="N8" s="4">
        <f t="shared" si="3"/>
        <v>30.6585</v>
      </c>
    </row>
    <row r="9" spans="1:14" x14ac:dyDescent="0.25">
      <c r="A9" s="4">
        <v>3</v>
      </c>
      <c r="B9" s="4">
        <v>1952</v>
      </c>
      <c r="C9" s="4" t="s">
        <v>60</v>
      </c>
      <c r="D9" s="4">
        <v>17</v>
      </c>
      <c r="E9" s="4">
        <f t="shared" ref="E9:E53" si="4">24.4512+0.2104*A9</f>
        <v>25.0824</v>
      </c>
      <c r="F9" s="4">
        <f t="shared" si="0"/>
        <v>67.776608299046345</v>
      </c>
      <c r="H9" s="4">
        <v>1955</v>
      </c>
      <c r="I9" s="4">
        <v>399</v>
      </c>
      <c r="J9" s="4">
        <f t="shared" si="1"/>
        <v>33.25</v>
      </c>
      <c r="K9" s="4">
        <v>3</v>
      </c>
      <c r="L9" s="4">
        <v>9</v>
      </c>
      <c r="M9" s="4">
        <f t="shared" si="2"/>
        <v>99.75</v>
      </c>
      <c r="N9" s="4">
        <f t="shared" si="3"/>
        <v>33.183500000000002</v>
      </c>
    </row>
    <row r="10" spans="1:14" x14ac:dyDescent="0.25">
      <c r="A10" s="4">
        <v>4</v>
      </c>
      <c r="B10" s="4">
        <v>1952</v>
      </c>
      <c r="C10" s="4" t="s">
        <v>42</v>
      </c>
      <c r="D10" s="4">
        <v>18</v>
      </c>
      <c r="E10" s="4">
        <f t="shared" si="4"/>
        <v>25.2928</v>
      </c>
      <c r="F10" s="4">
        <f t="shared" si="0"/>
        <v>71.166497975708495</v>
      </c>
      <c r="H10" s="4"/>
      <c r="I10" s="4"/>
      <c r="J10" s="4" t="s">
        <v>71</v>
      </c>
      <c r="K10" s="4">
        <v>0</v>
      </c>
      <c r="L10" s="4">
        <f>SUM(L6:L9)</f>
        <v>20</v>
      </c>
      <c r="M10" s="4">
        <f>SUM(M6:M9)</f>
        <v>25.25</v>
      </c>
      <c r="N10" s="4">
        <f t="shared" si="3"/>
        <v>29.396000000000001</v>
      </c>
    </row>
    <row r="11" spans="1:14" x14ac:dyDescent="0.25">
      <c r="A11" s="4">
        <v>5</v>
      </c>
      <c r="B11" s="4">
        <v>1952</v>
      </c>
      <c r="C11" s="4" t="s">
        <v>61</v>
      </c>
      <c r="D11" s="4">
        <v>16</v>
      </c>
      <c r="E11" s="4">
        <f t="shared" si="4"/>
        <v>25.5032</v>
      </c>
      <c r="F11" s="4">
        <f t="shared" si="0"/>
        <v>62.737225132532394</v>
      </c>
    </row>
    <row r="12" spans="1:14" x14ac:dyDescent="0.25">
      <c r="A12" s="4">
        <v>6</v>
      </c>
      <c r="B12" s="4">
        <v>1952</v>
      </c>
      <c r="C12" s="4" t="s">
        <v>62</v>
      </c>
      <c r="D12" s="4">
        <v>20</v>
      </c>
      <c r="E12" s="4">
        <f t="shared" si="4"/>
        <v>25.7136</v>
      </c>
      <c r="F12" s="4">
        <f t="shared" si="0"/>
        <v>77.779851907161969</v>
      </c>
    </row>
    <row r="13" spans="1:14" x14ac:dyDescent="0.25">
      <c r="A13" s="4">
        <v>7</v>
      </c>
      <c r="B13" s="4">
        <v>1952</v>
      </c>
      <c r="C13" s="4" t="s">
        <v>63</v>
      </c>
      <c r="D13" s="4">
        <v>17</v>
      </c>
      <c r="E13" s="4">
        <f t="shared" si="4"/>
        <v>25.923999999999999</v>
      </c>
      <c r="F13" s="4">
        <f t="shared" si="0"/>
        <v>65.576299953710844</v>
      </c>
    </row>
    <row r="14" spans="1:14" x14ac:dyDescent="0.25">
      <c r="A14" s="4">
        <v>8</v>
      </c>
      <c r="B14" s="4">
        <v>1952</v>
      </c>
      <c r="C14" s="4" t="s">
        <v>64</v>
      </c>
      <c r="D14" s="4">
        <v>12</v>
      </c>
      <c r="E14" s="4">
        <f t="shared" si="4"/>
        <v>26.134399999999999</v>
      </c>
      <c r="F14" s="4">
        <f t="shared" si="0"/>
        <v>45.916493204359007</v>
      </c>
    </row>
    <row r="15" spans="1:14" x14ac:dyDescent="0.25">
      <c r="A15" s="4">
        <v>9</v>
      </c>
      <c r="B15" s="4">
        <v>1952</v>
      </c>
      <c r="C15" s="4" t="s">
        <v>65</v>
      </c>
      <c r="D15" s="4">
        <v>22</v>
      </c>
      <c r="E15" s="4">
        <f t="shared" si="4"/>
        <v>26.344799999999999</v>
      </c>
      <c r="F15" s="4">
        <f t="shared" si="0"/>
        <v>83.507940846011365</v>
      </c>
    </row>
    <row r="16" spans="1:14" x14ac:dyDescent="0.25">
      <c r="A16" s="4">
        <v>10</v>
      </c>
      <c r="B16" s="4">
        <v>1952</v>
      </c>
      <c r="C16" s="4" t="s">
        <v>66</v>
      </c>
      <c r="D16" s="4">
        <v>20</v>
      </c>
      <c r="E16" s="4">
        <f t="shared" si="4"/>
        <v>26.555199999999999</v>
      </c>
      <c r="F16" s="4">
        <f t="shared" si="0"/>
        <v>75.314815930589859</v>
      </c>
    </row>
    <row r="17" spans="1:6" x14ac:dyDescent="0.25">
      <c r="A17" s="4">
        <v>11</v>
      </c>
      <c r="B17" s="4">
        <v>1952</v>
      </c>
      <c r="C17" s="4" t="s">
        <v>67</v>
      </c>
      <c r="D17" s="4">
        <v>18</v>
      </c>
      <c r="E17" s="4">
        <f t="shared" si="4"/>
        <v>26.765599999999999</v>
      </c>
      <c r="F17" s="4">
        <f t="shared" si="0"/>
        <v>67.25050064261589</v>
      </c>
    </row>
    <row r="18" spans="1:6" x14ac:dyDescent="0.25">
      <c r="A18" s="4">
        <v>12</v>
      </c>
      <c r="B18" s="4">
        <v>1953</v>
      </c>
      <c r="C18" s="4" t="s">
        <v>57</v>
      </c>
      <c r="D18" s="4">
        <v>25</v>
      </c>
      <c r="E18" s="4">
        <f t="shared" si="4"/>
        <v>26.975999999999999</v>
      </c>
      <c r="F18" s="4">
        <f t="shared" si="0"/>
        <v>92.674970344009495</v>
      </c>
    </row>
    <row r="19" spans="1:6" x14ac:dyDescent="0.25">
      <c r="A19" s="4">
        <v>13</v>
      </c>
      <c r="B19" s="4">
        <v>1953</v>
      </c>
      <c r="C19" s="4" t="s">
        <v>58</v>
      </c>
      <c r="D19" s="4">
        <v>26</v>
      </c>
      <c r="E19" s="4">
        <f t="shared" si="4"/>
        <v>27.186399999999999</v>
      </c>
      <c r="F19" s="4">
        <f t="shared" si="0"/>
        <v>95.636053320778032</v>
      </c>
    </row>
    <row r="20" spans="1:6" x14ac:dyDescent="0.25">
      <c r="A20" s="4">
        <v>14</v>
      </c>
      <c r="B20" s="4">
        <v>1953</v>
      </c>
      <c r="C20" s="4" t="s">
        <v>59</v>
      </c>
      <c r="D20" s="4">
        <v>105</v>
      </c>
      <c r="E20" s="4">
        <f t="shared" si="4"/>
        <v>27.396799999999999</v>
      </c>
      <c r="F20" s="4">
        <f t="shared" si="0"/>
        <v>383.25643870817032</v>
      </c>
    </row>
    <row r="21" spans="1:6" x14ac:dyDescent="0.25">
      <c r="A21" s="4">
        <v>15</v>
      </c>
      <c r="B21" s="4">
        <v>1953</v>
      </c>
      <c r="C21" s="4" t="s">
        <v>60</v>
      </c>
      <c r="D21" s="4">
        <v>20</v>
      </c>
      <c r="E21" s="4">
        <f t="shared" si="4"/>
        <v>27.607199999999999</v>
      </c>
      <c r="F21" s="4">
        <f t="shared" si="0"/>
        <v>72.444869454345252</v>
      </c>
    </row>
    <row r="22" spans="1:6" x14ac:dyDescent="0.25">
      <c r="A22" s="4">
        <v>16</v>
      </c>
      <c r="B22" s="4">
        <v>1953</v>
      </c>
      <c r="C22" s="4" t="s">
        <v>42</v>
      </c>
      <c r="D22" s="4">
        <v>22</v>
      </c>
      <c r="E22" s="4">
        <f t="shared" si="4"/>
        <v>27.817599999999999</v>
      </c>
      <c r="F22" s="4">
        <f t="shared" si="0"/>
        <v>79.08662141953296</v>
      </c>
    </row>
    <row r="23" spans="1:6" x14ac:dyDescent="0.25">
      <c r="A23" s="4">
        <v>17</v>
      </c>
      <c r="B23" s="4">
        <v>1953</v>
      </c>
      <c r="C23" s="4" t="s">
        <v>61</v>
      </c>
      <c r="D23" s="4">
        <v>20</v>
      </c>
      <c r="E23" s="4">
        <f t="shared" si="4"/>
        <v>28.027999999999999</v>
      </c>
      <c r="F23" s="4">
        <f t="shared" si="0"/>
        <v>71.357214214357072</v>
      </c>
    </row>
    <row r="24" spans="1:6" x14ac:dyDescent="0.25">
      <c r="A24" s="4">
        <v>18</v>
      </c>
      <c r="B24" s="4">
        <v>1953</v>
      </c>
      <c r="C24" s="4" t="s">
        <v>62</v>
      </c>
      <c r="D24" s="4">
        <v>26</v>
      </c>
      <c r="E24" s="4">
        <f t="shared" si="4"/>
        <v>28.238399999999999</v>
      </c>
      <c r="F24" s="4">
        <f t="shared" si="0"/>
        <v>92.073205280752461</v>
      </c>
    </row>
    <row r="25" spans="1:6" x14ac:dyDescent="0.25">
      <c r="A25" s="4">
        <v>19</v>
      </c>
      <c r="B25" s="4">
        <v>1953</v>
      </c>
      <c r="C25" s="4" t="s">
        <v>63</v>
      </c>
      <c r="D25" s="4">
        <v>18</v>
      </c>
      <c r="E25" s="4">
        <f t="shared" si="4"/>
        <v>28.448799999999999</v>
      </c>
      <c r="F25" s="4">
        <f t="shared" si="0"/>
        <v>63.271561542138869</v>
      </c>
    </row>
    <row r="26" spans="1:6" x14ac:dyDescent="0.25">
      <c r="A26" s="4">
        <v>20</v>
      </c>
      <c r="B26" s="4">
        <v>1953</v>
      </c>
      <c r="C26" s="4" t="s">
        <v>64</v>
      </c>
      <c r="D26" s="4">
        <v>23</v>
      </c>
      <c r="E26" s="4">
        <f t="shared" si="4"/>
        <v>28.659199999999998</v>
      </c>
      <c r="F26" s="4">
        <f t="shared" si="0"/>
        <v>80.253461366681549</v>
      </c>
    </row>
    <row r="27" spans="1:6" x14ac:dyDescent="0.25">
      <c r="A27" s="4">
        <v>21</v>
      </c>
      <c r="B27" s="4">
        <v>1953</v>
      </c>
      <c r="C27" s="4" t="s">
        <v>65</v>
      </c>
      <c r="D27" s="4">
        <v>29</v>
      </c>
      <c r="E27" s="4">
        <f t="shared" si="4"/>
        <v>28.869599999999998</v>
      </c>
      <c r="F27" s="4">
        <f t="shared" si="0"/>
        <v>100.4516862027877</v>
      </c>
    </row>
    <row r="28" spans="1:6" x14ac:dyDescent="0.25">
      <c r="A28" s="4">
        <v>22</v>
      </c>
      <c r="B28" s="4">
        <v>1953</v>
      </c>
      <c r="C28" s="4" t="s">
        <v>66</v>
      </c>
      <c r="D28" s="4">
        <v>15</v>
      </c>
      <c r="E28" s="4">
        <f t="shared" si="4"/>
        <v>29.08</v>
      </c>
      <c r="F28" s="4">
        <f t="shared" si="0"/>
        <v>51.581843191196697</v>
      </c>
    </row>
    <row r="29" spans="1:6" x14ac:dyDescent="0.25">
      <c r="A29" s="4">
        <v>23</v>
      </c>
      <c r="B29" s="4">
        <v>1953</v>
      </c>
      <c r="C29" s="4" t="s">
        <v>67</v>
      </c>
      <c r="D29" s="4">
        <v>16</v>
      </c>
      <c r="E29" s="4">
        <f t="shared" si="4"/>
        <v>29.290399999999998</v>
      </c>
      <c r="F29" s="4">
        <f t="shared" si="0"/>
        <v>54.625406276459188</v>
      </c>
    </row>
    <row r="30" spans="1:6" x14ac:dyDescent="0.25">
      <c r="A30" s="4">
        <v>24</v>
      </c>
      <c r="B30" s="4">
        <v>1954</v>
      </c>
      <c r="C30" s="4" t="s">
        <v>57</v>
      </c>
      <c r="D30" s="4">
        <v>32</v>
      </c>
      <c r="E30" s="4">
        <f t="shared" si="4"/>
        <v>29.500799999999998</v>
      </c>
      <c r="F30" s="4">
        <f t="shared" si="0"/>
        <v>108.47163466753445</v>
      </c>
    </row>
    <row r="31" spans="1:6" x14ac:dyDescent="0.25">
      <c r="A31" s="4">
        <v>25</v>
      </c>
      <c r="B31" s="4">
        <v>1954</v>
      </c>
      <c r="C31" s="4" t="s">
        <v>58</v>
      </c>
      <c r="D31" s="4">
        <v>36</v>
      </c>
      <c r="E31" s="4">
        <f t="shared" si="4"/>
        <v>29.711199999999998</v>
      </c>
      <c r="F31" s="4">
        <f t="shared" si="0"/>
        <v>121.16642882145455</v>
      </c>
    </row>
    <row r="32" spans="1:6" x14ac:dyDescent="0.25">
      <c r="A32" s="4">
        <v>26</v>
      </c>
      <c r="B32" s="4">
        <v>1954</v>
      </c>
      <c r="C32" s="4" t="s">
        <v>59</v>
      </c>
      <c r="D32" s="4">
        <v>93</v>
      </c>
      <c r="E32" s="4">
        <f t="shared" si="4"/>
        <v>29.921599999999998</v>
      </c>
      <c r="F32" s="4">
        <f t="shared" si="0"/>
        <v>310.81225602908938</v>
      </c>
    </row>
    <row r="33" spans="1:12" x14ac:dyDescent="0.25">
      <c r="A33" s="4">
        <v>27</v>
      </c>
      <c r="B33" s="4">
        <v>1954</v>
      </c>
      <c r="C33" s="4" t="s">
        <v>60</v>
      </c>
      <c r="D33" s="4">
        <v>21</v>
      </c>
      <c r="E33" s="4">
        <f t="shared" si="4"/>
        <v>30.132000000000001</v>
      </c>
      <c r="F33" s="4">
        <f t="shared" si="0"/>
        <v>69.693349263241728</v>
      </c>
    </row>
    <row r="34" spans="1:12" x14ac:dyDescent="0.25">
      <c r="A34" s="4">
        <v>28</v>
      </c>
      <c r="B34" s="4">
        <v>1954</v>
      </c>
      <c r="C34" s="4" t="s">
        <v>42</v>
      </c>
      <c r="D34" s="4">
        <v>21</v>
      </c>
      <c r="E34" s="4">
        <f t="shared" si="4"/>
        <v>30.342400000000001</v>
      </c>
      <c r="F34" s="4">
        <f t="shared" si="0"/>
        <v>69.210082261126331</v>
      </c>
      <c r="I34" s="4"/>
      <c r="J34" s="4" t="s">
        <v>75</v>
      </c>
      <c r="K34" s="4" t="s">
        <v>76</v>
      </c>
      <c r="L34" s="30"/>
    </row>
    <row r="35" spans="1:12" x14ac:dyDescent="0.25">
      <c r="A35" s="4">
        <v>29</v>
      </c>
      <c r="B35" s="4">
        <v>1954</v>
      </c>
      <c r="C35" s="4" t="s">
        <v>61</v>
      </c>
      <c r="D35" s="4">
        <v>22</v>
      </c>
      <c r="E35" s="4">
        <f t="shared" si="4"/>
        <v>30.552800000000001</v>
      </c>
      <c r="F35" s="4">
        <f t="shared" si="0"/>
        <v>72.006493676520648</v>
      </c>
      <c r="I35" s="4" t="s">
        <v>57</v>
      </c>
      <c r="J35" s="4">
        <f>AVERAGE(F6,F18,F30,F42)</f>
        <v>98.782895482472867</v>
      </c>
      <c r="K35" s="4">
        <f>J35*$K$49</f>
        <v>98.005247895003222</v>
      </c>
      <c r="L35" s="30"/>
    </row>
    <row r="36" spans="1:12" x14ac:dyDescent="0.25">
      <c r="A36" s="4">
        <v>30</v>
      </c>
      <c r="B36" s="4">
        <v>1954</v>
      </c>
      <c r="C36" s="4" t="s">
        <v>62</v>
      </c>
      <c r="D36" s="4">
        <v>29</v>
      </c>
      <c r="E36" s="4">
        <f t="shared" si="4"/>
        <v>30.763200000000001</v>
      </c>
      <c r="F36" s="4">
        <f t="shared" si="0"/>
        <v>94.26847662141779</v>
      </c>
      <c r="I36" s="4" t="s">
        <v>58</v>
      </c>
      <c r="J36" s="4">
        <f>AVERAGE(F7,F19,F31,F43)</f>
        <v>126.30804773477496</v>
      </c>
      <c r="K36" s="4">
        <f t="shared" ref="K36:K46" si="5">J36*$K$49</f>
        <v>125.31371417004992</v>
      </c>
      <c r="L36" s="30"/>
    </row>
    <row r="37" spans="1:12" x14ac:dyDescent="0.25">
      <c r="A37" s="4">
        <v>31</v>
      </c>
      <c r="B37" s="4">
        <v>1954</v>
      </c>
      <c r="C37" s="4" t="s">
        <v>63</v>
      </c>
      <c r="D37" s="4">
        <v>21</v>
      </c>
      <c r="E37" s="4">
        <f t="shared" si="4"/>
        <v>30.973600000000001</v>
      </c>
      <c r="F37" s="4">
        <f t="shared" si="0"/>
        <v>67.799674561562114</v>
      </c>
      <c r="I37" s="4" t="s">
        <v>59</v>
      </c>
      <c r="J37" s="4">
        <f t="shared" ref="J37:J46" si="6">AVERAGE(F8,F20,F32,F44)</f>
        <v>332.21882322548328</v>
      </c>
      <c r="K37" s="4">
        <f t="shared" si="5"/>
        <v>329.60350034866866</v>
      </c>
      <c r="L37" s="30"/>
    </row>
    <row r="38" spans="1:12" x14ac:dyDescent="0.25">
      <c r="A38" s="4">
        <v>32</v>
      </c>
      <c r="B38" s="4">
        <v>1954</v>
      </c>
      <c r="C38" s="4" t="s">
        <v>64</v>
      </c>
      <c r="D38" s="4">
        <v>13</v>
      </c>
      <c r="E38" s="4">
        <f t="shared" si="4"/>
        <v>31.184000000000001</v>
      </c>
      <c r="F38" s="4">
        <f t="shared" si="0"/>
        <v>41.688045151359674</v>
      </c>
      <c r="I38" s="4" t="s">
        <v>60</v>
      </c>
      <c r="J38" s="4">
        <f t="shared" si="6"/>
        <v>70.851603057531591</v>
      </c>
      <c r="K38" s="4">
        <f t="shared" si="5"/>
        <v>70.293838700484358</v>
      </c>
      <c r="L38" s="30"/>
    </row>
    <row r="39" spans="1:12" x14ac:dyDescent="0.25">
      <c r="A39" s="4">
        <v>33</v>
      </c>
      <c r="B39" s="4">
        <v>1954</v>
      </c>
      <c r="C39" s="4" t="s">
        <v>65</v>
      </c>
      <c r="D39" s="4">
        <v>27</v>
      </c>
      <c r="E39" s="4">
        <f t="shared" si="4"/>
        <v>31.394400000000001</v>
      </c>
      <c r="F39" s="4">
        <f t="shared" si="0"/>
        <v>86.002599189664394</v>
      </c>
      <c r="I39" s="4" t="s">
        <v>42</v>
      </c>
      <c r="J39" s="4">
        <f t="shared" si="6"/>
        <v>73.1210822756439</v>
      </c>
      <c r="K39" s="4">
        <f t="shared" si="5"/>
        <v>72.545451920336973</v>
      </c>
      <c r="L39" s="30"/>
    </row>
    <row r="40" spans="1:12" x14ac:dyDescent="0.25">
      <c r="A40" s="4">
        <v>34</v>
      </c>
      <c r="B40" s="4">
        <v>1954</v>
      </c>
      <c r="C40" s="4" t="s">
        <v>66</v>
      </c>
      <c r="D40" s="4">
        <v>27</v>
      </c>
      <c r="E40" s="4">
        <f t="shared" si="4"/>
        <v>31.604800000000001</v>
      </c>
      <c r="F40" s="4">
        <f t="shared" si="0"/>
        <v>85.430061256518002</v>
      </c>
      <c r="I40" s="4" t="s">
        <v>61</v>
      </c>
      <c r="J40" s="4">
        <f t="shared" si="6"/>
        <v>68.908598433495399</v>
      </c>
      <c r="K40" s="4">
        <f t="shared" si="5"/>
        <v>68.366129972067981</v>
      </c>
      <c r="L40" s="30"/>
    </row>
    <row r="41" spans="1:12" x14ac:dyDescent="0.25">
      <c r="A41" s="4">
        <v>35</v>
      </c>
      <c r="B41" s="4">
        <v>1954</v>
      </c>
      <c r="C41" s="4" t="s">
        <v>67</v>
      </c>
      <c r="D41" s="4">
        <v>21</v>
      </c>
      <c r="E41" s="4">
        <f t="shared" si="4"/>
        <v>31.815200000000001</v>
      </c>
      <c r="F41" s="4">
        <f t="shared" si="0"/>
        <v>66.006185722547713</v>
      </c>
      <c r="I41" s="4" t="s">
        <v>62</v>
      </c>
      <c r="J41" s="4">
        <f t="shared" si="6"/>
        <v>87.810003735918741</v>
      </c>
      <c r="K41" s="4">
        <f t="shared" si="5"/>
        <v>87.118737932993852</v>
      </c>
      <c r="L41" s="30"/>
    </row>
    <row r="42" spans="1:12" x14ac:dyDescent="0.25">
      <c r="A42" s="4">
        <v>36</v>
      </c>
      <c r="B42" s="4">
        <v>1955</v>
      </c>
      <c r="C42" s="4" t="s">
        <v>57</v>
      </c>
      <c r="D42" s="4">
        <v>32</v>
      </c>
      <c r="E42" s="4">
        <f t="shared" si="4"/>
        <v>32.025599999999997</v>
      </c>
      <c r="F42" s="4">
        <f t="shared" si="0"/>
        <v>99.920063948840934</v>
      </c>
      <c r="I42" s="4" t="s">
        <v>63</v>
      </c>
      <c r="J42" s="4">
        <f t="shared" si="6"/>
        <v>67.073187240775709</v>
      </c>
      <c r="K42" s="4">
        <f t="shared" si="5"/>
        <v>66.545167668288656</v>
      </c>
      <c r="L42" s="30"/>
    </row>
    <row r="43" spans="1:12" x14ac:dyDescent="0.25">
      <c r="A43" s="4">
        <v>37</v>
      </c>
      <c r="B43" s="4">
        <v>1955</v>
      </c>
      <c r="C43" s="4" t="s">
        <v>58</v>
      </c>
      <c r="D43" s="4">
        <v>42</v>
      </c>
      <c r="E43" s="4">
        <f t="shared" si="4"/>
        <v>32.235999999999997</v>
      </c>
      <c r="F43" s="4">
        <f t="shared" si="0"/>
        <v>130.28911775654549</v>
      </c>
      <c r="I43" s="4" t="s">
        <v>64</v>
      </c>
      <c r="J43" s="4">
        <f t="shared" si="6"/>
        <v>57.539067995912383</v>
      </c>
      <c r="K43" s="4">
        <f t="shared" si="5"/>
        <v>57.086103773779293</v>
      </c>
      <c r="L43" s="30"/>
    </row>
    <row r="44" spans="1:12" x14ac:dyDescent="0.25">
      <c r="A44" s="4">
        <v>38</v>
      </c>
      <c r="B44" s="4">
        <v>1955</v>
      </c>
      <c r="C44" s="4" t="s">
        <v>59</v>
      </c>
      <c r="D44" s="4">
        <v>99</v>
      </c>
      <c r="E44" s="4">
        <f t="shared" si="4"/>
        <v>32.446399999999997</v>
      </c>
      <c r="F44" s="4">
        <f t="shared" si="0"/>
        <v>305.1185955914986</v>
      </c>
      <c r="I44" s="4" t="s">
        <v>65</v>
      </c>
      <c r="J44" s="4">
        <f t="shared" si="6"/>
        <v>88.127835740728628</v>
      </c>
      <c r="K44" s="4">
        <f t="shared" si="5"/>
        <v>87.434067872131806</v>
      </c>
      <c r="L44" s="30"/>
    </row>
    <row r="45" spans="1:12" x14ac:dyDescent="0.25">
      <c r="A45" s="4">
        <v>39</v>
      </c>
      <c r="B45" s="4">
        <v>1955</v>
      </c>
      <c r="C45" s="4" t="s">
        <v>60</v>
      </c>
      <c r="D45" s="4">
        <v>24</v>
      </c>
      <c r="E45" s="4">
        <f t="shared" si="4"/>
        <v>32.656800000000004</v>
      </c>
      <c r="F45" s="4">
        <f t="shared" si="0"/>
        <v>73.491585213493053</v>
      </c>
      <c r="I45" s="4" t="s">
        <v>66</v>
      </c>
      <c r="J45" s="4">
        <f t="shared" si="6"/>
        <v>76.521743851549559</v>
      </c>
      <c r="K45" s="4">
        <f t="shared" si="5"/>
        <v>75.919342502566167</v>
      </c>
      <c r="L45" s="30"/>
    </row>
    <row r="46" spans="1:12" x14ac:dyDescent="0.25">
      <c r="A46" s="4">
        <v>40</v>
      </c>
      <c r="B46" s="4">
        <v>1955</v>
      </c>
      <c r="C46" s="4" t="s">
        <v>42</v>
      </c>
      <c r="D46" s="4">
        <v>24</v>
      </c>
      <c r="E46" s="4">
        <f t="shared" si="4"/>
        <v>32.867199999999997</v>
      </c>
      <c r="F46" s="4">
        <f t="shared" si="0"/>
        <v>73.021127446207785</v>
      </c>
      <c r="I46" s="4" t="s">
        <v>67</v>
      </c>
      <c r="J46" s="4">
        <f t="shared" si="6"/>
        <v>62.258816695641571</v>
      </c>
      <c r="K46" s="4">
        <f t="shared" si="5"/>
        <v>61.768697243629042</v>
      </c>
      <c r="L46" s="30"/>
    </row>
    <row r="47" spans="1:12" x14ac:dyDescent="0.25">
      <c r="A47" s="4">
        <v>41</v>
      </c>
      <c r="B47" s="4">
        <v>1955</v>
      </c>
      <c r="C47" s="4" t="s">
        <v>61</v>
      </c>
      <c r="D47" s="4">
        <v>23</v>
      </c>
      <c r="E47" s="4">
        <f t="shared" si="4"/>
        <v>33.077600000000004</v>
      </c>
      <c r="F47" s="4">
        <f t="shared" si="0"/>
        <v>69.533460710571489</v>
      </c>
      <c r="I47" s="4" t="s">
        <v>5</v>
      </c>
      <c r="J47" s="4">
        <f>SUM(J35:J46)</f>
        <v>1209.5217054699287</v>
      </c>
      <c r="K47" s="4">
        <f>SUM(K35:K46)</f>
        <v>1200</v>
      </c>
      <c r="L47" s="30"/>
    </row>
    <row r="48" spans="1:12" x14ac:dyDescent="0.25">
      <c r="A48" s="4">
        <v>42</v>
      </c>
      <c r="B48" s="4">
        <v>1955</v>
      </c>
      <c r="C48" s="4" t="s">
        <v>62</v>
      </c>
      <c r="D48" s="4">
        <v>29</v>
      </c>
      <c r="E48" s="4">
        <f t="shared" si="4"/>
        <v>33.287999999999997</v>
      </c>
      <c r="F48" s="4">
        <f t="shared" si="0"/>
        <v>87.118481134342716</v>
      </c>
    </row>
    <row r="49" spans="1:11" x14ac:dyDescent="0.25">
      <c r="A49" s="4">
        <v>43</v>
      </c>
      <c r="B49" s="4">
        <v>1955</v>
      </c>
      <c r="C49" s="4" t="s">
        <v>63</v>
      </c>
      <c r="D49" s="4">
        <v>24</v>
      </c>
      <c r="E49" s="4">
        <f t="shared" si="4"/>
        <v>33.498400000000004</v>
      </c>
      <c r="F49" s="4">
        <f t="shared" si="0"/>
        <v>71.645212905691011</v>
      </c>
      <c r="J49" t="s">
        <v>56</v>
      </c>
      <c r="K49">
        <f>1200/J47</f>
        <v>0.99212771012965884</v>
      </c>
    </row>
    <row r="50" spans="1:11" x14ac:dyDescent="0.25">
      <c r="A50" s="4">
        <v>44</v>
      </c>
      <c r="B50" s="4">
        <v>1955</v>
      </c>
      <c r="C50" s="4" t="s">
        <v>64</v>
      </c>
      <c r="D50" s="4">
        <v>21</v>
      </c>
      <c r="E50" s="4">
        <f t="shared" si="4"/>
        <v>33.708799999999997</v>
      </c>
      <c r="F50" s="4">
        <f t="shared" si="0"/>
        <v>62.298272261249302</v>
      </c>
    </row>
    <row r="51" spans="1:11" x14ac:dyDescent="0.25">
      <c r="A51" s="4">
        <v>45</v>
      </c>
      <c r="B51" s="4">
        <v>1955</v>
      </c>
      <c r="C51" s="4" t="s">
        <v>65</v>
      </c>
      <c r="D51" s="4">
        <v>28</v>
      </c>
      <c r="E51" s="4">
        <f t="shared" si="4"/>
        <v>33.919200000000004</v>
      </c>
      <c r="F51" s="4">
        <f t="shared" si="0"/>
        <v>82.549116724451039</v>
      </c>
    </row>
    <row r="52" spans="1:11" x14ac:dyDescent="0.25">
      <c r="A52" s="4">
        <v>46</v>
      </c>
      <c r="B52" s="4">
        <v>1955</v>
      </c>
      <c r="C52" s="4" t="s">
        <v>66</v>
      </c>
      <c r="D52" s="4">
        <v>32</v>
      </c>
      <c r="E52" s="4">
        <f t="shared" si="4"/>
        <v>34.129599999999996</v>
      </c>
      <c r="F52" s="4">
        <f t="shared" si="0"/>
        <v>93.760255027893692</v>
      </c>
    </row>
    <row r="53" spans="1:11" x14ac:dyDescent="0.25">
      <c r="A53" s="4">
        <v>47</v>
      </c>
      <c r="B53" s="4">
        <v>1955</v>
      </c>
      <c r="C53" s="4" t="s">
        <v>67</v>
      </c>
      <c r="D53" s="4">
        <v>21</v>
      </c>
      <c r="E53" s="4">
        <f t="shared" si="4"/>
        <v>34.340000000000003</v>
      </c>
      <c r="F53" s="4">
        <f t="shared" si="0"/>
        <v>61.153174140943499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Q0</vt:lpstr>
      <vt:lpstr>Q1</vt:lpstr>
      <vt:lpstr>Q2</vt:lpstr>
      <vt:lpstr>Q3a</vt:lpstr>
      <vt:lpstr>Q3b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Dey</dc:creator>
  <cp:lastModifiedBy>Niranjan Dey</cp:lastModifiedBy>
  <dcterms:created xsi:type="dcterms:W3CDTF">2021-06-14T00:46:24Z</dcterms:created>
  <dcterms:modified xsi:type="dcterms:W3CDTF">2021-06-14T16:22:31Z</dcterms:modified>
</cp:coreProperties>
</file>