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krish\Box\Niranjana (Niranjana Krishnan)\Data Management\First paper\"/>
    </mc:Choice>
  </mc:AlternateContent>
  <bookViews>
    <workbookView xWindow="0" yWindow="0" windowWidth="28800" windowHeight="14100"/>
  </bookViews>
  <sheets>
    <sheet name="Metadata" sheetId="1" r:id="rId1"/>
    <sheet name="BCF" sheetId="5" r:id="rId2"/>
    <sheet name="CTR" sheetId="6" r:id="rId3"/>
    <sheet name="CFS" sheetId="3" r:id="rId4"/>
    <sheet name="IMI" sheetId="2" r:id="rId5"/>
    <sheet name="TMX" sheetId="4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5" l="1"/>
  <c r="E36" i="5" s="1"/>
  <c r="G36" i="5" s="1"/>
  <c r="H36" i="5" s="1"/>
  <c r="I36" i="5" s="1"/>
  <c r="G19" i="5"/>
  <c r="H18" i="5"/>
  <c r="D30" i="5" s="1"/>
  <c r="E30" i="5" s="1"/>
  <c r="G30" i="5" s="1"/>
  <c r="H30" i="5" s="1"/>
  <c r="I30" i="5" s="1"/>
  <c r="C18" i="5"/>
  <c r="C10" i="5"/>
  <c r="C11" i="5" l="1"/>
  <c r="D23" i="5"/>
  <c r="E23" i="5" s="1"/>
  <c r="G23" i="5" s="1"/>
  <c r="H23" i="5" s="1"/>
  <c r="C4" i="5"/>
  <c r="C19" i="5"/>
  <c r="D29" i="5"/>
  <c r="E29" i="5" s="1"/>
  <c r="G29" i="5" s="1"/>
  <c r="H29" i="5" s="1"/>
  <c r="I29" i="5" s="1"/>
  <c r="D35" i="5"/>
  <c r="E35" i="5" s="1"/>
  <c r="G35" i="5" s="1"/>
  <c r="H35" i="5" s="1"/>
  <c r="I35" i="5" s="1"/>
  <c r="C14" i="5"/>
  <c r="D22" i="5"/>
  <c r="E22" i="5" s="1"/>
  <c r="G22" i="5" s="1"/>
  <c r="H22" i="5" s="1"/>
  <c r="C7" i="5"/>
  <c r="C15" i="5"/>
  <c r="D28" i="5"/>
  <c r="E28" i="5" s="1"/>
  <c r="G28" i="5" s="1"/>
  <c r="H28" i="5" s="1"/>
  <c r="C8" i="5"/>
  <c r="C16" i="5"/>
  <c r="D24" i="5"/>
  <c r="E24" i="5" s="1"/>
  <c r="G24" i="5" s="1"/>
  <c r="H24" i="5" s="1"/>
  <c r="D34" i="5"/>
  <c r="E34" i="5" s="1"/>
  <c r="G34" i="5" s="1"/>
  <c r="H34" i="5" s="1"/>
  <c r="C12" i="5"/>
  <c r="C5" i="5"/>
  <c r="C13" i="5"/>
  <c r="C6" i="5"/>
  <c r="C9" i="5"/>
  <c r="C17" i="5"/>
  <c r="H43" i="5" l="1"/>
  <c r="H54" i="5"/>
  <c r="H50" i="5"/>
  <c r="H49" i="5"/>
  <c r="H55" i="5"/>
  <c r="H56" i="5" s="1"/>
  <c r="H26" i="5"/>
  <c r="H25" i="5"/>
  <c r="H44" i="5"/>
  <c r="H45" i="5" s="1"/>
  <c r="I22" i="5"/>
  <c r="I24" i="5"/>
  <c r="H65" i="5"/>
  <c r="H64" i="5"/>
  <c r="H38" i="5"/>
  <c r="H37" i="5"/>
  <c r="I34" i="5"/>
  <c r="H32" i="5"/>
  <c r="H31" i="5"/>
  <c r="I28" i="5"/>
  <c r="H59" i="5"/>
  <c r="H60" i="5"/>
  <c r="H61" i="5" s="1"/>
  <c r="I23" i="5"/>
  <c r="H51" i="5" l="1"/>
  <c r="H66" i="5"/>
</calcChain>
</file>

<file path=xl/comments1.xml><?xml version="1.0" encoding="utf-8"?>
<comments xmlns="http://schemas.openxmlformats.org/spreadsheetml/2006/main">
  <authors>
    <author>Mark Westgate</author>
  </authors>
  <commentList>
    <comment ref="G16" authorId="0" shapeId="0">
      <text>
        <r>
          <rPr>
            <b/>
            <sz val="8"/>
            <color indexed="81"/>
            <rFont val="Tahoma"/>
            <family val="2"/>
          </rPr>
          <t>in this box enter the value from equation above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16" authorId="0" shapeId="0">
      <text>
        <r>
          <rPr>
            <b/>
            <sz val="8"/>
            <color indexed="81"/>
            <rFont val="Tahoma"/>
            <family val="2"/>
          </rPr>
          <t>in this box enter value from equation above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<sst xmlns="http://schemas.openxmlformats.org/spreadsheetml/2006/main" count="621" uniqueCount="126">
  <si>
    <t>Component Name</t>
  </si>
  <si>
    <t>Curve Index</t>
  </si>
  <si>
    <t>Weighting Index</t>
  </si>
  <si>
    <t>Origin Index</t>
  </si>
  <si>
    <t>Equation</t>
  </si>
  <si>
    <t>Imidacloprid</t>
  </si>
  <si>
    <t>Linear</t>
  </si>
  <si>
    <t>Equal</t>
  </si>
  <si>
    <t>Ignore</t>
  </si>
  <si>
    <t>Y = 3.72802e+006+218304*X   R^2 = 0.9966</t>
  </si>
  <si>
    <t>Specified</t>
  </si>
  <si>
    <t>Calculated</t>
  </si>
  <si>
    <t>Filename</t>
  </si>
  <si>
    <t>Sample Type</t>
  </si>
  <si>
    <t>Sample Name</t>
  </si>
  <si>
    <t>Integ. Type</t>
  </si>
  <si>
    <t>Area</t>
  </si>
  <si>
    <t>ISTD Area</t>
  </si>
  <si>
    <t>Amount</t>
  </si>
  <si>
    <t>%Diff</t>
  </si>
  <si>
    <t>%RSD-AMT</t>
  </si>
  <si>
    <t>Peak Status</t>
  </si>
  <si>
    <t>Level</t>
  </si>
  <si>
    <t>Units</t>
  </si>
  <si>
    <t>RT</t>
  </si>
  <si>
    <t>Sample ID</t>
  </si>
  <si>
    <t>Cal1-50ppb</t>
  </si>
  <si>
    <t>Std Bracket Sample</t>
  </si>
  <si>
    <t>Method Settings</t>
  </si>
  <si>
    <t>NA</t>
  </si>
  <si>
    <t>Response Low</t>
  </si>
  <si>
    <t>1</t>
  </si>
  <si>
    <t>ng/ml</t>
  </si>
  <si>
    <t>Cal2-80ppb</t>
  </si>
  <si>
    <t>2</t>
  </si>
  <si>
    <t>Cal3-100ppb</t>
  </si>
  <si>
    <t>3</t>
  </si>
  <si>
    <t>Cal4-200ppb</t>
  </si>
  <si>
    <t>4</t>
  </si>
  <si>
    <t>Cal5-400ppb</t>
  </si>
  <si>
    <t>5</t>
  </si>
  <si>
    <t>Cal6-500ppb</t>
  </si>
  <si>
    <t>6</t>
  </si>
  <si>
    <t>Blank1</t>
  </si>
  <si>
    <t>Blank Sample</t>
  </si>
  <si>
    <t>Blank2</t>
  </si>
  <si>
    <t>Blank3</t>
  </si>
  <si>
    <t>Blank4</t>
  </si>
  <si>
    <t>NF</t>
  </si>
  <si>
    <t>Not Found</t>
  </si>
  <si>
    <t>IMI-200ppb</t>
  </si>
  <si>
    <t>Unknown Sample</t>
  </si>
  <si>
    <t>IMI-dot-200ppb</t>
  </si>
  <si>
    <t>Chlorpyrifos</t>
  </si>
  <si>
    <t>Y = -106068+71882.2*X   R^2 = 0.9970</t>
  </si>
  <si>
    <t>Cal1-80ppb</t>
  </si>
  <si>
    <t>Cal2-100ppb</t>
  </si>
  <si>
    <t>Cal3-200ppb</t>
  </si>
  <si>
    <t>Cal4-400ppb</t>
  </si>
  <si>
    <t>Manual Integration</t>
  </si>
  <si>
    <t>Cal5-500ppb</t>
  </si>
  <si>
    <t>Cal6-600ppb</t>
  </si>
  <si>
    <t>Response High</t>
  </si>
  <si>
    <t>solvent1</t>
  </si>
  <si>
    <t>solvent2</t>
  </si>
  <si>
    <t>diluted-stock-300ppb</t>
  </si>
  <si>
    <t>diluted-stock</t>
  </si>
  <si>
    <t>Thiamethoxam</t>
  </si>
  <si>
    <t>Y = 994815+230952*X   R^2 = 0.9997</t>
  </si>
  <si>
    <t>TMX40ppb</t>
  </si>
  <si>
    <t>Stock in EtAc and diluted in EtAc</t>
  </si>
  <si>
    <t>ppb</t>
  </si>
  <si>
    <t>area cts</t>
  </si>
  <si>
    <t>Back calculated</t>
  </si>
  <si>
    <t xml:space="preserve">Equation for </t>
  </si>
  <si>
    <t>y =</t>
  </si>
  <si>
    <t>x+</t>
  </si>
  <si>
    <t>Standard curve</t>
  </si>
  <si>
    <t>Eq for meas.</t>
  </si>
  <si>
    <t xml:space="preserve">ng = (area cts + </t>
  </si>
  <si>
    <t>)</t>
  </si>
  <si>
    <t xml:space="preserve">ng </t>
  </si>
  <si>
    <t>ID</t>
  </si>
  <si>
    <t>ppm</t>
  </si>
  <si>
    <t>dil factor</t>
  </si>
  <si>
    <t>mg/mL</t>
  </si>
  <si>
    <t>% recovery</t>
  </si>
  <si>
    <t>N low rep1 from stock 1</t>
  </si>
  <si>
    <t>N low rep1 from stock 2</t>
  </si>
  <si>
    <t>N low rep1 from stock 3</t>
  </si>
  <si>
    <t>Average</t>
  </si>
  <si>
    <t>Std Dev</t>
  </si>
  <si>
    <t>N med rep1 from stock 1</t>
  </si>
  <si>
    <t>10^-3mg/mL 1ppm EA/SW (N) shot as is</t>
  </si>
  <si>
    <t>N med rep1 from stock 2</t>
  </si>
  <si>
    <t>N med rep1 from stock 3</t>
  </si>
  <si>
    <t>N high rep1 from stock 1</t>
  </si>
  <si>
    <t>N high rep1 from stock 2</t>
  </si>
  <si>
    <t>N high rep1 from stock 3</t>
  </si>
  <si>
    <t>Results:</t>
  </si>
  <si>
    <t>Results for all data points</t>
  </si>
  <si>
    <t>% RSD</t>
  </si>
  <si>
    <t>Range</t>
  </si>
  <si>
    <t>0.624 - 0.982</t>
  </si>
  <si>
    <t>Results excluding med and high rep1</t>
  </si>
  <si>
    <t>0.741 - 1.005</t>
  </si>
  <si>
    <t>Stock 1</t>
  </si>
  <si>
    <t>0.524 - 0.690</t>
  </si>
  <si>
    <t>Stock 2</t>
  </si>
  <si>
    <t>0.778 - 0.872</t>
  </si>
  <si>
    <t>Stock 3</t>
  </si>
  <si>
    <t>0.854 - 1.102</t>
  </si>
  <si>
    <t>Chloroantraniprole</t>
  </si>
  <si>
    <t>Quadratic</t>
  </si>
  <si>
    <t>Y = 158556+225011*X-175.964*X^2   R^2 = 0.9965</t>
  </si>
  <si>
    <t>Solvent1</t>
  </si>
  <si>
    <t>Solvent2</t>
  </si>
  <si>
    <t>Solvent3</t>
  </si>
  <si>
    <t>Solvent4</t>
  </si>
  <si>
    <t>CTR-200ppb</t>
  </si>
  <si>
    <t>This file contains the measured concentrations of insecticide stock solutions used in the cuticular bioassays</t>
  </si>
  <si>
    <t>These data were described in the text of the table</t>
  </si>
  <si>
    <t>Each tab corresponds to an insecticide. BCF = beta-cyfluthrin, CTR = chlorantraniliprole, CFS = chlorpyrifos, IMI = imidacloprid, and TMX = thiamethoxam</t>
  </si>
  <si>
    <t xml:space="preserve">The nominal stock solution concentrations for beta-cyfluthrin, chlorantraniliprole, imidacloprid, thiamethoxam, and chlorpyrifos were 1 µg/µL, 1 µg/µL, 10 µg/µL, 40 µg/µL, and 60 µg/µL, respectively. </t>
  </si>
  <si>
    <t>The method of analyses have been described in the paper</t>
  </si>
  <si>
    <t>For BCF and IMI, the average concentration (over three and two stock solutions, respectively) was measured. For the rest, only a single stock solution was analyzed.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</si>
</sst>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"/>
    <numFmt numFmtId="165" formatCode="0.000"/>
    <numFmt numFmtId="166" formatCode="0.0%"/>
    <numFmt numFmtId="167" formatCode="#.00"/>
  </numFmts>
  <fonts count="10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8"/>
      <name val="Arial"/>
    </font>
    <font>
      <sz val="14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49" fontId="1" fillId="0" borderId="0" xfId="0" applyNumberFormat="1" applyFont="1" applyAlignment="1"/>
    <xf numFmtId="49" fontId="3" fillId="0" borderId="0" xfId="0" applyNumberFormat="1" applyFont="1" applyAlignment="1"/>
    <xf numFmtId="164" fontId="0" fillId="0" borderId="0" xfId="0" applyNumberFormat="1" applyAlignment="1">
      <alignment horizontal="right"/>
    </xf>
    <xf numFmtId="165" fontId="2" fillId="0" borderId="0" xfId="0" applyNumberFormat="1" applyFont="1" applyAlignment="1">
      <alignment horizontal="right"/>
    </xf>
    <xf numFmtId="9" fontId="2" fillId="0" borderId="0" xfId="0" applyNumberFormat="1" applyFont="1" applyAlignment="1">
      <alignment horizontal="right"/>
    </xf>
    <xf numFmtId="166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right"/>
    </xf>
    <xf numFmtId="49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right"/>
    </xf>
    <xf numFmtId="49" fontId="2" fillId="0" borderId="0" xfId="0" applyNumberFormat="1" applyFont="1" applyAlignment="1"/>
    <xf numFmtId="164" fontId="2" fillId="0" borderId="0" xfId="0" applyNumberFormat="1" applyFont="1" applyAlignment="1">
      <alignment horizontal="right"/>
    </xf>
    <xf numFmtId="49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49" fontId="3" fillId="0" borderId="0" xfId="0" applyNumberFormat="1" applyFont="1" applyAlignment="1">
      <alignment horizontal="left"/>
    </xf>
    <xf numFmtId="1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  <xf numFmtId="166" fontId="1" fillId="0" borderId="0" xfId="0" applyNumberFormat="1" applyFont="1" applyAlignment="1">
      <alignment horizontal="right"/>
    </xf>
    <xf numFmtId="49" fontId="1" fillId="0" borderId="0" xfId="0" applyNumberFormat="1" applyFont="1" applyAlignment="1">
      <alignment horizontal="center"/>
    </xf>
    <xf numFmtId="167" fontId="1" fillId="0" borderId="0" xfId="0" applyNumberFormat="1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 vertical="center"/>
    </xf>
    <xf numFmtId="3" fontId="0" fillId="0" borderId="4" xfId="0" applyNumberForma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0" fillId="2" borderId="5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right"/>
    </xf>
    <xf numFmtId="0" fontId="0" fillId="3" borderId="6" xfId="0" applyFill="1" applyBorder="1"/>
    <xf numFmtId="0" fontId="0" fillId="2" borderId="1" xfId="0" applyFill="1" applyBorder="1" applyAlignment="1">
      <alignment horizontal="left"/>
    </xf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0" borderId="5" xfId="0" applyBorder="1"/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10" xfId="0" applyBorder="1"/>
    <xf numFmtId="0" fontId="0" fillId="0" borderId="11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0" borderId="0" xfId="0" applyFont="1"/>
    <xf numFmtId="0" fontId="6" fillId="2" borderId="4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6" fontId="0" fillId="0" borderId="15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165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7" fillId="0" borderId="0" xfId="0" applyFont="1"/>
    <xf numFmtId="0" fontId="7" fillId="0" borderId="1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Std Curve</a:t>
            </a:r>
          </a:p>
        </c:rich>
      </c:tx>
      <c:layout>
        <c:manualLayout>
          <c:xMode val="edge"/>
          <c:yMode val="edge"/>
          <c:x val="1.4326639402632809E-2"/>
          <c:y val="2.90698418795211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93934927611284"/>
          <c:y val="0.13372130984656003"/>
          <c:w val="0.83199143108797757"/>
          <c:h val="0.73719848543522226"/>
        </c:manualLayout>
      </c:layout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linear"/>
            <c:dispRSqr val="1"/>
            <c:dispEq val="1"/>
            <c:trendlineLbl>
              <c:layout>
                <c:manualLayout>
                  <c:x val="-0.10138279677204209"/>
                  <c:y val="-0.15116331856170906"/>
                </c:manualLayout>
              </c:layout>
              <c:numFmt formatCode="#,##0.0000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1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</c:trendlineLbl>
          </c:trendline>
          <c:xVal>
            <c:numRef>
              <c:f>'[1]Curve in EtAc'!$A$4:$A$19</c:f>
              <c:numCache>
                <c:formatCode>General</c:formatCode>
                <c:ptCount val="16"/>
                <c:pt idx="2">
                  <c:v>31.25</c:v>
                </c:pt>
                <c:pt idx="3">
                  <c:v>31.25</c:v>
                </c:pt>
                <c:pt idx="4">
                  <c:v>62.5</c:v>
                </c:pt>
                <c:pt idx="5">
                  <c:v>62.5</c:v>
                </c:pt>
                <c:pt idx="6">
                  <c:v>125</c:v>
                </c:pt>
                <c:pt idx="7">
                  <c:v>125</c:v>
                </c:pt>
                <c:pt idx="8">
                  <c:v>250</c:v>
                </c:pt>
                <c:pt idx="9">
                  <c:v>250</c:v>
                </c:pt>
                <c:pt idx="10">
                  <c:v>500</c:v>
                </c:pt>
                <c:pt idx="11">
                  <c:v>500</c:v>
                </c:pt>
              </c:numCache>
            </c:numRef>
          </c:xVal>
          <c:yVal>
            <c:numRef>
              <c:f>'[1]Curve in EtAc'!$B$4:$B$19</c:f>
              <c:numCache>
                <c:formatCode>General</c:formatCode>
                <c:ptCount val="16"/>
                <c:pt idx="2">
                  <c:v>106076956</c:v>
                </c:pt>
                <c:pt idx="3">
                  <c:v>102134780</c:v>
                </c:pt>
                <c:pt idx="4">
                  <c:v>219136123</c:v>
                </c:pt>
                <c:pt idx="5">
                  <c:v>239551913</c:v>
                </c:pt>
                <c:pt idx="6">
                  <c:v>455197733</c:v>
                </c:pt>
                <c:pt idx="8">
                  <c:v>954199748</c:v>
                </c:pt>
                <c:pt idx="9">
                  <c:v>1006086739</c:v>
                </c:pt>
                <c:pt idx="10">
                  <c:v>2166357508</c:v>
                </c:pt>
                <c:pt idx="11">
                  <c:v>2195136123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2-49E5-A8F7-A4DF178C2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0020736"/>
        <c:axId val="1"/>
      </c:scatterChart>
      <c:valAx>
        <c:axId val="1440020736"/>
        <c:scaling>
          <c:orientation val="minMax"/>
          <c:max val="500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ppb</a:t>
                </a:r>
              </a:p>
            </c:rich>
          </c:tx>
          <c:layout>
            <c:manualLayout>
              <c:xMode val="edge"/>
              <c:yMode val="edge"/>
              <c:x val="0.51289446377342363"/>
              <c:y val="0.925341954206943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  <c:majorUnit val="100"/>
        <c:minorUnit val="8"/>
      </c:valAx>
      <c:valAx>
        <c:axId val="1"/>
        <c:scaling>
          <c:orientation val="minMax"/>
          <c:max val="2500000000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area cts</a:t>
                </a:r>
              </a:p>
            </c:rich>
          </c:tx>
          <c:layout>
            <c:manualLayout>
              <c:xMode val="edge"/>
              <c:yMode val="edge"/>
              <c:x val="1.3304034670084845E-2"/>
              <c:y val="0.30232635554702003"/>
            </c:manualLayout>
          </c:layout>
          <c:overlay val="0"/>
          <c:spPr>
            <a:noFill/>
            <a:ln w="25400">
              <a:noFill/>
            </a:ln>
          </c:spPr>
        </c:title>
        <c:numFmt formatCode="0.0E+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0020736"/>
        <c:crosses val="autoZero"/>
        <c:crossBetween val="midCat"/>
        <c:majorUnit val="500000000"/>
        <c:minorUnit val="10000000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300" verticalDpi="300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</xdr:colOff>
      <xdr:row>0</xdr:row>
      <xdr:rowOff>47625</xdr:rowOff>
    </xdr:from>
    <xdr:to>
      <xdr:col>9</xdr:col>
      <xdr:colOff>657225</xdr:colOff>
      <xdr:row>14</xdr:row>
      <xdr:rowOff>114300</xdr:rowOff>
    </xdr:to>
    <xdr:graphicFrame macro="">
      <xdr:nvGraphicFramePr>
        <xdr:cNvPr id="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krish/Downloads/Stock%20Check%2015Dec19%20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e in EtAc"/>
    </sheetNames>
    <sheetDataSet>
      <sheetData sheetId="0">
        <row r="6">
          <cell r="A6">
            <v>31.25</v>
          </cell>
          <cell r="B6">
            <v>106076956</v>
          </cell>
        </row>
        <row r="7">
          <cell r="A7">
            <v>31.25</v>
          </cell>
          <cell r="B7">
            <v>102134780</v>
          </cell>
        </row>
        <row r="8">
          <cell r="A8">
            <v>62.5</v>
          </cell>
          <cell r="B8">
            <v>219136123</v>
          </cell>
        </row>
        <row r="9">
          <cell r="A9">
            <v>62.5</v>
          </cell>
          <cell r="B9">
            <v>239551913</v>
          </cell>
        </row>
        <row r="10">
          <cell r="A10">
            <v>125</v>
          </cell>
          <cell r="B10">
            <v>455197733</v>
          </cell>
        </row>
        <row r="11">
          <cell r="A11">
            <v>125</v>
          </cell>
        </row>
        <row r="12">
          <cell r="A12">
            <v>250</v>
          </cell>
          <cell r="B12">
            <v>954199748</v>
          </cell>
        </row>
        <row r="13">
          <cell r="A13">
            <v>250</v>
          </cell>
          <cell r="B13">
            <v>1006086739</v>
          </cell>
        </row>
        <row r="14">
          <cell r="A14">
            <v>500</v>
          </cell>
          <cell r="B14">
            <v>2166357508</v>
          </cell>
        </row>
        <row r="15">
          <cell r="A15">
            <v>500</v>
          </cell>
          <cell r="B15">
            <v>2195136123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tabSelected="1" workbookViewId="0">
      <selection activeCell="C19" sqref="C19"/>
    </sheetView>
  </sheetViews>
  <sheetFormatPr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  <row r="4" spans="1:1" x14ac:dyDescent="0.25">
      <c r="A4" t="s">
        <v>122</v>
      </c>
    </row>
    <row r="5" spans="1:1" x14ac:dyDescent="0.25">
      <c r="A5" t="s">
        <v>124</v>
      </c>
    </row>
    <row r="6" spans="1:1" x14ac:dyDescent="0.25">
      <c r="A6" t="s">
        <v>125</v>
      </c>
    </row>
    <row r="7" spans="1:1" x14ac:dyDescent="0.25">
      <c r="A7" t="s">
        <v>123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I67"/>
  <sheetViews>
    <sheetView topLeftCell="A31" workbookViewId="0">
      <selection activeCell="Q35" sqref="Q35"/>
    </sheetView>
  </sheetViews>
  <sheetFormatPr defaultRowHeight="15" x14ac:dyDescent="0.25"/>
  <cols>
    <col min="2" max="2" width="13.7109375" customWidth="1"/>
    <col min="3" max="3" width="20.140625" customWidth="1"/>
  </cols>
  <sheetData>
    <row r="2" spans="1:9" ht="15.75" thickBot="1" x14ac:dyDescent="0.3">
      <c r="A2" t="s">
        <v>70</v>
      </c>
    </row>
    <row r="3" spans="1:9" x14ac:dyDescent="0.25">
      <c r="A3" s="24" t="s">
        <v>71</v>
      </c>
      <c r="B3" s="25" t="s">
        <v>72</v>
      </c>
      <c r="C3" s="24" t="s">
        <v>73</v>
      </c>
    </row>
    <row r="4" spans="1:9" x14ac:dyDescent="0.25">
      <c r="A4" s="26"/>
      <c r="B4" s="27"/>
      <c r="C4" s="28">
        <f t="shared" ref="C4:C15" si="0">(B4+$H$18)/$G$19</f>
        <v>14.622369639464374</v>
      </c>
      <c r="E4" s="69"/>
      <c r="F4" s="70"/>
      <c r="G4" s="70"/>
      <c r="H4" s="70"/>
      <c r="I4" s="71"/>
    </row>
    <row r="5" spans="1:9" x14ac:dyDescent="0.25">
      <c r="A5" s="26"/>
      <c r="B5" s="27"/>
      <c r="C5" s="28">
        <f t="shared" si="0"/>
        <v>14.622369639464374</v>
      </c>
      <c r="E5" s="70"/>
      <c r="F5" s="70"/>
      <c r="G5" s="70"/>
      <c r="H5" s="70"/>
      <c r="I5" s="71"/>
    </row>
    <row r="6" spans="1:9" x14ac:dyDescent="0.25">
      <c r="A6" s="26">
        <v>31.25</v>
      </c>
      <c r="B6" s="27">
        <v>106076956</v>
      </c>
      <c r="C6" s="28">
        <f t="shared" si="0"/>
        <v>38.575559580314007</v>
      </c>
    </row>
    <row r="7" spans="1:9" x14ac:dyDescent="0.25">
      <c r="A7" s="26">
        <v>31.25</v>
      </c>
      <c r="B7" s="27">
        <v>102134780</v>
      </c>
      <c r="C7" s="28">
        <f t="shared" si="0"/>
        <v>37.685378582772387</v>
      </c>
    </row>
    <row r="8" spans="1:9" x14ac:dyDescent="0.25">
      <c r="A8" s="26">
        <v>62.5</v>
      </c>
      <c r="B8" s="27">
        <v>219136123</v>
      </c>
      <c r="C8" s="28">
        <f t="shared" si="0"/>
        <v>64.105399460949727</v>
      </c>
    </row>
    <row r="9" spans="1:9" x14ac:dyDescent="0.25">
      <c r="A9" s="26">
        <v>62.5</v>
      </c>
      <c r="B9" s="27">
        <v>239551913</v>
      </c>
      <c r="C9" s="28">
        <f t="shared" si="0"/>
        <v>68.715479860150651</v>
      </c>
    </row>
    <row r="10" spans="1:9" x14ac:dyDescent="0.25">
      <c r="A10" s="26">
        <v>125</v>
      </c>
      <c r="B10" s="27">
        <v>455197733</v>
      </c>
      <c r="C10" s="28">
        <f t="shared" si="0"/>
        <v>117.41036592390866</v>
      </c>
    </row>
    <row r="11" spans="1:9" x14ac:dyDescent="0.25">
      <c r="A11" s="26">
        <v>125</v>
      </c>
      <c r="B11" s="27"/>
      <c r="C11" s="28">
        <f t="shared" si="0"/>
        <v>14.622369639464374</v>
      </c>
    </row>
    <row r="12" spans="1:9" x14ac:dyDescent="0.25">
      <c r="A12" s="26">
        <v>250</v>
      </c>
      <c r="B12" s="27">
        <v>954199748</v>
      </c>
      <c r="C12" s="28">
        <f t="shared" si="0"/>
        <v>230.089787514416</v>
      </c>
    </row>
    <row r="13" spans="1:9" x14ac:dyDescent="0.25">
      <c r="A13" s="26">
        <v>250</v>
      </c>
      <c r="B13" s="27">
        <v>1006086739</v>
      </c>
      <c r="C13" s="28">
        <f t="shared" si="0"/>
        <v>241.80636572092257</v>
      </c>
    </row>
    <row r="14" spans="1:9" x14ac:dyDescent="0.25">
      <c r="A14" s="26">
        <v>500</v>
      </c>
      <c r="B14" s="27">
        <v>2166357508</v>
      </c>
      <c r="C14" s="28">
        <f t="shared" si="0"/>
        <v>503.80658858433765</v>
      </c>
    </row>
    <row r="15" spans="1:9" ht="15.75" thickBot="1" x14ac:dyDescent="0.3">
      <c r="A15" s="26">
        <v>500</v>
      </c>
      <c r="B15" s="27">
        <v>2195136123</v>
      </c>
      <c r="C15" s="28">
        <f t="shared" si="0"/>
        <v>510.30507475252654</v>
      </c>
    </row>
    <row r="16" spans="1:9" ht="15.75" thickBot="1" x14ac:dyDescent="0.3">
      <c r="A16" s="26"/>
      <c r="B16" s="27"/>
      <c r="C16" s="28">
        <f>(B16+$H$18)/$G$19</f>
        <v>14.622369639464374</v>
      </c>
      <c r="D16" s="29" t="s">
        <v>74</v>
      </c>
      <c r="E16" s="30"/>
      <c r="F16" s="31" t="s">
        <v>75</v>
      </c>
      <c r="G16" s="32">
        <v>4428510.6184999999</v>
      </c>
      <c r="H16" s="33" t="s">
        <v>76</v>
      </c>
      <c r="I16" s="32">
        <v>-64755319.215999998</v>
      </c>
    </row>
    <row r="17" spans="1:9" x14ac:dyDescent="0.25">
      <c r="A17" s="26"/>
      <c r="B17" s="27"/>
      <c r="C17" s="28">
        <f>(B17+$H$18)/$G$19</f>
        <v>14.622369639464374</v>
      </c>
      <c r="D17" s="34" t="s">
        <v>77</v>
      </c>
      <c r="E17" s="35"/>
      <c r="F17" s="35"/>
      <c r="G17" s="35"/>
      <c r="H17" s="35"/>
      <c r="I17" s="36"/>
    </row>
    <row r="18" spans="1:9" ht="15.75" thickBot="1" x14ac:dyDescent="0.3">
      <c r="A18" s="26"/>
      <c r="B18" s="27"/>
      <c r="C18" s="28">
        <f>(B18+$H$18)/$G$19</f>
        <v>14.622369639464374</v>
      </c>
      <c r="D18" s="37" t="s">
        <v>78</v>
      </c>
      <c r="E18" s="38"/>
      <c r="G18" s="39" t="s">
        <v>79</v>
      </c>
      <c r="H18" s="40">
        <f>-(+I16)</f>
        <v>64755319.215999998</v>
      </c>
      <c r="I18" s="41" t="s">
        <v>80</v>
      </c>
    </row>
    <row r="19" spans="1:9" x14ac:dyDescent="0.25">
      <c r="A19" s="26"/>
      <c r="B19" s="27"/>
      <c r="C19" s="28">
        <f>(B19+$H$18)/$G$19</f>
        <v>14.622369639464374</v>
      </c>
      <c r="D19" s="42" t="s">
        <v>81</v>
      </c>
      <c r="E19" s="43"/>
      <c r="F19" s="43"/>
      <c r="G19" s="72">
        <f>+G16</f>
        <v>4428510.6184999999</v>
      </c>
      <c r="H19" s="72"/>
      <c r="I19" s="44"/>
    </row>
    <row r="20" spans="1:9" x14ac:dyDescent="0.25">
      <c r="A20" s="45"/>
    </row>
    <row r="21" spans="1:9" x14ac:dyDescent="0.25">
      <c r="A21" s="73" t="s">
        <v>82</v>
      </c>
      <c r="B21" s="74"/>
      <c r="C21" s="46" t="s">
        <v>72</v>
      </c>
      <c r="D21" s="46" t="s">
        <v>71</v>
      </c>
      <c r="E21" s="46" t="s">
        <v>83</v>
      </c>
      <c r="F21" s="46" t="s">
        <v>84</v>
      </c>
      <c r="G21" s="46" t="s">
        <v>83</v>
      </c>
      <c r="H21" s="46" t="s">
        <v>85</v>
      </c>
      <c r="I21" s="46" t="s">
        <v>86</v>
      </c>
    </row>
    <row r="22" spans="1:9" x14ac:dyDescent="0.25">
      <c r="A22" s="67" t="s">
        <v>87</v>
      </c>
      <c r="B22" s="68"/>
      <c r="C22" s="27">
        <v>322649081</v>
      </c>
      <c r="D22" s="28">
        <f>(C22+$H$18)/$G$19</f>
        <v>87.47961416139033</v>
      </c>
      <c r="E22" s="47">
        <f>D22/1000</f>
        <v>8.7479614161390329E-2</v>
      </c>
      <c r="F22" s="47">
        <v>8000</v>
      </c>
      <c r="G22" s="48">
        <f t="shared" ref="G22:G29" si="1">E22*F22</f>
        <v>699.83691329112264</v>
      </c>
      <c r="H22" s="49">
        <f t="shared" ref="H22:H30" si="2">G22/1000</f>
        <v>0.69983691329112263</v>
      </c>
      <c r="I22" s="50">
        <f>H22/1</f>
        <v>0.69983691329112263</v>
      </c>
    </row>
    <row r="23" spans="1:9" x14ac:dyDescent="0.25">
      <c r="A23" s="67" t="s">
        <v>88</v>
      </c>
      <c r="B23" s="68"/>
      <c r="C23" s="27">
        <v>367972702</v>
      </c>
      <c r="D23" s="28">
        <f t="shared" ref="D23:D36" si="3">(C23+$H$18)/$G$19</f>
        <v>97.71412072679442</v>
      </c>
      <c r="E23" s="47">
        <f t="shared" ref="E23:E36" si="4">D23/1000</f>
        <v>9.7714120726794418E-2</v>
      </c>
      <c r="F23" s="47">
        <v>8000</v>
      </c>
      <c r="G23" s="48">
        <f t="shared" si="1"/>
        <v>781.71296581435536</v>
      </c>
      <c r="H23" s="49">
        <f t="shared" si="2"/>
        <v>0.78171296581435534</v>
      </c>
      <c r="I23" s="50">
        <f>H23/1</f>
        <v>0.78171296581435534</v>
      </c>
    </row>
    <row r="24" spans="1:9" x14ac:dyDescent="0.25">
      <c r="A24" s="67" t="s">
        <v>89</v>
      </c>
      <c r="B24" s="68"/>
      <c r="C24" s="27">
        <v>459663562</v>
      </c>
      <c r="D24" s="28">
        <f t="shared" si="3"/>
        <v>118.41879277092673</v>
      </c>
      <c r="E24" s="47">
        <f t="shared" si="4"/>
        <v>0.11841879277092673</v>
      </c>
      <c r="F24" s="47">
        <v>8000</v>
      </c>
      <c r="G24" s="48">
        <f t="shared" si="1"/>
        <v>947.35034216741383</v>
      </c>
      <c r="H24" s="49">
        <f t="shared" si="2"/>
        <v>0.94735034216741387</v>
      </c>
      <c r="I24" s="50">
        <f>H24/1</f>
        <v>0.94735034216741387</v>
      </c>
    </row>
    <row r="25" spans="1:9" x14ac:dyDescent="0.25">
      <c r="A25" s="67"/>
      <c r="B25" s="68"/>
      <c r="C25" s="27"/>
      <c r="D25" s="28"/>
      <c r="E25" s="47"/>
      <c r="F25" s="51"/>
      <c r="G25" s="48" t="s">
        <v>90</v>
      </c>
      <c r="H25" s="49">
        <f>AVERAGE(H22:H24)</f>
        <v>0.80963340709096399</v>
      </c>
      <c r="I25" s="50"/>
    </row>
    <row r="26" spans="1:9" x14ac:dyDescent="0.25">
      <c r="A26" s="52"/>
      <c r="B26" s="53"/>
      <c r="C26" s="27"/>
      <c r="D26" s="28"/>
      <c r="E26" s="47"/>
      <c r="F26" s="51"/>
      <c r="G26" s="48" t="s">
        <v>91</v>
      </c>
      <c r="H26" s="49">
        <f>STDEV(H22:H24)</f>
        <v>0.12609673924941514</v>
      </c>
      <c r="I26" s="50"/>
    </row>
    <row r="27" spans="1:9" x14ac:dyDescent="0.25">
      <c r="A27" s="52"/>
      <c r="B27" s="53"/>
      <c r="C27" s="27"/>
      <c r="D27" s="28"/>
      <c r="E27" s="47"/>
      <c r="F27" s="51"/>
      <c r="G27" s="48"/>
      <c r="H27" s="49"/>
      <c r="I27" s="50"/>
    </row>
    <row r="28" spans="1:9" x14ac:dyDescent="0.25">
      <c r="A28" s="67" t="s">
        <v>92</v>
      </c>
      <c r="B28" s="68" t="s">
        <v>93</v>
      </c>
      <c r="C28" s="27">
        <v>532998580</v>
      </c>
      <c r="D28" s="28">
        <f t="shared" si="3"/>
        <v>134.97854035144388</v>
      </c>
      <c r="E28" s="47">
        <f t="shared" si="4"/>
        <v>0.13497854035144388</v>
      </c>
      <c r="F28" s="47">
        <v>4000</v>
      </c>
      <c r="G28" s="48">
        <f t="shared" si="1"/>
        <v>539.91416140577553</v>
      </c>
      <c r="H28" s="49">
        <f t="shared" si="2"/>
        <v>0.53991416140577553</v>
      </c>
      <c r="I28" s="50">
        <f>H28/1</f>
        <v>0.53991416140577553</v>
      </c>
    </row>
    <row r="29" spans="1:9" x14ac:dyDescent="0.25">
      <c r="A29" s="67" t="s">
        <v>94</v>
      </c>
      <c r="B29" s="68" t="s">
        <v>93</v>
      </c>
      <c r="C29" s="27">
        <v>840701540</v>
      </c>
      <c r="D29" s="28">
        <f t="shared" si="3"/>
        <v>204.46080798214078</v>
      </c>
      <c r="E29" s="47">
        <f t="shared" si="4"/>
        <v>0.20446080798214078</v>
      </c>
      <c r="F29" s="51">
        <v>4000</v>
      </c>
      <c r="G29" s="48">
        <f t="shared" si="1"/>
        <v>817.84323192856311</v>
      </c>
      <c r="H29" s="49">
        <f t="shared" si="2"/>
        <v>0.81784323192856312</v>
      </c>
      <c r="I29" s="50">
        <f>H29/1</f>
        <v>0.81784323192856312</v>
      </c>
    </row>
    <row r="30" spans="1:9" x14ac:dyDescent="0.25">
      <c r="A30" s="67" t="s">
        <v>95</v>
      </c>
      <c r="B30" s="68" t="s">
        <v>93</v>
      </c>
      <c r="C30" s="27">
        <v>900628778</v>
      </c>
      <c r="D30" s="28">
        <f>(C30+$H$18)/$G$19</f>
        <v>217.99295076388219</v>
      </c>
      <c r="E30" s="47">
        <f>D30/1000</f>
        <v>0.2179929507638822</v>
      </c>
      <c r="F30" s="51">
        <v>4000</v>
      </c>
      <c r="G30" s="48">
        <f>E30*F30</f>
        <v>871.97180305552877</v>
      </c>
      <c r="H30" s="49">
        <f t="shared" si="2"/>
        <v>0.87197180305552879</v>
      </c>
      <c r="I30" s="50">
        <f>H30/1</f>
        <v>0.87197180305552879</v>
      </c>
    </row>
    <row r="31" spans="1:9" x14ac:dyDescent="0.25">
      <c r="A31" s="67"/>
      <c r="B31" s="68"/>
      <c r="C31" s="27"/>
      <c r="D31" s="28"/>
      <c r="E31" s="47"/>
      <c r="F31" s="51"/>
      <c r="G31" s="48" t="s">
        <v>90</v>
      </c>
      <c r="H31" s="49">
        <f>AVERAGE(H28:H30)</f>
        <v>0.74324306546328922</v>
      </c>
      <c r="I31" s="50"/>
    </row>
    <row r="32" spans="1:9" x14ac:dyDescent="0.25">
      <c r="A32" s="52"/>
      <c r="B32" s="53"/>
      <c r="C32" s="27"/>
      <c r="D32" s="28"/>
      <c r="E32" s="47"/>
      <c r="F32" s="51"/>
      <c r="G32" s="48" t="s">
        <v>91</v>
      </c>
      <c r="H32" s="49">
        <f>STDEV(H28:H30)</f>
        <v>0.17815571271217698</v>
      </c>
      <c r="I32" s="50"/>
    </row>
    <row r="33" spans="1:9" x14ac:dyDescent="0.25">
      <c r="A33" s="54"/>
      <c r="B33" s="55"/>
      <c r="C33" s="47"/>
      <c r="D33" s="28"/>
      <c r="E33" s="47"/>
      <c r="F33" s="51"/>
      <c r="G33" s="48"/>
      <c r="H33" s="48"/>
      <c r="I33" s="50"/>
    </row>
    <row r="34" spans="1:9" x14ac:dyDescent="0.25">
      <c r="A34" s="67" t="s">
        <v>96</v>
      </c>
      <c r="B34" s="68" t="s">
        <v>93</v>
      </c>
      <c r="C34" s="27">
        <v>1222655198</v>
      </c>
      <c r="D34" s="28">
        <f t="shared" si="3"/>
        <v>290.70959248418029</v>
      </c>
      <c r="E34" s="47">
        <f t="shared" si="4"/>
        <v>0.29070959248418027</v>
      </c>
      <c r="F34" s="51">
        <v>2000</v>
      </c>
      <c r="G34" s="48">
        <f>E34*F34</f>
        <v>581.41918496836058</v>
      </c>
      <c r="H34" s="49">
        <f>G34/1000</f>
        <v>0.58141918496836054</v>
      </c>
      <c r="I34" s="50">
        <f>H34/1</f>
        <v>0.58141918496836054</v>
      </c>
    </row>
    <row r="35" spans="1:9" x14ac:dyDescent="0.25">
      <c r="A35" s="67" t="s">
        <v>97</v>
      </c>
      <c r="B35" s="68" t="s">
        <v>93</v>
      </c>
      <c r="C35" s="27">
        <v>1873517777</v>
      </c>
      <c r="D35" s="28">
        <f t="shared" si="3"/>
        <v>437.68058003946277</v>
      </c>
      <c r="E35" s="47">
        <f t="shared" si="4"/>
        <v>0.43768058003946275</v>
      </c>
      <c r="F35" s="51">
        <v>2000</v>
      </c>
      <c r="G35" s="48">
        <f>E35*F35</f>
        <v>875.36116007892554</v>
      </c>
      <c r="H35" s="49">
        <f>G35/1000</f>
        <v>0.8753611600789255</v>
      </c>
      <c r="I35" s="50">
        <f>H35/1</f>
        <v>0.8753611600789255</v>
      </c>
    </row>
    <row r="36" spans="1:9" x14ac:dyDescent="0.25">
      <c r="A36" s="67" t="s">
        <v>98</v>
      </c>
      <c r="B36" s="68" t="s">
        <v>93</v>
      </c>
      <c r="C36" s="27">
        <v>2402629517</v>
      </c>
      <c r="D36" s="28">
        <f t="shared" si="3"/>
        <v>557.15906515128529</v>
      </c>
      <c r="E36" s="47">
        <f t="shared" si="4"/>
        <v>0.55715906515128533</v>
      </c>
      <c r="F36" s="51">
        <v>2000</v>
      </c>
      <c r="G36" s="28">
        <f>E36*F36</f>
        <v>1114.3181303025706</v>
      </c>
      <c r="H36" s="56">
        <f>G36/1000</f>
        <v>1.1143181303025707</v>
      </c>
      <c r="I36" s="57">
        <f>H36/1</f>
        <v>1.1143181303025707</v>
      </c>
    </row>
    <row r="37" spans="1:9" x14ac:dyDescent="0.25">
      <c r="A37" s="67"/>
      <c r="B37" s="68"/>
      <c r="C37" s="27"/>
      <c r="D37" s="28"/>
      <c r="E37" s="47"/>
      <c r="F37" s="51"/>
      <c r="G37" s="48" t="s">
        <v>90</v>
      </c>
      <c r="H37" s="49">
        <f>AVERAGE(H34:H36)</f>
        <v>0.85703282511661882</v>
      </c>
      <c r="I37" s="50"/>
    </row>
    <row r="38" spans="1:9" x14ac:dyDescent="0.25">
      <c r="A38" s="58"/>
      <c r="B38" s="59"/>
      <c r="C38" s="27"/>
      <c r="D38" s="28"/>
      <c r="E38" s="47"/>
      <c r="F38" s="51"/>
      <c r="G38" s="28" t="s">
        <v>91</v>
      </c>
      <c r="H38" s="56">
        <f>STDEV(H34:H36)</f>
        <v>0.26692183758817223</v>
      </c>
      <c r="I38" s="57"/>
    </row>
    <row r="43" spans="1:9" x14ac:dyDescent="0.25">
      <c r="A43" s="45" t="s">
        <v>99</v>
      </c>
      <c r="F43" s="60" t="s">
        <v>100</v>
      </c>
      <c r="G43" s="61" t="s">
        <v>90</v>
      </c>
      <c r="H43" s="62">
        <f>AVERAGE(H22:H24,H28:H30,H34:H36)</f>
        <v>0.80330309922362408</v>
      </c>
    </row>
    <row r="44" spans="1:9" x14ac:dyDescent="0.25">
      <c r="G44" s="63" t="s">
        <v>91</v>
      </c>
      <c r="H44" s="62">
        <f>STDEV(H22:H24,H28:H30,H34:H36)</f>
        <v>0.17936579861351165</v>
      </c>
    </row>
    <row r="45" spans="1:9" x14ac:dyDescent="0.25">
      <c r="G45" s="63" t="s">
        <v>101</v>
      </c>
      <c r="H45" s="64">
        <f>H44/H43</f>
        <v>0.22328533126146904</v>
      </c>
    </row>
    <row r="46" spans="1:9" x14ac:dyDescent="0.25">
      <c r="G46" s="65" t="s">
        <v>102</v>
      </c>
      <c r="H46" s="66" t="s">
        <v>103</v>
      </c>
    </row>
    <row r="49" spans="6:8" x14ac:dyDescent="0.25">
      <c r="F49" s="60" t="s">
        <v>104</v>
      </c>
      <c r="G49" s="61" t="s">
        <v>90</v>
      </c>
      <c r="H49" s="62">
        <f>AVERAGE(H22:H24,H29:H30,H35:H36)</f>
        <v>0.87262779237692567</v>
      </c>
    </row>
    <row r="50" spans="6:8" x14ac:dyDescent="0.25">
      <c r="G50" s="63" t="s">
        <v>91</v>
      </c>
      <c r="H50" s="62">
        <f>STDEV(H22:H24,H29:H30,H35:H36)</f>
        <v>0.13236887987895599</v>
      </c>
    </row>
    <row r="51" spans="6:8" x14ac:dyDescent="0.25">
      <c r="G51" s="63" t="s">
        <v>101</v>
      </c>
      <c r="H51" s="64">
        <f>H50/H49</f>
        <v>0.15168996568216125</v>
      </c>
    </row>
    <row r="52" spans="6:8" x14ac:dyDescent="0.25">
      <c r="G52" s="65" t="s">
        <v>102</v>
      </c>
      <c r="H52" s="66" t="s">
        <v>105</v>
      </c>
    </row>
    <row r="54" spans="6:8" x14ac:dyDescent="0.25">
      <c r="F54" s="60" t="s">
        <v>106</v>
      </c>
      <c r="G54" s="61" t="s">
        <v>90</v>
      </c>
      <c r="H54" s="62">
        <f>AVERAGE(H22,H28,H34)</f>
        <v>0.6070567532217529</v>
      </c>
    </row>
    <row r="55" spans="6:8" x14ac:dyDescent="0.25">
      <c r="G55" s="63" t="s">
        <v>91</v>
      </c>
      <c r="H55" s="62">
        <f>STDEV(H22,H28,H34)</f>
        <v>8.2986657494479615E-2</v>
      </c>
    </row>
    <row r="56" spans="6:8" x14ac:dyDescent="0.25">
      <c r="G56" s="63" t="s">
        <v>101</v>
      </c>
      <c r="H56" s="64">
        <f>H55/H54</f>
        <v>0.13670329347965471</v>
      </c>
    </row>
    <row r="57" spans="6:8" x14ac:dyDescent="0.25">
      <c r="G57" s="65" t="s">
        <v>102</v>
      </c>
      <c r="H57" s="66" t="s">
        <v>107</v>
      </c>
    </row>
    <row r="59" spans="6:8" x14ac:dyDescent="0.25">
      <c r="F59" s="60" t="s">
        <v>108</v>
      </c>
      <c r="G59" s="61" t="s">
        <v>90</v>
      </c>
      <c r="H59" s="62">
        <f>AVERAGE(H23,H29,H35)</f>
        <v>0.82497245260728125</v>
      </c>
    </row>
    <row r="60" spans="6:8" x14ac:dyDescent="0.25">
      <c r="G60" s="63" t="s">
        <v>91</v>
      </c>
      <c r="H60" s="62">
        <f>STDEV(H23,H29,H35)</f>
        <v>4.7229391409037501E-2</v>
      </c>
    </row>
    <row r="61" spans="6:8" x14ac:dyDescent="0.25">
      <c r="G61" s="63" t="s">
        <v>101</v>
      </c>
      <c r="H61" s="64">
        <f>H60/H59</f>
        <v>5.7249658773176657E-2</v>
      </c>
    </row>
    <row r="62" spans="6:8" x14ac:dyDescent="0.25">
      <c r="G62" s="65" t="s">
        <v>102</v>
      </c>
      <c r="H62" s="66" t="s">
        <v>109</v>
      </c>
    </row>
    <row r="64" spans="6:8" x14ac:dyDescent="0.25">
      <c r="F64" s="60" t="s">
        <v>110</v>
      </c>
      <c r="G64" s="61" t="s">
        <v>90</v>
      </c>
      <c r="H64" s="62">
        <f>AVERAGE(H24,H30,H36)</f>
        <v>0.97788009184183766</v>
      </c>
    </row>
    <row r="65" spans="7:8" x14ac:dyDescent="0.25">
      <c r="G65" s="63" t="s">
        <v>91</v>
      </c>
      <c r="H65" s="62">
        <f>STDEV(H24,H30,H36)</f>
        <v>0.12402412988576077</v>
      </c>
    </row>
    <row r="66" spans="7:8" x14ac:dyDescent="0.25">
      <c r="G66" s="63" t="s">
        <v>101</v>
      </c>
      <c r="H66" s="64">
        <f>H65/H64</f>
        <v>0.12682958874043673</v>
      </c>
    </row>
    <row r="67" spans="7:8" x14ac:dyDescent="0.25">
      <c r="G67" s="65" t="s">
        <v>102</v>
      </c>
      <c r="H67" s="66" t="s">
        <v>111</v>
      </c>
    </row>
  </sheetData>
  <mergeCells count="15">
    <mergeCell ref="A35:B35"/>
    <mergeCell ref="A36:B36"/>
    <mergeCell ref="A37:B37"/>
    <mergeCell ref="A25:B25"/>
    <mergeCell ref="A28:B28"/>
    <mergeCell ref="A29:B29"/>
    <mergeCell ref="A30:B30"/>
    <mergeCell ref="A31:B31"/>
    <mergeCell ref="A34:B34"/>
    <mergeCell ref="A24:B24"/>
    <mergeCell ref="E4:I5"/>
    <mergeCell ref="G19:H19"/>
    <mergeCell ref="A21:B21"/>
    <mergeCell ref="A22:B22"/>
    <mergeCell ref="A23:B23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M36" sqref="M36"/>
    </sheetView>
  </sheetViews>
  <sheetFormatPr defaultRowHeight="15" x14ac:dyDescent="0.25"/>
  <sheetData>
    <row r="1" spans="1:17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4" t="s">
        <v>4</v>
      </c>
      <c r="G1" s="5"/>
      <c r="H1" s="6"/>
      <c r="I1" s="6"/>
      <c r="J1" s="7"/>
      <c r="K1" s="8"/>
      <c r="L1" s="9"/>
      <c r="M1" s="10"/>
      <c r="N1" s="10"/>
      <c r="O1" s="11"/>
      <c r="P1" s="10"/>
      <c r="Q1" s="9"/>
    </row>
    <row r="2" spans="1:17" x14ac:dyDescent="0.25">
      <c r="A2" s="2" t="s">
        <v>112</v>
      </c>
      <c r="B2" s="2"/>
      <c r="C2" s="2" t="s">
        <v>113</v>
      </c>
      <c r="D2" s="2" t="s">
        <v>7</v>
      </c>
      <c r="E2" s="12" t="s">
        <v>8</v>
      </c>
      <c r="F2" s="12" t="s">
        <v>114</v>
      </c>
      <c r="G2" s="13"/>
      <c r="H2" s="6"/>
      <c r="I2" s="6"/>
      <c r="J2" s="7"/>
      <c r="K2" s="8"/>
      <c r="L2" s="9"/>
      <c r="M2" s="10"/>
      <c r="N2" s="10"/>
      <c r="O2" s="11"/>
      <c r="P2" s="10"/>
      <c r="Q2" s="9"/>
    </row>
    <row r="3" spans="1:17" x14ac:dyDescent="0.25">
      <c r="A3" s="2"/>
      <c r="B3" s="14"/>
      <c r="C3" s="14"/>
      <c r="D3" s="2"/>
      <c r="E3" s="15"/>
      <c r="F3" s="15"/>
      <c r="G3" s="13"/>
      <c r="H3" s="16" t="s">
        <v>10</v>
      </c>
      <c r="I3" s="16" t="s">
        <v>11</v>
      </c>
      <c r="J3" s="7"/>
      <c r="K3" s="8"/>
      <c r="L3" s="9"/>
      <c r="M3" s="10"/>
      <c r="N3" s="10"/>
      <c r="O3" s="11"/>
      <c r="P3" s="10"/>
      <c r="Q3" s="9"/>
    </row>
    <row r="4" spans="1:17" x14ac:dyDescent="0.25">
      <c r="A4" s="1" t="s">
        <v>12</v>
      </c>
      <c r="B4" s="1" t="s">
        <v>13</v>
      </c>
      <c r="C4" s="1" t="s">
        <v>14</v>
      </c>
      <c r="D4" s="17" t="s">
        <v>15</v>
      </c>
      <c r="E4" s="18" t="s">
        <v>16</v>
      </c>
      <c r="F4" s="18" t="s">
        <v>17</v>
      </c>
      <c r="G4" s="19" t="s">
        <v>16</v>
      </c>
      <c r="H4" s="16" t="s">
        <v>18</v>
      </c>
      <c r="I4" s="16" t="s">
        <v>18</v>
      </c>
      <c r="J4" s="20" t="s">
        <v>19</v>
      </c>
      <c r="K4" s="21" t="s">
        <v>20</v>
      </c>
      <c r="L4" s="22" t="s">
        <v>21</v>
      </c>
      <c r="M4" s="22" t="s">
        <v>22</v>
      </c>
      <c r="N4" s="22" t="s">
        <v>23</v>
      </c>
      <c r="O4" s="23" t="s">
        <v>24</v>
      </c>
      <c r="P4" s="22" t="s">
        <v>25</v>
      </c>
      <c r="Q4" s="22"/>
    </row>
    <row r="5" spans="1:17" x14ac:dyDescent="0.25">
      <c r="A5" s="2" t="s">
        <v>26</v>
      </c>
      <c r="B5" s="2" t="s">
        <v>27</v>
      </c>
      <c r="C5" s="2"/>
      <c r="D5" s="2" t="s">
        <v>28</v>
      </c>
      <c r="E5" s="15">
        <v>10219539.5981033</v>
      </c>
      <c r="F5" s="15" t="s">
        <v>29</v>
      </c>
      <c r="G5" s="13" t="s">
        <v>29</v>
      </c>
      <c r="H5" s="6">
        <v>50</v>
      </c>
      <c r="I5" s="6">
        <v>46.396837146943398</v>
      </c>
      <c r="J5" s="7">
        <v>-7.2063257061131994E-2</v>
      </c>
      <c r="K5" s="8">
        <v>0</v>
      </c>
      <c r="L5" s="9" t="s">
        <v>30</v>
      </c>
      <c r="M5" s="10" t="s">
        <v>31</v>
      </c>
      <c r="N5" s="10" t="s">
        <v>32</v>
      </c>
      <c r="O5" s="11">
        <v>6.5302266429499998</v>
      </c>
      <c r="P5" s="10" t="s">
        <v>26</v>
      </c>
      <c r="Q5" s="9"/>
    </row>
    <row r="6" spans="1:17" x14ac:dyDescent="0.25">
      <c r="A6" s="2" t="s">
        <v>33</v>
      </c>
      <c r="B6" s="2" t="s">
        <v>27</v>
      </c>
      <c r="C6" s="2"/>
      <c r="D6" s="2" t="s">
        <v>28</v>
      </c>
      <c r="E6" s="15">
        <v>16207296.073581301</v>
      </c>
      <c r="F6" s="15" t="s">
        <v>29</v>
      </c>
      <c r="G6" s="13" t="s">
        <v>29</v>
      </c>
      <c r="H6" s="6">
        <v>80</v>
      </c>
      <c r="I6" s="6">
        <v>75.820021082956501</v>
      </c>
      <c r="J6" s="7">
        <v>-5.2249736463043997E-2</v>
      </c>
      <c r="K6" s="8">
        <v>0</v>
      </c>
      <c r="L6" s="9"/>
      <c r="M6" s="10" t="s">
        <v>34</v>
      </c>
      <c r="N6" s="10" t="s">
        <v>32</v>
      </c>
      <c r="O6" s="11">
        <v>6.5302348514833302</v>
      </c>
      <c r="P6" s="10" t="s">
        <v>33</v>
      </c>
      <c r="Q6" s="9"/>
    </row>
    <row r="7" spans="1:17" x14ac:dyDescent="0.25">
      <c r="A7" s="2" t="s">
        <v>35</v>
      </c>
      <c r="B7" s="2" t="s">
        <v>27</v>
      </c>
      <c r="C7" s="2"/>
      <c r="D7" s="2" t="s">
        <v>28</v>
      </c>
      <c r="E7" s="15">
        <v>22145874.007396799</v>
      </c>
      <c r="F7" s="15" t="s">
        <v>29</v>
      </c>
      <c r="G7" s="13" t="s">
        <v>29</v>
      </c>
      <c r="H7" s="6">
        <v>100</v>
      </c>
      <c r="I7" s="6">
        <v>106.604151427671</v>
      </c>
      <c r="J7" s="7">
        <v>6.6041514276712995E-2</v>
      </c>
      <c r="K7" s="8">
        <v>0</v>
      </c>
      <c r="L7" s="9"/>
      <c r="M7" s="10" t="s">
        <v>36</v>
      </c>
      <c r="N7" s="10" t="s">
        <v>32</v>
      </c>
      <c r="O7" s="11">
        <v>6.5301894069499999</v>
      </c>
      <c r="P7" s="10" t="s">
        <v>35</v>
      </c>
      <c r="Q7" s="9"/>
    </row>
    <row r="8" spans="1:17" x14ac:dyDescent="0.25">
      <c r="A8" s="2" t="s">
        <v>37</v>
      </c>
      <c r="B8" s="2" t="s">
        <v>27</v>
      </c>
      <c r="C8" s="2"/>
      <c r="D8" s="2" t="s">
        <v>28</v>
      </c>
      <c r="E8" s="15">
        <v>39448129.808055997</v>
      </c>
      <c r="F8" s="15" t="s">
        <v>29</v>
      </c>
      <c r="G8" s="13" t="s">
        <v>29</v>
      </c>
      <c r="H8" s="6">
        <v>200</v>
      </c>
      <c r="I8" s="6">
        <v>208.66125313659899</v>
      </c>
      <c r="J8" s="7">
        <v>4.3306265683E-2</v>
      </c>
      <c r="K8" s="8">
        <v>0</v>
      </c>
      <c r="L8" s="9"/>
      <c r="M8" s="10" t="s">
        <v>38</v>
      </c>
      <c r="N8" s="10" t="s">
        <v>32</v>
      </c>
      <c r="O8" s="11">
        <v>6.5302769565499998</v>
      </c>
      <c r="P8" s="10" t="s">
        <v>37</v>
      </c>
      <c r="Q8" s="9"/>
    </row>
    <row r="9" spans="1:17" x14ac:dyDescent="0.25">
      <c r="A9" s="2" t="s">
        <v>39</v>
      </c>
      <c r="B9" s="2" t="s">
        <v>27</v>
      </c>
      <c r="C9" s="2"/>
      <c r="D9" s="2" t="s">
        <v>28</v>
      </c>
      <c r="E9" s="15">
        <v>59888941.311526202</v>
      </c>
      <c r="F9" s="15" t="s">
        <v>29</v>
      </c>
      <c r="G9" s="13" t="s">
        <v>29</v>
      </c>
      <c r="H9" s="6">
        <v>400</v>
      </c>
      <c r="I9" s="6">
        <v>376.03846602067603</v>
      </c>
      <c r="J9" s="7">
        <v>-5.9903834948308997E-2</v>
      </c>
      <c r="K9" s="8">
        <v>0</v>
      </c>
      <c r="L9" s="9"/>
      <c r="M9" s="10" t="s">
        <v>40</v>
      </c>
      <c r="N9" s="10" t="s">
        <v>32</v>
      </c>
      <c r="O9" s="11">
        <v>6.5251783104166599</v>
      </c>
      <c r="P9" s="10" t="s">
        <v>39</v>
      </c>
      <c r="Q9" s="9"/>
    </row>
    <row r="10" spans="1:17" x14ac:dyDescent="0.25">
      <c r="A10" s="2" t="s">
        <v>41</v>
      </c>
      <c r="B10" s="2" t="s">
        <v>27</v>
      </c>
      <c r="C10" s="2"/>
      <c r="D10" s="2" t="s">
        <v>28</v>
      </c>
      <c r="E10" s="15">
        <v>69795864.867017493</v>
      </c>
      <c r="F10" s="15" t="s">
        <v>29</v>
      </c>
      <c r="G10" s="13" t="s">
        <v>29</v>
      </c>
      <c r="H10" s="6">
        <v>500</v>
      </c>
      <c r="I10" s="6">
        <v>525.172997438729</v>
      </c>
      <c r="J10" s="7">
        <v>5.0345994877458E-2</v>
      </c>
      <c r="K10" s="8">
        <v>0</v>
      </c>
      <c r="L10" s="9" t="s">
        <v>62</v>
      </c>
      <c r="M10" s="10" t="s">
        <v>42</v>
      </c>
      <c r="N10" s="10" t="s">
        <v>32</v>
      </c>
      <c r="O10" s="11">
        <v>6.5252740584</v>
      </c>
      <c r="P10" s="10" t="s">
        <v>41</v>
      </c>
      <c r="Q10" s="9"/>
    </row>
    <row r="11" spans="1:17" x14ac:dyDescent="0.25">
      <c r="A11" s="2" t="s">
        <v>115</v>
      </c>
      <c r="B11" s="2" t="s">
        <v>44</v>
      </c>
      <c r="C11" s="2"/>
      <c r="D11" s="2" t="s">
        <v>28</v>
      </c>
      <c r="E11" s="15" t="s">
        <v>48</v>
      </c>
      <c r="F11" s="15" t="s">
        <v>29</v>
      </c>
      <c r="G11" s="13" t="s">
        <v>48</v>
      </c>
      <c r="H11" s="6" t="s">
        <v>29</v>
      </c>
      <c r="I11" s="6" t="s">
        <v>48</v>
      </c>
      <c r="J11" s="7" t="s">
        <v>48</v>
      </c>
      <c r="K11" s="8" t="s">
        <v>48</v>
      </c>
      <c r="L11" s="9" t="s">
        <v>49</v>
      </c>
      <c r="M11" s="10" t="s">
        <v>29</v>
      </c>
      <c r="N11" s="10" t="s">
        <v>32</v>
      </c>
      <c r="O11" s="11" t="s">
        <v>48</v>
      </c>
      <c r="P11" s="10" t="s">
        <v>115</v>
      </c>
      <c r="Q11" s="9"/>
    </row>
    <row r="12" spans="1:17" x14ac:dyDescent="0.25">
      <c r="A12" s="2" t="s">
        <v>116</v>
      </c>
      <c r="B12" s="2" t="s">
        <v>44</v>
      </c>
      <c r="C12" s="2"/>
      <c r="D12" s="2" t="s">
        <v>28</v>
      </c>
      <c r="E12" s="15" t="s">
        <v>48</v>
      </c>
      <c r="F12" s="15" t="s">
        <v>29</v>
      </c>
      <c r="G12" s="13" t="s">
        <v>48</v>
      </c>
      <c r="H12" s="6" t="s">
        <v>29</v>
      </c>
      <c r="I12" s="6" t="s">
        <v>48</v>
      </c>
      <c r="J12" s="7" t="s">
        <v>48</v>
      </c>
      <c r="K12" s="8" t="s">
        <v>48</v>
      </c>
      <c r="L12" s="9" t="s">
        <v>49</v>
      </c>
      <c r="M12" s="10" t="s">
        <v>29</v>
      </c>
      <c r="N12" s="10" t="s">
        <v>32</v>
      </c>
      <c r="O12" s="11" t="s">
        <v>48</v>
      </c>
      <c r="P12" s="10" t="s">
        <v>116</v>
      </c>
      <c r="Q12" s="9"/>
    </row>
    <row r="13" spans="1:17" x14ac:dyDescent="0.25">
      <c r="A13" s="2" t="s">
        <v>117</v>
      </c>
      <c r="B13" s="2" t="s">
        <v>44</v>
      </c>
      <c r="C13" s="2"/>
      <c r="D13" s="2" t="s">
        <v>28</v>
      </c>
      <c r="E13" s="15">
        <v>1511.59728124209</v>
      </c>
      <c r="F13" s="15" t="s">
        <v>29</v>
      </c>
      <c r="G13" s="13" t="s">
        <v>29</v>
      </c>
      <c r="H13" s="6" t="s">
        <v>29</v>
      </c>
      <c r="I13" s="6">
        <v>-0.69756116886516295</v>
      </c>
      <c r="J13" s="7" t="s">
        <v>29</v>
      </c>
      <c r="K13" s="8" t="s">
        <v>29</v>
      </c>
      <c r="L13" s="9" t="s">
        <v>30</v>
      </c>
      <c r="M13" s="10" t="s">
        <v>29</v>
      </c>
      <c r="N13" s="10" t="s">
        <v>32</v>
      </c>
      <c r="O13" s="11">
        <v>6.5402325781333301</v>
      </c>
      <c r="P13" s="10" t="s">
        <v>117</v>
      </c>
      <c r="Q13" s="9"/>
    </row>
    <row r="14" spans="1:17" x14ac:dyDescent="0.25">
      <c r="A14" s="2" t="s">
        <v>118</v>
      </c>
      <c r="B14" s="2" t="s">
        <v>44</v>
      </c>
      <c r="C14" s="2"/>
      <c r="D14" s="2" t="s">
        <v>28</v>
      </c>
      <c r="E14" s="15" t="s">
        <v>48</v>
      </c>
      <c r="F14" s="15" t="s">
        <v>29</v>
      </c>
      <c r="G14" s="13" t="s">
        <v>48</v>
      </c>
      <c r="H14" s="6" t="s">
        <v>29</v>
      </c>
      <c r="I14" s="6" t="s">
        <v>48</v>
      </c>
      <c r="J14" s="7" t="s">
        <v>48</v>
      </c>
      <c r="K14" s="8" t="s">
        <v>48</v>
      </c>
      <c r="L14" s="9" t="s">
        <v>49</v>
      </c>
      <c r="M14" s="10" t="s">
        <v>29</v>
      </c>
      <c r="N14" s="10" t="s">
        <v>32</v>
      </c>
      <c r="O14" s="11" t="s">
        <v>48</v>
      </c>
      <c r="P14" s="10" t="s">
        <v>118</v>
      </c>
      <c r="Q14" s="9"/>
    </row>
    <row r="15" spans="1:17" x14ac:dyDescent="0.25">
      <c r="A15" s="2" t="s">
        <v>119</v>
      </c>
      <c r="B15" s="2" t="s">
        <v>51</v>
      </c>
      <c r="C15" s="2"/>
      <c r="D15" s="2" t="s">
        <v>28</v>
      </c>
      <c r="E15" s="15">
        <v>31993472.635355599</v>
      </c>
      <c r="F15" s="15" t="s">
        <v>29</v>
      </c>
      <c r="G15" s="13" t="s">
        <v>29</v>
      </c>
      <c r="H15" s="6" t="s">
        <v>29</v>
      </c>
      <c r="I15" s="6">
        <v>162.00726853869301</v>
      </c>
      <c r="J15" s="7" t="s">
        <v>29</v>
      </c>
      <c r="K15" s="8" t="s">
        <v>29</v>
      </c>
      <c r="L15" s="9"/>
      <c r="M15" s="10" t="s">
        <v>29</v>
      </c>
      <c r="N15" s="10" t="s">
        <v>32</v>
      </c>
      <c r="O15" s="11">
        <v>6.5302926055833304</v>
      </c>
      <c r="P15" s="10" t="s">
        <v>119</v>
      </c>
      <c r="Q15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workbookViewId="0">
      <selection activeCell="A13" sqref="A13"/>
    </sheetView>
  </sheetViews>
  <sheetFormatPr defaultRowHeight="15" x14ac:dyDescent="0.25"/>
  <sheetData>
    <row r="1" spans="1:17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4" t="s">
        <v>4</v>
      </c>
      <c r="G1" s="5"/>
      <c r="H1" s="6"/>
      <c r="I1" s="6"/>
      <c r="J1" s="7"/>
      <c r="K1" s="8"/>
      <c r="L1" s="9"/>
      <c r="M1" s="10"/>
      <c r="N1" s="10"/>
      <c r="O1" s="11"/>
      <c r="P1" s="10"/>
      <c r="Q1" s="9"/>
    </row>
    <row r="2" spans="1:17" x14ac:dyDescent="0.25">
      <c r="A2" s="2" t="s">
        <v>53</v>
      </c>
      <c r="B2" s="2"/>
      <c r="C2" s="2" t="s">
        <v>6</v>
      </c>
      <c r="D2" s="2" t="s">
        <v>7</v>
      </c>
      <c r="E2" s="12" t="s">
        <v>8</v>
      </c>
      <c r="F2" s="12" t="s">
        <v>54</v>
      </c>
      <c r="G2" s="13"/>
      <c r="H2" s="6"/>
      <c r="I2" s="6"/>
      <c r="J2" s="7"/>
      <c r="K2" s="8"/>
      <c r="L2" s="9"/>
      <c r="M2" s="10"/>
      <c r="N2" s="10"/>
      <c r="O2" s="11"/>
      <c r="P2" s="10"/>
      <c r="Q2" s="9"/>
    </row>
    <row r="3" spans="1:17" x14ac:dyDescent="0.25">
      <c r="A3" s="2"/>
      <c r="B3" s="14"/>
      <c r="C3" s="14"/>
      <c r="D3" s="2"/>
      <c r="E3" s="15"/>
      <c r="F3" s="15"/>
      <c r="G3" s="13"/>
      <c r="H3" s="16" t="s">
        <v>10</v>
      </c>
      <c r="I3" s="16" t="s">
        <v>11</v>
      </c>
      <c r="J3" s="7"/>
      <c r="K3" s="8"/>
      <c r="L3" s="9"/>
      <c r="M3" s="10"/>
      <c r="N3" s="10"/>
      <c r="O3" s="11"/>
      <c r="P3" s="10"/>
      <c r="Q3" s="9"/>
    </row>
    <row r="4" spans="1:17" x14ac:dyDescent="0.25">
      <c r="A4" s="1" t="s">
        <v>12</v>
      </c>
      <c r="B4" s="1" t="s">
        <v>13</v>
      </c>
      <c r="C4" s="1" t="s">
        <v>14</v>
      </c>
      <c r="D4" s="17" t="s">
        <v>15</v>
      </c>
      <c r="E4" s="18" t="s">
        <v>16</v>
      </c>
      <c r="F4" s="18" t="s">
        <v>17</v>
      </c>
      <c r="G4" s="19" t="s">
        <v>16</v>
      </c>
      <c r="H4" s="16" t="s">
        <v>18</v>
      </c>
      <c r="I4" s="16" t="s">
        <v>18</v>
      </c>
      <c r="J4" s="20" t="s">
        <v>19</v>
      </c>
      <c r="K4" s="21" t="s">
        <v>20</v>
      </c>
      <c r="L4" s="22" t="s">
        <v>21</v>
      </c>
      <c r="M4" s="22" t="s">
        <v>22</v>
      </c>
      <c r="N4" s="22" t="s">
        <v>23</v>
      </c>
      <c r="O4" s="23" t="s">
        <v>24</v>
      </c>
      <c r="P4" s="22" t="s">
        <v>25</v>
      </c>
      <c r="Q4" s="22"/>
    </row>
    <row r="5" spans="1:17" x14ac:dyDescent="0.25">
      <c r="A5" s="2" t="s">
        <v>55</v>
      </c>
      <c r="B5" s="2" t="s">
        <v>27</v>
      </c>
      <c r="C5" s="2"/>
      <c r="D5" s="2" t="s">
        <v>28</v>
      </c>
      <c r="E5" s="15">
        <v>4779706.6273462204</v>
      </c>
      <c r="F5" s="15" t="s">
        <v>29</v>
      </c>
      <c r="G5" s="13" t="s">
        <v>29</v>
      </c>
      <c r="H5" s="6">
        <v>80</v>
      </c>
      <c r="I5" s="6">
        <v>67.969208459235404</v>
      </c>
      <c r="J5" s="7">
        <v>-0.15038489425955701</v>
      </c>
      <c r="K5" s="8">
        <v>0</v>
      </c>
      <c r="L5" s="9" t="s">
        <v>30</v>
      </c>
      <c r="M5" s="10" t="s">
        <v>31</v>
      </c>
      <c r="N5" s="10" t="s">
        <v>32</v>
      </c>
      <c r="O5" s="11">
        <v>9.2255065200166602</v>
      </c>
      <c r="P5" s="10" t="s">
        <v>55</v>
      </c>
      <c r="Q5" s="9"/>
    </row>
    <row r="6" spans="1:17" x14ac:dyDescent="0.25">
      <c r="A6" s="2" t="s">
        <v>56</v>
      </c>
      <c r="B6" s="2" t="s">
        <v>27</v>
      </c>
      <c r="C6" s="2"/>
      <c r="D6" s="2" t="s">
        <v>28</v>
      </c>
      <c r="E6" s="15">
        <v>7172505.33653301</v>
      </c>
      <c r="F6" s="15" t="s">
        <v>29</v>
      </c>
      <c r="G6" s="13" t="s">
        <v>29</v>
      </c>
      <c r="H6" s="6">
        <v>100</v>
      </c>
      <c r="I6" s="6">
        <v>101.25699832425001</v>
      </c>
      <c r="J6" s="7">
        <v>1.2569983242501E-2</v>
      </c>
      <c r="K6" s="8">
        <v>0</v>
      </c>
      <c r="L6" s="9"/>
      <c r="M6" s="10" t="s">
        <v>34</v>
      </c>
      <c r="N6" s="10" t="s">
        <v>32</v>
      </c>
      <c r="O6" s="11">
        <v>9.21555497923333</v>
      </c>
      <c r="P6" s="10" t="s">
        <v>56</v>
      </c>
      <c r="Q6" s="9"/>
    </row>
    <row r="7" spans="1:17" x14ac:dyDescent="0.25">
      <c r="A7" s="2" t="s">
        <v>57</v>
      </c>
      <c r="B7" s="2" t="s">
        <v>27</v>
      </c>
      <c r="C7" s="2"/>
      <c r="D7" s="2" t="s">
        <v>28</v>
      </c>
      <c r="E7" s="15">
        <v>15563990.747782299</v>
      </c>
      <c r="F7" s="15" t="s">
        <v>29</v>
      </c>
      <c r="G7" s="13" t="s">
        <v>29</v>
      </c>
      <c r="H7" s="6">
        <v>200</v>
      </c>
      <c r="I7" s="6">
        <v>217.99644738552701</v>
      </c>
      <c r="J7" s="7">
        <v>8.998223692764E-2</v>
      </c>
      <c r="K7" s="8">
        <v>0</v>
      </c>
      <c r="L7" s="9"/>
      <c r="M7" s="10" t="s">
        <v>36</v>
      </c>
      <c r="N7" s="10" t="s">
        <v>32</v>
      </c>
      <c r="O7" s="11">
        <v>9.2055334375999998</v>
      </c>
      <c r="P7" s="10" t="s">
        <v>57</v>
      </c>
      <c r="Q7" s="9"/>
    </row>
    <row r="8" spans="1:17" x14ac:dyDescent="0.25">
      <c r="A8" s="2" t="s">
        <v>58</v>
      </c>
      <c r="B8" s="2" t="s">
        <v>27</v>
      </c>
      <c r="C8" s="2"/>
      <c r="D8" s="2" t="s">
        <v>59</v>
      </c>
      <c r="E8" s="15">
        <v>28561646.069920801</v>
      </c>
      <c r="F8" s="15" t="s">
        <v>29</v>
      </c>
      <c r="G8" s="13" t="s">
        <v>29</v>
      </c>
      <c r="H8" s="6">
        <v>400</v>
      </c>
      <c r="I8" s="6">
        <v>398.81534261482</v>
      </c>
      <c r="J8" s="7">
        <v>-2.9616434629489998E-3</v>
      </c>
      <c r="K8" s="8">
        <v>0</v>
      </c>
      <c r="L8" s="9"/>
      <c r="M8" s="10" t="s">
        <v>38</v>
      </c>
      <c r="N8" s="10" t="s">
        <v>32</v>
      </c>
      <c r="O8" s="11">
        <v>9.2105214770833292</v>
      </c>
      <c r="P8" s="10" t="s">
        <v>58</v>
      </c>
      <c r="Q8" s="9"/>
    </row>
    <row r="9" spans="1:17" x14ac:dyDescent="0.25">
      <c r="A9" s="2" t="s">
        <v>60</v>
      </c>
      <c r="B9" s="2" t="s">
        <v>27</v>
      </c>
      <c r="C9" s="2"/>
      <c r="D9" s="2" t="s">
        <v>28</v>
      </c>
      <c r="E9" s="15">
        <v>34876013.964652799</v>
      </c>
      <c r="F9" s="15" t="s">
        <v>29</v>
      </c>
      <c r="G9" s="13" t="s">
        <v>29</v>
      </c>
      <c r="H9" s="6">
        <v>500</v>
      </c>
      <c r="I9" s="6">
        <v>486.65864961897302</v>
      </c>
      <c r="J9" s="7">
        <v>-2.6682700762054E-2</v>
      </c>
      <c r="K9" s="8">
        <v>0</v>
      </c>
      <c r="L9" s="9"/>
      <c r="M9" s="10" t="s">
        <v>40</v>
      </c>
      <c r="N9" s="10" t="s">
        <v>32</v>
      </c>
      <c r="O9" s="11">
        <v>9.2105030213333308</v>
      </c>
      <c r="P9" s="10" t="s">
        <v>60</v>
      </c>
      <c r="Q9" s="9"/>
    </row>
    <row r="10" spans="1:17" x14ac:dyDescent="0.25">
      <c r="A10" s="2" t="s">
        <v>61</v>
      </c>
      <c r="B10" s="2" t="s">
        <v>27</v>
      </c>
      <c r="C10" s="2"/>
      <c r="D10" s="2" t="s">
        <v>28</v>
      </c>
      <c r="E10" s="15">
        <v>43548217.590064101</v>
      </c>
      <c r="F10" s="15" t="s">
        <v>29</v>
      </c>
      <c r="G10" s="13" t="s">
        <v>29</v>
      </c>
      <c r="H10" s="6">
        <v>600</v>
      </c>
      <c r="I10" s="6">
        <v>607.303353597193</v>
      </c>
      <c r="J10" s="7">
        <v>1.2172255995322E-2</v>
      </c>
      <c r="K10" s="8">
        <v>0</v>
      </c>
      <c r="L10" s="9" t="s">
        <v>62</v>
      </c>
      <c r="M10" s="10" t="s">
        <v>42</v>
      </c>
      <c r="N10" s="10" t="s">
        <v>32</v>
      </c>
      <c r="O10" s="11">
        <v>9.2104930266499903</v>
      </c>
      <c r="P10" s="10" t="s">
        <v>61</v>
      </c>
      <c r="Q10" s="9"/>
    </row>
    <row r="11" spans="1:17" x14ac:dyDescent="0.25">
      <c r="A11" s="2" t="s">
        <v>63</v>
      </c>
      <c r="B11" s="2" t="s">
        <v>44</v>
      </c>
      <c r="C11" s="2"/>
      <c r="D11" s="2" t="s">
        <v>28</v>
      </c>
      <c r="E11" s="15">
        <v>2828.3696540154201</v>
      </c>
      <c r="F11" s="15" t="s">
        <v>29</v>
      </c>
      <c r="G11" s="13" t="s">
        <v>29</v>
      </c>
      <c r="H11" s="6" t="s">
        <v>29</v>
      </c>
      <c r="I11" s="6">
        <v>1.51492668354186</v>
      </c>
      <c r="J11" s="7" t="s">
        <v>29</v>
      </c>
      <c r="K11" s="8" t="s">
        <v>29</v>
      </c>
      <c r="L11" s="9" t="s">
        <v>30</v>
      </c>
      <c r="M11" s="10" t="s">
        <v>29</v>
      </c>
      <c r="N11" s="10" t="s">
        <v>32</v>
      </c>
      <c r="O11" s="11">
        <v>9.2205690018999995</v>
      </c>
      <c r="P11" s="10" t="s">
        <v>63</v>
      </c>
      <c r="Q11" s="9"/>
    </row>
    <row r="12" spans="1:17" x14ac:dyDescent="0.25">
      <c r="A12" s="2" t="s">
        <v>64</v>
      </c>
      <c r="B12" s="2" t="s">
        <v>44</v>
      </c>
      <c r="C12" s="2"/>
      <c r="D12" s="2" t="s">
        <v>28</v>
      </c>
      <c r="E12" s="15">
        <v>15933.0935828087</v>
      </c>
      <c r="F12" s="15" t="s">
        <v>29</v>
      </c>
      <c r="G12" s="13" t="s">
        <v>29</v>
      </c>
      <c r="H12" s="6" t="s">
        <v>29</v>
      </c>
      <c r="I12" s="6">
        <v>1.6972350802765599</v>
      </c>
      <c r="J12" s="7" t="s">
        <v>29</v>
      </c>
      <c r="K12" s="8" t="s">
        <v>29</v>
      </c>
      <c r="L12" s="9" t="s">
        <v>30</v>
      </c>
      <c r="M12" s="10" t="s">
        <v>29</v>
      </c>
      <c r="N12" s="10" t="s">
        <v>32</v>
      </c>
      <c r="O12" s="11">
        <v>9.2005039091</v>
      </c>
      <c r="P12" s="10" t="s">
        <v>64</v>
      </c>
      <c r="Q12" s="9"/>
    </row>
    <row r="13" spans="1:17" x14ac:dyDescent="0.25">
      <c r="A13" s="2" t="s">
        <v>65</v>
      </c>
      <c r="B13" s="2" t="s">
        <v>51</v>
      </c>
      <c r="C13" s="2"/>
      <c r="D13" s="2" t="s">
        <v>28</v>
      </c>
      <c r="E13" s="15">
        <v>24573641.5959359</v>
      </c>
      <c r="F13" s="15" t="s">
        <v>29</v>
      </c>
      <c r="G13" s="13" t="s">
        <v>29</v>
      </c>
      <c r="H13" s="6" t="s">
        <v>29</v>
      </c>
      <c r="I13" s="6">
        <v>343.33560067034898</v>
      </c>
      <c r="J13" s="7" t="s">
        <v>29</v>
      </c>
      <c r="K13" s="8" t="s">
        <v>29</v>
      </c>
      <c r="L13" s="9"/>
      <c r="M13" s="10" t="s">
        <v>29</v>
      </c>
      <c r="N13" s="10" t="s">
        <v>32</v>
      </c>
      <c r="O13" s="11">
        <v>9.2005485283000006</v>
      </c>
      <c r="P13" s="10" t="s">
        <v>66</v>
      </c>
      <c r="Q13" s="9"/>
    </row>
    <row r="14" spans="1:17" x14ac:dyDescent="0.25">
      <c r="A14" s="2"/>
      <c r="B14" s="2"/>
      <c r="C14" s="2"/>
      <c r="D14" s="2"/>
      <c r="E14" s="15"/>
      <c r="F14" s="15"/>
      <c r="G14" s="13"/>
      <c r="H14" s="6"/>
      <c r="I14" s="6"/>
      <c r="J14" s="7"/>
      <c r="K14" s="8"/>
      <c r="L14" s="9"/>
      <c r="M14" s="10"/>
      <c r="N14" s="10"/>
      <c r="O14" s="11"/>
      <c r="P14" s="10"/>
      <c r="Q14" s="9"/>
    </row>
    <row r="15" spans="1:17" x14ac:dyDescent="0.25">
      <c r="A15" s="2"/>
      <c r="B15" s="2"/>
      <c r="C15" s="2"/>
      <c r="D15" s="2"/>
      <c r="E15" s="15"/>
      <c r="F15" s="15"/>
      <c r="G15" s="13"/>
      <c r="H15" s="6"/>
      <c r="I15" s="6"/>
      <c r="J15" s="7"/>
      <c r="K15" s="8"/>
      <c r="L15" s="9"/>
      <c r="M15" s="10"/>
      <c r="N15" s="10"/>
      <c r="O15" s="11"/>
      <c r="P15" s="10"/>
      <c r="Q15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J29" sqref="J29:J30"/>
    </sheetView>
  </sheetViews>
  <sheetFormatPr defaultRowHeight="15" x14ac:dyDescent="0.25"/>
  <sheetData>
    <row r="1" spans="1:16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4" t="s">
        <v>4</v>
      </c>
      <c r="G1" s="5"/>
      <c r="H1" s="6"/>
      <c r="I1" s="6"/>
      <c r="J1" s="7"/>
      <c r="K1" s="8"/>
      <c r="L1" s="9"/>
      <c r="M1" s="10"/>
      <c r="N1" s="10"/>
      <c r="O1" s="11"/>
      <c r="P1" s="10"/>
    </row>
    <row r="2" spans="1:16" x14ac:dyDescent="0.25">
      <c r="A2" s="2" t="s">
        <v>5</v>
      </c>
      <c r="B2" s="2"/>
      <c r="C2" s="2" t="s">
        <v>6</v>
      </c>
      <c r="D2" s="2" t="s">
        <v>7</v>
      </c>
      <c r="E2" s="12" t="s">
        <v>8</v>
      </c>
      <c r="F2" s="12" t="s">
        <v>9</v>
      </c>
      <c r="G2" s="13"/>
      <c r="H2" s="6"/>
      <c r="I2" s="6"/>
      <c r="J2" s="7"/>
      <c r="K2" s="8"/>
      <c r="L2" s="9"/>
      <c r="M2" s="10"/>
      <c r="N2" s="10"/>
      <c r="O2" s="11"/>
      <c r="P2" s="10"/>
    </row>
    <row r="3" spans="1:16" x14ac:dyDescent="0.25">
      <c r="A3" s="2"/>
      <c r="B3" s="14"/>
      <c r="C3" s="14"/>
      <c r="D3" s="2"/>
      <c r="E3" s="15"/>
      <c r="F3" s="15"/>
      <c r="G3" s="13"/>
      <c r="H3" s="16" t="s">
        <v>10</v>
      </c>
      <c r="I3" s="16" t="s">
        <v>11</v>
      </c>
      <c r="J3" s="7"/>
      <c r="K3" s="8"/>
      <c r="L3" s="9"/>
      <c r="M3" s="10"/>
      <c r="N3" s="10"/>
      <c r="O3" s="11"/>
      <c r="P3" s="10"/>
    </row>
    <row r="4" spans="1:16" x14ac:dyDescent="0.25">
      <c r="A4" s="1" t="s">
        <v>12</v>
      </c>
      <c r="B4" s="1" t="s">
        <v>13</v>
      </c>
      <c r="C4" s="1" t="s">
        <v>14</v>
      </c>
      <c r="D4" s="17" t="s">
        <v>15</v>
      </c>
      <c r="E4" s="18" t="s">
        <v>16</v>
      </c>
      <c r="F4" s="18" t="s">
        <v>17</v>
      </c>
      <c r="G4" s="19" t="s">
        <v>16</v>
      </c>
      <c r="H4" s="16" t="s">
        <v>18</v>
      </c>
      <c r="I4" s="16" t="s">
        <v>18</v>
      </c>
      <c r="J4" s="20" t="s">
        <v>19</v>
      </c>
      <c r="K4" s="21" t="s">
        <v>20</v>
      </c>
      <c r="L4" s="22" t="s">
        <v>21</v>
      </c>
      <c r="M4" s="22" t="s">
        <v>22</v>
      </c>
      <c r="N4" s="22" t="s">
        <v>23</v>
      </c>
      <c r="O4" s="23" t="s">
        <v>24</v>
      </c>
      <c r="P4" s="22" t="s">
        <v>25</v>
      </c>
    </row>
    <row r="5" spans="1:16" x14ac:dyDescent="0.25">
      <c r="A5" s="2" t="s">
        <v>26</v>
      </c>
      <c r="B5" s="2" t="s">
        <v>27</v>
      </c>
      <c r="C5" s="2"/>
      <c r="D5" s="2" t="s">
        <v>28</v>
      </c>
      <c r="E5" s="15">
        <v>11479791.6325063</v>
      </c>
      <c r="F5" s="15" t="s">
        <v>29</v>
      </c>
      <c r="G5" s="13" t="s">
        <v>29</v>
      </c>
      <c r="H5" s="6">
        <v>50</v>
      </c>
      <c r="I5" s="6">
        <v>35.5090076272053</v>
      </c>
      <c r="J5" s="7">
        <v>-0.28981984745589401</v>
      </c>
      <c r="K5" s="8">
        <v>0</v>
      </c>
      <c r="L5" s="9" t="s">
        <v>30</v>
      </c>
      <c r="M5" s="10" t="s">
        <v>31</v>
      </c>
      <c r="N5" s="10" t="s">
        <v>32</v>
      </c>
      <c r="O5" s="11">
        <v>4.4123209720166603</v>
      </c>
      <c r="P5" s="10" t="s">
        <v>26</v>
      </c>
    </row>
    <row r="6" spans="1:16" x14ac:dyDescent="0.25">
      <c r="A6" s="2" t="s">
        <v>33</v>
      </c>
      <c r="B6" s="2" t="s">
        <v>27</v>
      </c>
      <c r="C6" s="2"/>
      <c r="D6" s="2" t="s">
        <v>28</v>
      </c>
      <c r="E6" s="15">
        <v>20971477.234981898</v>
      </c>
      <c r="F6" s="15" t="s">
        <v>29</v>
      </c>
      <c r="G6" s="13" t="s">
        <v>29</v>
      </c>
      <c r="H6" s="6">
        <v>80</v>
      </c>
      <c r="I6" s="6">
        <v>78.988122000921294</v>
      </c>
      <c r="J6" s="7">
        <v>-1.2648474988483E-2</v>
      </c>
      <c r="K6" s="8">
        <v>0</v>
      </c>
      <c r="L6" s="9"/>
      <c r="M6" s="10" t="s">
        <v>34</v>
      </c>
      <c r="N6" s="10" t="s">
        <v>32</v>
      </c>
      <c r="O6" s="11">
        <v>4.41218424241666</v>
      </c>
      <c r="P6" s="10" t="s">
        <v>33</v>
      </c>
    </row>
    <row r="7" spans="1:16" x14ac:dyDescent="0.25">
      <c r="A7" s="2" t="s">
        <v>35</v>
      </c>
      <c r="B7" s="2" t="s">
        <v>27</v>
      </c>
      <c r="C7" s="2"/>
      <c r="D7" s="2" t="s">
        <v>28</v>
      </c>
      <c r="E7" s="15">
        <v>26757230.202302001</v>
      </c>
      <c r="F7" s="15" t="s">
        <v>29</v>
      </c>
      <c r="G7" s="13" t="s">
        <v>29</v>
      </c>
      <c r="H7" s="6">
        <v>100</v>
      </c>
      <c r="I7" s="6">
        <v>105.491255958347</v>
      </c>
      <c r="J7" s="7">
        <v>5.4912559583472E-2</v>
      </c>
      <c r="K7" s="8">
        <v>0</v>
      </c>
      <c r="L7" s="9"/>
      <c r="M7" s="10" t="s">
        <v>36</v>
      </c>
      <c r="N7" s="10" t="s">
        <v>32</v>
      </c>
      <c r="O7" s="11">
        <v>4.4072210347</v>
      </c>
      <c r="P7" s="10" t="s">
        <v>35</v>
      </c>
    </row>
    <row r="8" spans="1:16" x14ac:dyDescent="0.25">
      <c r="A8" s="2" t="s">
        <v>37</v>
      </c>
      <c r="B8" s="2" t="s">
        <v>27</v>
      </c>
      <c r="C8" s="2"/>
      <c r="D8" s="2" t="s">
        <v>28</v>
      </c>
      <c r="E8" s="15">
        <v>50273085.517701901</v>
      </c>
      <c r="F8" s="15" t="s">
        <v>29</v>
      </c>
      <c r="G8" s="13" t="s">
        <v>29</v>
      </c>
      <c r="H8" s="6">
        <v>200</v>
      </c>
      <c r="I8" s="6">
        <v>213.21169737155199</v>
      </c>
      <c r="J8" s="7">
        <v>6.6058486857762E-2</v>
      </c>
      <c r="K8" s="8">
        <v>0</v>
      </c>
      <c r="L8" s="9"/>
      <c r="M8" s="10" t="s">
        <v>38</v>
      </c>
      <c r="N8" s="10" t="s">
        <v>32</v>
      </c>
      <c r="O8" s="11">
        <v>4.4073195179000004</v>
      </c>
      <c r="P8" s="10" t="s">
        <v>37</v>
      </c>
    </row>
    <row r="9" spans="1:16" x14ac:dyDescent="0.25">
      <c r="A9" s="2" t="s">
        <v>39</v>
      </c>
      <c r="B9" s="2" t="s">
        <v>27</v>
      </c>
      <c r="C9" s="2"/>
      <c r="D9" s="2" t="s">
        <v>28</v>
      </c>
      <c r="E9" s="15">
        <v>92765516.174398303</v>
      </c>
      <c r="F9" s="15" t="s">
        <v>29</v>
      </c>
      <c r="G9" s="13" t="s">
        <v>29</v>
      </c>
      <c r="H9" s="6">
        <v>400</v>
      </c>
      <c r="I9" s="6">
        <v>407.85923732566101</v>
      </c>
      <c r="J9" s="7">
        <v>1.9648093314153001E-2</v>
      </c>
      <c r="K9" s="8">
        <v>0</v>
      </c>
      <c r="L9" s="9"/>
      <c r="M9" s="10" t="s">
        <v>40</v>
      </c>
      <c r="N9" s="10" t="s">
        <v>32</v>
      </c>
      <c r="O9" s="11">
        <v>4.4072907882833299</v>
      </c>
      <c r="P9" s="10" t="s">
        <v>39</v>
      </c>
    </row>
    <row r="10" spans="1:16" x14ac:dyDescent="0.25">
      <c r="A10" s="2" t="s">
        <v>41</v>
      </c>
      <c r="B10" s="2" t="s">
        <v>27</v>
      </c>
      <c r="C10" s="2"/>
      <c r="D10" s="2" t="s">
        <v>28</v>
      </c>
      <c r="E10" s="15">
        <v>110465958.569621</v>
      </c>
      <c r="F10" s="15" t="s">
        <v>29</v>
      </c>
      <c r="G10" s="13" t="s">
        <v>29</v>
      </c>
      <c r="H10" s="6">
        <v>500</v>
      </c>
      <c r="I10" s="6">
        <v>488.94067971631199</v>
      </c>
      <c r="J10" s="7">
        <v>-2.2118640567374E-2</v>
      </c>
      <c r="K10" s="8">
        <v>0</v>
      </c>
      <c r="L10" s="9"/>
      <c r="M10" s="10" t="s">
        <v>42</v>
      </c>
      <c r="N10" s="10" t="s">
        <v>32</v>
      </c>
      <c r="O10" s="11">
        <v>4.41217983893333</v>
      </c>
      <c r="P10" s="10" t="s">
        <v>41</v>
      </c>
    </row>
    <row r="11" spans="1:16" x14ac:dyDescent="0.25">
      <c r="A11" s="2" t="s">
        <v>43</v>
      </c>
      <c r="B11" s="2" t="s">
        <v>44</v>
      </c>
      <c r="C11" s="2"/>
      <c r="D11" s="2" t="s">
        <v>28</v>
      </c>
      <c r="E11" s="15">
        <v>3790.0038048504798</v>
      </c>
      <c r="F11" s="15" t="s">
        <v>29</v>
      </c>
      <c r="G11" s="13" t="s">
        <v>29</v>
      </c>
      <c r="H11" s="6" t="s">
        <v>29</v>
      </c>
      <c r="I11" s="6">
        <v>-17.059778178039601</v>
      </c>
      <c r="J11" s="7" t="s">
        <v>29</v>
      </c>
      <c r="K11" s="8" t="s">
        <v>29</v>
      </c>
      <c r="L11" s="9" t="s">
        <v>30</v>
      </c>
      <c r="M11" s="10" t="s">
        <v>29</v>
      </c>
      <c r="N11" s="10" t="s">
        <v>32</v>
      </c>
      <c r="O11" s="11">
        <v>4.4021745234666598</v>
      </c>
      <c r="P11" s="10" t="s">
        <v>43</v>
      </c>
    </row>
    <row r="12" spans="1:16" x14ac:dyDescent="0.25">
      <c r="A12" s="2" t="s">
        <v>45</v>
      </c>
      <c r="B12" s="2" t="s">
        <v>44</v>
      </c>
      <c r="C12" s="2"/>
      <c r="D12" s="2" t="s">
        <v>28</v>
      </c>
      <c r="E12" s="15">
        <v>2627.5669988531899</v>
      </c>
      <c r="F12" s="15" t="s">
        <v>29</v>
      </c>
      <c r="G12" s="13" t="s">
        <v>29</v>
      </c>
      <c r="H12" s="6" t="s">
        <v>29</v>
      </c>
      <c r="I12" s="6">
        <v>-17.0651030196912</v>
      </c>
      <c r="J12" s="7" t="s">
        <v>29</v>
      </c>
      <c r="K12" s="8" t="s">
        <v>29</v>
      </c>
      <c r="L12" s="9" t="s">
        <v>30</v>
      </c>
      <c r="M12" s="10" t="s">
        <v>29</v>
      </c>
      <c r="N12" s="10" t="s">
        <v>32</v>
      </c>
      <c r="O12" s="11">
        <v>4.4222728680166599</v>
      </c>
      <c r="P12" s="10" t="s">
        <v>45</v>
      </c>
    </row>
    <row r="13" spans="1:16" x14ac:dyDescent="0.25">
      <c r="A13" s="2" t="s">
        <v>46</v>
      </c>
      <c r="B13" s="2" t="s">
        <v>44</v>
      </c>
      <c r="C13" s="2"/>
      <c r="D13" s="2" t="s">
        <v>28</v>
      </c>
      <c r="E13" s="15">
        <v>1256.6504506231699</v>
      </c>
      <c r="F13" s="15" t="s">
        <v>29</v>
      </c>
      <c r="G13" s="13" t="s">
        <v>29</v>
      </c>
      <c r="H13" s="6" t="s">
        <v>29</v>
      </c>
      <c r="I13" s="6">
        <v>-17.071382856581501</v>
      </c>
      <c r="J13" s="7" t="s">
        <v>29</v>
      </c>
      <c r="K13" s="8" t="s">
        <v>29</v>
      </c>
      <c r="L13" s="9" t="s">
        <v>30</v>
      </c>
      <c r="M13" s="10" t="s">
        <v>29</v>
      </c>
      <c r="N13" s="10" t="s">
        <v>32</v>
      </c>
      <c r="O13" s="11">
        <v>4.3671462621333301</v>
      </c>
      <c r="P13" s="10" t="s">
        <v>46</v>
      </c>
    </row>
    <row r="14" spans="1:16" x14ac:dyDescent="0.25">
      <c r="A14" s="2" t="s">
        <v>47</v>
      </c>
      <c r="B14" s="2" t="s">
        <v>44</v>
      </c>
      <c r="C14" s="2"/>
      <c r="D14" s="2" t="s">
        <v>28</v>
      </c>
      <c r="E14" s="15" t="s">
        <v>48</v>
      </c>
      <c r="F14" s="15" t="s">
        <v>29</v>
      </c>
      <c r="G14" s="13" t="s">
        <v>48</v>
      </c>
      <c r="H14" s="6" t="s">
        <v>29</v>
      </c>
      <c r="I14" s="6" t="s">
        <v>48</v>
      </c>
      <c r="J14" s="7" t="s">
        <v>48</v>
      </c>
      <c r="K14" s="8" t="s">
        <v>48</v>
      </c>
      <c r="L14" s="9" t="s">
        <v>49</v>
      </c>
      <c r="M14" s="10" t="s">
        <v>29</v>
      </c>
      <c r="N14" s="10" t="s">
        <v>32</v>
      </c>
      <c r="O14" s="11" t="s">
        <v>48</v>
      </c>
      <c r="P14" s="10" t="s">
        <v>47</v>
      </c>
    </row>
    <row r="15" spans="1:16" x14ac:dyDescent="0.25">
      <c r="A15" s="2" t="s">
        <v>50</v>
      </c>
      <c r="B15" s="2" t="s">
        <v>51</v>
      </c>
      <c r="C15" s="2"/>
      <c r="D15" s="2" t="s">
        <v>28</v>
      </c>
      <c r="E15" s="15">
        <v>49391353.023607902</v>
      </c>
      <c r="F15" s="15" t="s">
        <v>29</v>
      </c>
      <c r="G15" s="13" t="s">
        <v>29</v>
      </c>
      <c r="H15" s="6" t="s">
        <v>29</v>
      </c>
      <c r="I15" s="6">
        <v>209.17269423097801</v>
      </c>
      <c r="J15" s="7" t="s">
        <v>29</v>
      </c>
      <c r="K15" s="8" t="s">
        <v>29</v>
      </c>
      <c r="L15" s="9"/>
      <c r="M15" s="10" t="s">
        <v>29</v>
      </c>
      <c r="N15" s="10" t="s">
        <v>32</v>
      </c>
      <c r="O15" s="11">
        <v>4.4121912853499996</v>
      </c>
      <c r="P15" s="10" t="s">
        <v>50</v>
      </c>
    </row>
    <row r="16" spans="1:16" x14ac:dyDescent="0.25">
      <c r="A16" s="2" t="s">
        <v>52</v>
      </c>
      <c r="B16" s="2" t="s">
        <v>51</v>
      </c>
      <c r="C16" s="2"/>
      <c r="D16" s="2" t="s">
        <v>28</v>
      </c>
      <c r="E16" s="15">
        <v>44833883.276135899</v>
      </c>
      <c r="F16" s="15" t="s">
        <v>29</v>
      </c>
      <c r="G16" s="13" t="s">
        <v>29</v>
      </c>
      <c r="H16" s="6" t="s">
        <v>29</v>
      </c>
      <c r="I16" s="6">
        <v>188.29602840953501</v>
      </c>
      <c r="J16" s="7" t="s">
        <v>29</v>
      </c>
      <c r="K16" s="8" t="s">
        <v>29</v>
      </c>
      <c r="L16" s="9"/>
      <c r="M16" s="10" t="s">
        <v>29</v>
      </c>
      <c r="N16" s="10" t="s">
        <v>32</v>
      </c>
      <c r="O16" s="11">
        <v>4.4122246901333302</v>
      </c>
      <c r="P16" s="10" t="s">
        <v>52</v>
      </c>
    </row>
    <row r="17" spans="1:16" x14ac:dyDescent="0.25">
      <c r="A17" s="2"/>
      <c r="B17" s="2"/>
      <c r="C17" s="2"/>
      <c r="D17" s="2"/>
      <c r="E17" s="15"/>
      <c r="F17" s="15"/>
      <c r="G17" s="13"/>
      <c r="H17" s="6"/>
      <c r="I17" s="6"/>
      <c r="J17" s="7"/>
      <c r="K17" s="8"/>
      <c r="L17" s="9"/>
      <c r="M17" s="10"/>
      <c r="N17" s="10"/>
      <c r="O17" s="11"/>
      <c r="P17" s="10"/>
    </row>
    <row r="19" spans="1:16" x14ac:dyDescent="0.25">
      <c r="A19" s="2"/>
      <c r="B19" s="2"/>
      <c r="C19" s="2"/>
      <c r="D19" s="2"/>
      <c r="E19" s="15"/>
      <c r="F19" s="15"/>
      <c r="G19" s="13"/>
      <c r="H19" s="6"/>
      <c r="I19" s="6"/>
      <c r="J19" s="7"/>
      <c r="K19" s="8"/>
      <c r="L19" s="9"/>
      <c r="M19" s="10"/>
      <c r="N19" s="10"/>
      <c r="O19" s="11"/>
      <c r="P19" s="10"/>
    </row>
    <row r="20" spans="1:16" x14ac:dyDescent="0.25">
      <c r="A20" s="2"/>
      <c r="B20" s="2"/>
      <c r="C20" s="2"/>
      <c r="D20" s="2"/>
      <c r="E20" s="15"/>
      <c r="F20" s="15"/>
      <c r="G20" s="13"/>
      <c r="H20" s="6"/>
      <c r="I20" s="6"/>
      <c r="J20" s="7"/>
      <c r="K20" s="8"/>
      <c r="L20" s="9"/>
      <c r="M20" s="10"/>
      <c r="N20" s="10"/>
      <c r="O20" s="11"/>
      <c r="P20" s="10"/>
    </row>
    <row r="21" spans="1:16" x14ac:dyDescent="0.25">
      <c r="A21" s="2"/>
      <c r="B21" s="2"/>
      <c r="C21" s="2"/>
      <c r="D21" s="2"/>
      <c r="E21" s="15"/>
      <c r="F21" s="15"/>
      <c r="G21" s="13"/>
      <c r="H21" s="6"/>
      <c r="I21" s="6"/>
      <c r="J21" s="7"/>
      <c r="K21" s="8"/>
      <c r="L21" s="9"/>
      <c r="M21" s="10"/>
      <c r="N21" s="10"/>
      <c r="O21" s="11"/>
      <c r="P21" s="10"/>
    </row>
    <row r="22" spans="1:16" x14ac:dyDescent="0.25">
      <c r="A22" s="2"/>
      <c r="B22" s="2"/>
      <c r="C22" s="2"/>
      <c r="D22" s="2"/>
      <c r="E22" s="15"/>
      <c r="F22" s="15"/>
      <c r="G22" s="13"/>
      <c r="H22" s="6"/>
      <c r="I22" s="6"/>
      <c r="J22" s="7"/>
      <c r="K22" s="8"/>
      <c r="L22" s="9"/>
      <c r="M22" s="10"/>
      <c r="N22" s="10"/>
      <c r="O22" s="11"/>
      <c r="P22" s="10"/>
    </row>
    <row r="23" spans="1:16" x14ac:dyDescent="0.25">
      <c r="A23" s="2"/>
      <c r="B23" s="2"/>
      <c r="C23" s="2"/>
      <c r="D23" s="2"/>
      <c r="E23" s="15"/>
      <c r="F23" s="15"/>
      <c r="G23" s="13"/>
      <c r="H23" s="6"/>
      <c r="I23" s="6"/>
      <c r="J23" s="7"/>
      <c r="K23" s="8"/>
      <c r="L23" s="9"/>
      <c r="M23" s="10"/>
      <c r="N23" s="10"/>
      <c r="O23" s="11"/>
      <c r="P23" s="10"/>
    </row>
    <row r="24" spans="1:16" x14ac:dyDescent="0.25">
      <c r="A24" s="2"/>
      <c r="B24" s="2"/>
      <c r="C24" s="2"/>
      <c r="D24" s="2"/>
      <c r="E24" s="15"/>
      <c r="F24" s="15"/>
      <c r="G24" s="13"/>
      <c r="H24" s="6"/>
      <c r="I24" s="6"/>
      <c r="J24" s="7"/>
      <c r="K24" s="8"/>
      <c r="L24" s="9"/>
      <c r="M24" s="10"/>
      <c r="N24" s="10"/>
      <c r="O24" s="11"/>
      <c r="P24" s="10"/>
    </row>
    <row r="25" spans="1:16" x14ac:dyDescent="0.25">
      <c r="A25" s="2"/>
      <c r="B25" s="2"/>
      <c r="C25" s="2"/>
      <c r="D25" s="2"/>
      <c r="E25" s="15"/>
      <c r="F25" s="15"/>
      <c r="G25" s="13"/>
      <c r="H25" s="6"/>
      <c r="I25" s="6"/>
      <c r="J25" s="7"/>
      <c r="K25" s="8"/>
      <c r="L25" s="9"/>
      <c r="M25" s="10"/>
      <c r="N25" s="10"/>
      <c r="O25" s="11"/>
      <c r="P25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workbookViewId="0">
      <selection activeCell="G25" sqref="G25"/>
    </sheetView>
  </sheetViews>
  <sheetFormatPr defaultRowHeight="15" x14ac:dyDescent="0.25"/>
  <sheetData>
    <row r="1" spans="1:16" x14ac:dyDescent="0.25">
      <c r="A1" s="1" t="s">
        <v>0</v>
      </c>
      <c r="B1" s="2"/>
      <c r="C1" s="1" t="s">
        <v>1</v>
      </c>
      <c r="D1" s="1" t="s">
        <v>2</v>
      </c>
      <c r="E1" s="3" t="s">
        <v>3</v>
      </c>
      <c r="F1" s="4" t="s">
        <v>4</v>
      </c>
      <c r="G1" s="5"/>
      <c r="H1" s="6"/>
      <c r="I1" s="6"/>
      <c r="J1" s="7"/>
      <c r="K1" s="8"/>
      <c r="L1" s="9"/>
      <c r="M1" s="10"/>
      <c r="N1" s="10"/>
      <c r="O1" s="11"/>
      <c r="P1" s="10"/>
    </row>
    <row r="2" spans="1:16" x14ac:dyDescent="0.25">
      <c r="A2" s="2" t="s">
        <v>67</v>
      </c>
      <c r="B2" s="2"/>
      <c r="C2" s="2" t="s">
        <v>6</v>
      </c>
      <c r="D2" s="2" t="s">
        <v>7</v>
      </c>
      <c r="E2" s="12" t="s">
        <v>8</v>
      </c>
      <c r="F2" s="12" t="s">
        <v>68</v>
      </c>
      <c r="G2" s="13"/>
      <c r="H2" s="6"/>
      <c r="I2" s="6"/>
      <c r="J2" s="7"/>
      <c r="K2" s="8"/>
      <c r="L2" s="9"/>
      <c r="M2" s="10"/>
      <c r="N2" s="10"/>
      <c r="O2" s="11"/>
      <c r="P2" s="10"/>
    </row>
    <row r="3" spans="1:16" x14ac:dyDescent="0.25">
      <c r="A3" s="2"/>
      <c r="B3" s="14"/>
      <c r="C3" s="14"/>
      <c r="D3" s="2"/>
      <c r="E3" s="15"/>
      <c r="F3" s="15"/>
      <c r="G3" s="13"/>
      <c r="H3" s="16" t="s">
        <v>10</v>
      </c>
      <c r="I3" s="16" t="s">
        <v>11</v>
      </c>
      <c r="J3" s="7"/>
      <c r="K3" s="8"/>
      <c r="L3" s="9"/>
      <c r="M3" s="10"/>
      <c r="N3" s="10"/>
      <c r="O3" s="11"/>
      <c r="P3" s="10"/>
    </row>
    <row r="4" spans="1:16" x14ac:dyDescent="0.25">
      <c r="A4" s="1" t="s">
        <v>12</v>
      </c>
      <c r="B4" s="1" t="s">
        <v>13</v>
      </c>
      <c r="C4" s="1" t="s">
        <v>14</v>
      </c>
      <c r="D4" s="17" t="s">
        <v>15</v>
      </c>
      <c r="E4" s="18" t="s">
        <v>16</v>
      </c>
      <c r="F4" s="18" t="s">
        <v>17</v>
      </c>
      <c r="G4" s="19" t="s">
        <v>16</v>
      </c>
      <c r="H4" s="16" t="s">
        <v>18</v>
      </c>
      <c r="I4" s="16" t="s">
        <v>18</v>
      </c>
      <c r="J4" s="20" t="s">
        <v>19</v>
      </c>
      <c r="K4" s="21" t="s">
        <v>20</v>
      </c>
      <c r="L4" s="22" t="s">
        <v>21</v>
      </c>
      <c r="M4" s="22" t="s">
        <v>22</v>
      </c>
      <c r="N4" s="22" t="s">
        <v>23</v>
      </c>
      <c r="O4" s="23" t="s">
        <v>24</v>
      </c>
      <c r="P4" s="22" t="s">
        <v>25</v>
      </c>
    </row>
    <row r="5" spans="1:16" x14ac:dyDescent="0.25">
      <c r="A5" s="2" t="s">
        <v>26</v>
      </c>
      <c r="B5" s="2" t="s">
        <v>27</v>
      </c>
      <c r="C5" s="2"/>
      <c r="D5" s="2" t="s">
        <v>28</v>
      </c>
      <c r="E5" s="15">
        <v>11401765.9324694</v>
      </c>
      <c r="F5" s="15" t="s">
        <v>29</v>
      </c>
      <c r="G5" s="13" t="s">
        <v>29</v>
      </c>
      <c r="H5" s="6">
        <v>50</v>
      </c>
      <c r="I5" s="6">
        <v>45.061191327805801</v>
      </c>
      <c r="J5" s="7">
        <v>-9.8776173443883994E-2</v>
      </c>
      <c r="K5" s="8">
        <v>0</v>
      </c>
      <c r="L5" s="9" t="s">
        <v>30</v>
      </c>
      <c r="M5" s="10" t="s">
        <v>31</v>
      </c>
      <c r="N5" s="10" t="s">
        <v>32</v>
      </c>
      <c r="O5" s="11">
        <v>3.9489063621166598</v>
      </c>
      <c r="P5" s="10" t="s">
        <v>26</v>
      </c>
    </row>
    <row r="6" spans="1:16" x14ac:dyDescent="0.25">
      <c r="A6" s="2" t="s">
        <v>33</v>
      </c>
      <c r="B6" s="2" t="s">
        <v>27</v>
      </c>
      <c r="C6" s="2"/>
      <c r="D6" s="2" t="s">
        <v>28</v>
      </c>
      <c r="E6" s="15">
        <v>19818262.318476301</v>
      </c>
      <c r="F6" s="15" t="s">
        <v>29</v>
      </c>
      <c r="G6" s="13" t="s">
        <v>29</v>
      </c>
      <c r="H6" s="6">
        <v>80</v>
      </c>
      <c r="I6" s="6">
        <v>81.503887687090895</v>
      </c>
      <c r="J6" s="7">
        <v>1.8798596088637001E-2</v>
      </c>
      <c r="K6" s="8">
        <v>0</v>
      </c>
      <c r="L6" s="9"/>
      <c r="M6" s="10" t="s">
        <v>34</v>
      </c>
      <c r="N6" s="10" t="s">
        <v>32</v>
      </c>
      <c r="O6" s="11">
        <v>3.9337627648</v>
      </c>
      <c r="P6" s="10" t="s">
        <v>33</v>
      </c>
    </row>
    <row r="7" spans="1:16" x14ac:dyDescent="0.25">
      <c r="A7" s="2" t="s">
        <v>35</v>
      </c>
      <c r="B7" s="2" t="s">
        <v>27</v>
      </c>
      <c r="C7" s="2"/>
      <c r="D7" s="2" t="s">
        <v>28</v>
      </c>
      <c r="E7" s="15">
        <v>24454627.730134498</v>
      </c>
      <c r="F7" s="15" t="s">
        <v>29</v>
      </c>
      <c r="G7" s="13" t="s">
        <v>29</v>
      </c>
      <c r="H7" s="6">
        <v>100</v>
      </c>
      <c r="I7" s="6">
        <v>101.57894613880801</v>
      </c>
      <c r="J7" s="7">
        <v>1.5789461388082002E-2</v>
      </c>
      <c r="K7" s="8">
        <v>0</v>
      </c>
      <c r="L7" s="9"/>
      <c r="M7" s="10" t="s">
        <v>36</v>
      </c>
      <c r="N7" s="10" t="s">
        <v>32</v>
      </c>
      <c r="O7" s="11">
        <v>3.933748392</v>
      </c>
      <c r="P7" s="10" t="s">
        <v>35</v>
      </c>
    </row>
    <row r="8" spans="1:16" x14ac:dyDescent="0.25">
      <c r="A8" s="2" t="s">
        <v>37</v>
      </c>
      <c r="B8" s="2" t="s">
        <v>27</v>
      </c>
      <c r="C8" s="2"/>
      <c r="D8" s="2" t="s">
        <v>28</v>
      </c>
      <c r="E8" s="15">
        <v>48106154.047598504</v>
      </c>
      <c r="F8" s="15" t="s">
        <v>29</v>
      </c>
      <c r="G8" s="13" t="s">
        <v>29</v>
      </c>
      <c r="H8" s="6">
        <v>200</v>
      </c>
      <c r="I8" s="6">
        <v>203.98799528353399</v>
      </c>
      <c r="J8" s="7">
        <v>1.9939976417671999E-2</v>
      </c>
      <c r="K8" s="8">
        <v>0</v>
      </c>
      <c r="L8" s="9"/>
      <c r="M8" s="10" t="s">
        <v>38</v>
      </c>
      <c r="N8" s="10" t="s">
        <v>32</v>
      </c>
      <c r="O8" s="11">
        <v>3.9338271896000001</v>
      </c>
      <c r="P8" s="10" t="s">
        <v>37</v>
      </c>
    </row>
    <row r="9" spans="1:16" x14ac:dyDescent="0.25">
      <c r="A9" s="2" t="s">
        <v>39</v>
      </c>
      <c r="B9" s="2" t="s">
        <v>27</v>
      </c>
      <c r="C9" s="2"/>
      <c r="D9" s="2" t="s">
        <v>28</v>
      </c>
      <c r="E9" s="15">
        <v>92827733.689444393</v>
      </c>
      <c r="F9" s="15" t="s">
        <v>29</v>
      </c>
      <c r="G9" s="13" t="s">
        <v>29</v>
      </c>
      <c r="H9" s="6">
        <v>400</v>
      </c>
      <c r="I9" s="6">
        <v>397.62854033325601</v>
      </c>
      <c r="J9" s="7">
        <v>-5.928649166859E-3</v>
      </c>
      <c r="K9" s="8">
        <v>0</v>
      </c>
      <c r="L9" s="9"/>
      <c r="M9" s="10" t="s">
        <v>40</v>
      </c>
      <c r="N9" s="10" t="s">
        <v>32</v>
      </c>
      <c r="O9" s="11">
        <v>3.9337244024166602</v>
      </c>
      <c r="P9" s="10" t="s">
        <v>39</v>
      </c>
    </row>
    <row r="10" spans="1:16" x14ac:dyDescent="0.25">
      <c r="A10" s="2" t="s">
        <v>41</v>
      </c>
      <c r="B10" s="2" t="s">
        <v>27</v>
      </c>
      <c r="C10" s="2"/>
      <c r="D10" s="2" t="s">
        <v>28</v>
      </c>
      <c r="E10" s="15">
        <v>116525877.515323</v>
      </c>
      <c r="F10" s="15" t="s">
        <v>29</v>
      </c>
      <c r="G10" s="13" t="s">
        <v>29</v>
      </c>
      <c r="H10" s="6">
        <v>500</v>
      </c>
      <c r="I10" s="6">
        <v>500.239439229504</v>
      </c>
      <c r="J10" s="7">
        <v>4.7887845900899999E-4</v>
      </c>
      <c r="K10" s="8">
        <v>0</v>
      </c>
      <c r="L10" s="9" t="s">
        <v>62</v>
      </c>
      <c r="M10" s="10" t="s">
        <v>42</v>
      </c>
      <c r="N10" s="10" t="s">
        <v>32</v>
      </c>
      <c r="O10" s="11">
        <v>3.9387997370666601</v>
      </c>
      <c r="P10" s="10" t="s">
        <v>41</v>
      </c>
    </row>
    <row r="11" spans="1:16" x14ac:dyDescent="0.25">
      <c r="A11" s="2" t="s">
        <v>43</v>
      </c>
      <c r="B11" s="2" t="s">
        <v>44</v>
      </c>
      <c r="C11" s="2"/>
      <c r="D11" s="2" t="s">
        <v>28</v>
      </c>
      <c r="E11" s="15" t="s">
        <v>48</v>
      </c>
      <c r="F11" s="15" t="s">
        <v>29</v>
      </c>
      <c r="G11" s="13" t="s">
        <v>48</v>
      </c>
      <c r="H11" s="6" t="s">
        <v>29</v>
      </c>
      <c r="I11" s="6" t="s">
        <v>48</v>
      </c>
      <c r="J11" s="7" t="s">
        <v>48</v>
      </c>
      <c r="K11" s="8" t="s">
        <v>48</v>
      </c>
      <c r="L11" s="9" t="s">
        <v>49</v>
      </c>
      <c r="M11" s="10" t="s">
        <v>29</v>
      </c>
      <c r="N11" s="10" t="s">
        <v>32</v>
      </c>
      <c r="O11" s="11" t="s">
        <v>48</v>
      </c>
      <c r="P11" s="10" t="s">
        <v>43</v>
      </c>
    </row>
    <row r="12" spans="1:16" x14ac:dyDescent="0.25">
      <c r="A12" s="2" t="s">
        <v>45</v>
      </c>
      <c r="B12" s="2" t="s">
        <v>44</v>
      </c>
      <c r="C12" s="2"/>
      <c r="D12" s="2" t="s">
        <v>28</v>
      </c>
      <c r="E12" s="15" t="s">
        <v>48</v>
      </c>
      <c r="F12" s="15" t="s">
        <v>29</v>
      </c>
      <c r="G12" s="13" t="s">
        <v>48</v>
      </c>
      <c r="H12" s="6" t="s">
        <v>29</v>
      </c>
      <c r="I12" s="6" t="s">
        <v>48</v>
      </c>
      <c r="J12" s="7" t="s">
        <v>48</v>
      </c>
      <c r="K12" s="8" t="s">
        <v>48</v>
      </c>
      <c r="L12" s="9" t="s">
        <v>49</v>
      </c>
      <c r="M12" s="10" t="s">
        <v>29</v>
      </c>
      <c r="N12" s="10" t="s">
        <v>32</v>
      </c>
      <c r="O12" s="11" t="s">
        <v>48</v>
      </c>
      <c r="P12" s="10" t="s">
        <v>45</v>
      </c>
    </row>
    <row r="13" spans="1:16" x14ac:dyDescent="0.25">
      <c r="A13" s="2" t="s">
        <v>46</v>
      </c>
      <c r="B13" s="2" t="s">
        <v>44</v>
      </c>
      <c r="C13" s="2"/>
      <c r="D13" s="2" t="s">
        <v>28</v>
      </c>
      <c r="E13" s="15" t="s">
        <v>48</v>
      </c>
      <c r="F13" s="15" t="s">
        <v>29</v>
      </c>
      <c r="G13" s="13" t="s">
        <v>48</v>
      </c>
      <c r="H13" s="6" t="s">
        <v>29</v>
      </c>
      <c r="I13" s="6" t="s">
        <v>48</v>
      </c>
      <c r="J13" s="7" t="s">
        <v>48</v>
      </c>
      <c r="K13" s="8" t="s">
        <v>48</v>
      </c>
      <c r="L13" s="9" t="s">
        <v>49</v>
      </c>
      <c r="M13" s="10" t="s">
        <v>29</v>
      </c>
      <c r="N13" s="10" t="s">
        <v>32</v>
      </c>
      <c r="O13" s="11" t="s">
        <v>48</v>
      </c>
      <c r="P13" s="10" t="s">
        <v>46</v>
      </c>
    </row>
    <row r="14" spans="1:16" x14ac:dyDescent="0.25">
      <c r="A14" s="2" t="s">
        <v>69</v>
      </c>
      <c r="B14" s="2" t="s">
        <v>51</v>
      </c>
      <c r="C14" s="2"/>
      <c r="D14" s="2" t="s">
        <v>28</v>
      </c>
      <c r="E14" s="15">
        <v>35845298.742808498</v>
      </c>
      <c r="F14" s="15" t="s">
        <v>29</v>
      </c>
      <c r="G14" s="13" t="s">
        <v>29</v>
      </c>
      <c r="H14" s="6" t="s">
        <v>29</v>
      </c>
      <c r="I14" s="6">
        <v>150.899559610886</v>
      </c>
      <c r="J14" s="7" t="s">
        <v>29</v>
      </c>
      <c r="K14" s="8" t="s">
        <v>29</v>
      </c>
      <c r="L14" s="9"/>
      <c r="M14" s="10" t="s">
        <v>29</v>
      </c>
      <c r="N14" s="10" t="s">
        <v>32</v>
      </c>
      <c r="O14" s="11">
        <v>3.9387485765333299</v>
      </c>
      <c r="P14" s="1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Metadata</vt:lpstr>
      <vt:lpstr>BCF</vt:lpstr>
      <vt:lpstr>CTR</vt:lpstr>
      <vt:lpstr>CFS</vt:lpstr>
      <vt:lpstr>IMI</vt:lpstr>
      <vt:lpstr>TMX</vt:lpstr>
    </vt:vector>
  </TitlesOfParts>
  <Company>Iowa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Krishnan, Niranjana [ENT]</dc:creator>
  <cp:lastModifiedBy>Krishnan, Niranjana [ENT]</cp:lastModifiedBy>
  <dcterms:created xsi:type="dcterms:W3CDTF">2020-01-13T01:34:43Z</dcterms:created>
  <dcterms:modified xsi:type="dcterms:W3CDTF">2020-01-16T22:22:43Z</dcterms:modified>
</cp:coreProperties>
</file>