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iranjana\Box\Niranjana (Niranjana Krishnan)\Data Management\ChronicTox_Monarchs\"/>
    </mc:Choice>
  </mc:AlternateContent>
  <xr:revisionPtr revIDLastSave="0" documentId="13_ncr:1_{838268B0-1CFC-4AA7-9108-3D3AD392875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tadata" sheetId="5" r:id="rId1"/>
    <sheet name="BCF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4" l="1"/>
  <c r="G19" i="4"/>
  <c r="C11" i="4" s="1"/>
  <c r="C16" i="4"/>
  <c r="C14" i="4"/>
  <c r="C9" i="4"/>
  <c r="C6" i="4"/>
  <c r="C7" i="4"/>
  <c r="C19" i="4"/>
  <c r="C18" i="4"/>
  <c r="C8" i="4"/>
  <c r="C5" i="4"/>
  <c r="C17" i="4"/>
  <c r="C12" i="4"/>
  <c r="C10" i="4"/>
  <c r="C4" i="4"/>
  <c r="C13" i="4" l="1"/>
  <c r="D22" i="4"/>
  <c r="E22" i="4" s="1"/>
  <c r="G22" i="4" s="1"/>
  <c r="H22" i="4" s="1"/>
  <c r="I22" i="4" s="1"/>
  <c r="C1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Westgate</author>
  </authors>
  <commentList>
    <comment ref="G16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 this box enter the value from equation above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6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 this box enter value from equation above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<sst xmlns="http://schemas.openxmlformats.org/spreadsheetml/2006/main" count="23" uniqueCount="19">
  <si>
    <t>area cts</t>
  </si>
  <si>
    <t xml:space="preserve">Equation for </t>
  </si>
  <si>
    <t>y =</t>
  </si>
  <si>
    <t>x+</t>
  </si>
  <si>
    <t>Standard curve</t>
  </si>
  <si>
    <t>Eq for meas.</t>
  </si>
  <si>
    <t>)</t>
  </si>
  <si>
    <t>ID</t>
  </si>
  <si>
    <t>dil factor</t>
  </si>
  <si>
    <t xml:space="preserve">ng </t>
  </si>
  <si>
    <t xml:space="preserve">ng = (area cts + </t>
  </si>
  <si>
    <t>ppm</t>
  </si>
  <si>
    <t>ppb</t>
  </si>
  <si>
    <t>Back calculated</t>
  </si>
  <si>
    <t>10^-3mg/mL 1ppm EA/SW (N) shot as is</t>
  </si>
  <si>
    <t>mg/mL</t>
  </si>
  <si>
    <t>Std3 (1mg/mL)</t>
  </si>
  <si>
    <t>These data were used in Table S5 (and associated tables containing measured beta-cyfluthrin stock solution concentration; serial dilution concentrations were estimated based on stock solution concentration)</t>
  </si>
  <si>
    <t xml:space="preserve">This file contains the measured concentration of beta-cyfluthrin stock solution (nominal concentration = 1 mg/mL in acetone) used in the egg, pupa, and adult topical toxicity studies. The method of analysis has been described in the paper.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</si>
</sst>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E+00"/>
    <numFmt numFmtId="166" formatCode="0.0000000"/>
    <numFmt numFmtId="167" formatCode="0.00000"/>
    <numFmt numFmtId="168" formatCode="0.0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/>
    <xf numFmtId="0" fontId="0" fillId="2" borderId="2" xfId="0" applyFill="1" applyBorder="1" applyAlignment="1">
      <alignment horizontal="right"/>
    </xf>
    <xf numFmtId="0" fontId="0" fillId="3" borderId="8" xfId="0" applyFill="1" applyBorder="1"/>
    <xf numFmtId="0" fontId="0" fillId="2" borderId="2" xfId="0" applyFill="1" applyBorder="1" applyAlignment="1">
      <alignment horizontal="left"/>
    </xf>
    <xf numFmtId="0" fontId="0" fillId="2" borderId="9" xfId="0" applyFill="1" applyBorder="1"/>
    <xf numFmtId="0" fontId="0" fillId="0" borderId="7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4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13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2" xfId="0" applyNumberForma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5" xfId="0" applyFon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 applyFon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167" fontId="0" fillId="0" borderId="12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Std Curve</a:t>
            </a:r>
          </a:p>
        </c:rich>
      </c:tx>
      <c:layout>
        <c:manualLayout>
          <c:xMode val="edge"/>
          <c:yMode val="edge"/>
          <c:x val="1.4326639402632809E-2"/>
          <c:y val="2.9069841879521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93934927611284"/>
          <c:y val="0.13372130984656003"/>
          <c:w val="0.83199143108797757"/>
          <c:h val="0.73719848543522226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138279677204209"/>
                  <c:y val="-0.15116331856170906"/>
                </c:manualLayout>
              </c:layout>
              <c:numFmt formatCode="#,##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BCF!$A$4:$A$19</c:f>
              <c:numCache>
                <c:formatCode>General</c:formatCode>
                <c:ptCount val="16"/>
                <c:pt idx="1">
                  <c:v>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BCF!$B$4:$B$19</c:f>
              <c:numCache>
                <c:formatCode>#,##0</c:formatCode>
                <c:ptCount val="16"/>
                <c:pt idx="1">
                  <c:v>0</c:v>
                </c:pt>
                <c:pt idx="2">
                  <c:v>10760800.91</c:v>
                </c:pt>
                <c:pt idx="3">
                  <c:v>18689869.140000001</c:v>
                </c:pt>
                <c:pt idx="4">
                  <c:v>68176047.540000007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FB-40C7-8FF3-C084B9C24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638232"/>
        <c:axId val="1"/>
      </c:scatterChart>
      <c:valAx>
        <c:axId val="235638232"/>
        <c:scaling>
          <c:orientation val="minMax"/>
          <c:max val="2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ppb</a:t>
                </a:r>
              </a:p>
            </c:rich>
          </c:tx>
          <c:layout>
            <c:manualLayout>
              <c:xMode val="edge"/>
              <c:yMode val="edge"/>
              <c:x val="0.51289446377342363"/>
              <c:y val="0.925341954206943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"/>
        <c:minorUnit val="8"/>
      </c:valAx>
      <c:valAx>
        <c:axId val="1"/>
        <c:scaling>
          <c:orientation val="minMax"/>
          <c:max val="80000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area cts</a:t>
                </a:r>
              </a:p>
            </c:rich>
          </c:tx>
          <c:layout>
            <c:manualLayout>
              <c:xMode val="edge"/>
              <c:yMode val="edge"/>
              <c:x val="1.3304034670084845E-2"/>
              <c:y val="0.30232635554702003"/>
            </c:manualLayout>
          </c:layout>
          <c:overlay val="0"/>
          <c:spPr>
            <a:noFill/>
            <a:ln w="25400">
              <a:noFill/>
            </a:ln>
          </c:spPr>
        </c:title>
        <c:numFmt formatCode="0.0E+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638232"/>
        <c:crosses val="autoZero"/>
        <c:crossBetween val="midCat"/>
        <c:majorUnit val="10000000"/>
        <c:minorUnit val="10000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0</xdr:row>
      <xdr:rowOff>45720</xdr:rowOff>
    </xdr:from>
    <xdr:to>
      <xdr:col>9</xdr:col>
      <xdr:colOff>678180</xdr:colOff>
      <xdr:row>14</xdr:row>
      <xdr:rowOff>114300</xdr:rowOff>
    </xdr:to>
    <xdr:graphicFrame macro="">
      <xdr:nvGraphicFramePr>
        <xdr:cNvPr id="4152" name="Chart 5">
          <a:extLst>
            <a:ext uri="{FF2B5EF4-FFF2-40B4-BE49-F238E27FC236}">
              <a16:creationId xmlns:a16="http://schemas.microsoft.com/office/drawing/2014/main" id="{244E8FD3-45FF-4305-919C-15FF26148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690E-7AF6-49DA-A84F-5A304C895A9D}">
  <dimension ref="A1:A2"/>
  <sheetViews>
    <sheetView tabSelected="1" workbookViewId="0">
      <selection activeCell="D11" sqref="D11"/>
    </sheetView>
  </sheetViews>
  <sheetFormatPr defaultRowHeight="13.2" x14ac:dyDescent="0.25"/>
  <sheetData>
    <row r="1" spans="1:1" x14ac:dyDescent="0.25">
      <c r="A1" t="s">
        <v>18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6"/>
  <sheetViews>
    <sheetView topLeftCell="A3" zoomScaleNormal="100" workbookViewId="0">
      <selection activeCell="H18" sqref="H18"/>
    </sheetView>
  </sheetViews>
  <sheetFormatPr defaultRowHeight="13.2" x14ac:dyDescent="0.25"/>
  <cols>
    <col min="1" max="1" width="10.33203125" customWidth="1"/>
    <col min="2" max="2" width="14.5546875" customWidth="1"/>
    <col min="3" max="3" width="15.88671875" customWidth="1"/>
    <col min="4" max="4" width="8.44140625" customWidth="1"/>
    <col min="5" max="5" width="5.6640625" customWidth="1"/>
    <col min="6" max="6" width="9.44140625" customWidth="1"/>
    <col min="7" max="7" width="12.44140625" customWidth="1"/>
    <col min="8" max="8" width="12.109375" customWidth="1"/>
    <col min="9" max="9" width="16.5546875" customWidth="1"/>
    <col min="10" max="10" width="10.88671875" customWidth="1"/>
  </cols>
  <sheetData>
    <row r="2" spans="1:9" ht="13.8" thickBot="1" x14ac:dyDescent="0.3"/>
    <row r="3" spans="1:9" x14ac:dyDescent="0.25">
      <c r="A3" s="6" t="s">
        <v>12</v>
      </c>
      <c r="B3" s="7" t="s">
        <v>0</v>
      </c>
      <c r="C3" s="6" t="s">
        <v>13</v>
      </c>
    </row>
    <row r="4" spans="1:9" x14ac:dyDescent="0.25">
      <c r="A4" s="26"/>
      <c r="B4" s="25"/>
      <c r="C4" s="21">
        <f t="shared" ref="C4:C15" si="0">(B4+$H$18)/$G$19</f>
        <v>0</v>
      </c>
      <c r="E4" s="47"/>
      <c r="F4" s="48"/>
      <c r="G4" s="48"/>
      <c r="H4" s="48"/>
      <c r="I4" s="49"/>
    </row>
    <row r="5" spans="1:9" x14ac:dyDescent="0.25">
      <c r="A5" s="26">
        <v>0</v>
      </c>
      <c r="B5" s="25">
        <v>0</v>
      </c>
      <c r="C5" s="21">
        <f t="shared" si="0"/>
        <v>0</v>
      </c>
      <c r="E5" s="48"/>
      <c r="F5" s="48"/>
      <c r="G5" s="48"/>
      <c r="H5" s="48"/>
      <c r="I5" s="49"/>
    </row>
    <row r="6" spans="1:9" x14ac:dyDescent="0.25">
      <c r="A6" s="26">
        <v>50</v>
      </c>
      <c r="B6" s="25">
        <v>10760800.91</v>
      </c>
      <c r="C6" s="21">
        <f t="shared" si="0"/>
        <v>35.215915743937657</v>
      </c>
    </row>
    <row r="7" spans="1:9" x14ac:dyDescent="0.25">
      <c r="A7" s="26">
        <v>100</v>
      </c>
      <c r="B7" s="25">
        <v>18689869.140000001</v>
      </c>
      <c r="C7" s="21">
        <f t="shared" si="0"/>
        <v>61.164671886812236</v>
      </c>
    </row>
    <row r="8" spans="1:9" x14ac:dyDescent="0.25">
      <c r="A8" s="26">
        <v>200</v>
      </c>
      <c r="B8" s="25">
        <v>68176047.540000007</v>
      </c>
      <c r="C8" s="21">
        <f t="shared" si="0"/>
        <v>223.11368512470028</v>
      </c>
    </row>
    <row r="9" spans="1:9" x14ac:dyDescent="0.25">
      <c r="A9" s="26"/>
      <c r="B9" s="25"/>
      <c r="C9" s="21">
        <f t="shared" si="0"/>
        <v>0</v>
      </c>
    </row>
    <row r="10" spans="1:9" x14ac:dyDescent="0.25">
      <c r="A10" s="26"/>
      <c r="B10" s="25"/>
      <c r="C10" s="21">
        <f t="shared" si="0"/>
        <v>0</v>
      </c>
    </row>
    <row r="11" spans="1:9" x14ac:dyDescent="0.25">
      <c r="A11" s="26"/>
      <c r="B11" s="25"/>
      <c r="C11" s="21">
        <f t="shared" si="0"/>
        <v>0</v>
      </c>
    </row>
    <row r="12" spans="1:9" x14ac:dyDescent="0.25">
      <c r="A12" s="26"/>
      <c r="B12" s="25"/>
      <c r="C12" s="21">
        <f t="shared" si="0"/>
        <v>0</v>
      </c>
    </row>
    <row r="13" spans="1:9" x14ac:dyDescent="0.25">
      <c r="A13" s="26"/>
      <c r="B13" s="25"/>
      <c r="C13" s="21">
        <f t="shared" si="0"/>
        <v>0</v>
      </c>
    </row>
    <row r="14" spans="1:9" x14ac:dyDescent="0.25">
      <c r="A14" s="26"/>
      <c r="B14" s="25"/>
      <c r="C14" s="21">
        <f t="shared" si="0"/>
        <v>0</v>
      </c>
    </row>
    <row r="15" spans="1:9" ht="13.8" thickBot="1" x14ac:dyDescent="0.3">
      <c r="A15" s="26"/>
      <c r="B15" s="25"/>
      <c r="C15" s="21">
        <f t="shared" si="0"/>
        <v>0</v>
      </c>
    </row>
    <row r="16" spans="1:9" ht="13.8" thickBot="1" x14ac:dyDescent="0.3">
      <c r="A16" s="26"/>
      <c r="B16" s="25"/>
      <c r="C16" s="21">
        <f>(B16+$H$18)/$G$19</f>
        <v>0</v>
      </c>
      <c r="D16" s="8" t="s">
        <v>1</v>
      </c>
      <c r="E16" s="2"/>
      <c r="F16" s="9" t="s">
        <v>2</v>
      </c>
      <c r="G16" s="10">
        <v>305566.40889999998</v>
      </c>
      <c r="H16" s="11" t="s">
        <v>3</v>
      </c>
      <c r="I16" s="10">
        <v>0</v>
      </c>
    </row>
    <row r="17" spans="1:9" x14ac:dyDescent="0.25">
      <c r="A17" s="26"/>
      <c r="B17" s="25"/>
      <c r="C17" s="21">
        <f>(B17+$H$18)/$G$19</f>
        <v>0</v>
      </c>
      <c r="D17" s="12" t="s">
        <v>4</v>
      </c>
      <c r="E17" s="3"/>
      <c r="F17" s="3"/>
      <c r="G17" s="3"/>
      <c r="H17" s="3"/>
      <c r="I17" s="4"/>
    </row>
    <row r="18" spans="1:9" ht="13.8" thickBot="1" x14ac:dyDescent="0.3">
      <c r="A18" s="26"/>
      <c r="B18" s="25"/>
      <c r="C18" s="21">
        <f>(B18+$H$18)/$G$19</f>
        <v>0</v>
      </c>
      <c r="D18" s="13" t="s">
        <v>5</v>
      </c>
      <c r="E18" s="14"/>
      <c r="G18" s="23" t="s">
        <v>10</v>
      </c>
      <c r="H18" s="15">
        <f>-(+I16)</f>
        <v>0</v>
      </c>
      <c r="I18" s="16" t="s">
        <v>6</v>
      </c>
    </row>
    <row r="19" spans="1:9" x14ac:dyDescent="0.25">
      <c r="A19" s="26"/>
      <c r="B19" s="25"/>
      <c r="C19" s="21">
        <f>(B19+$H$18)/$G$19</f>
        <v>0</v>
      </c>
      <c r="D19" s="17" t="s">
        <v>9</v>
      </c>
      <c r="E19" s="18"/>
      <c r="F19" s="18"/>
      <c r="G19" s="50">
        <f>+G16</f>
        <v>305566.40889999998</v>
      </c>
      <c r="H19" s="50"/>
      <c r="I19" s="19"/>
    </row>
    <row r="20" spans="1:9" x14ac:dyDescent="0.25">
      <c r="A20" s="5"/>
    </row>
    <row r="21" spans="1:9" x14ac:dyDescent="0.25">
      <c r="A21" s="51" t="s">
        <v>7</v>
      </c>
      <c r="B21" s="52"/>
      <c r="C21" s="20" t="s">
        <v>0</v>
      </c>
      <c r="D21" s="20" t="s">
        <v>12</v>
      </c>
      <c r="E21" s="20" t="s">
        <v>11</v>
      </c>
      <c r="F21" s="20" t="s">
        <v>8</v>
      </c>
      <c r="G21" s="20" t="s">
        <v>11</v>
      </c>
      <c r="H21" s="20" t="s">
        <v>15</v>
      </c>
      <c r="I21" s="20" t="s">
        <v>15</v>
      </c>
    </row>
    <row r="22" spans="1:9" x14ac:dyDescent="0.25">
      <c r="A22" s="53" t="s">
        <v>16</v>
      </c>
      <c r="B22" s="54" t="s">
        <v>14</v>
      </c>
      <c r="C22" s="25">
        <v>28336570.68</v>
      </c>
      <c r="D22" s="21">
        <f>(C22+$H$18)/$G$19</f>
        <v>92.734573744568436</v>
      </c>
      <c r="E22" s="1">
        <f>D22/1000</f>
        <v>9.2734573744568435E-2</v>
      </c>
      <c r="F22" s="24">
        <v>10000</v>
      </c>
      <c r="G22" s="22">
        <f>E22*F22</f>
        <v>927.34573744568434</v>
      </c>
      <c r="H22" s="46">
        <f>G22/1000</f>
        <v>0.92734573744568438</v>
      </c>
      <c r="I22" s="45">
        <f>H22</f>
        <v>0.92734573744568438</v>
      </c>
    </row>
    <row r="23" spans="1:9" x14ac:dyDescent="0.25">
      <c r="A23" s="31"/>
      <c r="B23" s="32"/>
      <c r="C23" s="25"/>
      <c r="D23" s="21"/>
      <c r="E23" s="1"/>
      <c r="F23" s="24"/>
      <c r="G23" s="22"/>
      <c r="H23" s="27"/>
      <c r="I23" s="28"/>
    </row>
    <row r="24" spans="1:9" x14ac:dyDescent="0.25">
      <c r="A24" s="53"/>
      <c r="B24" s="54"/>
      <c r="C24" s="25"/>
      <c r="D24" s="21"/>
      <c r="E24" s="1"/>
      <c r="F24" s="1"/>
      <c r="G24" s="22"/>
      <c r="H24" s="44"/>
      <c r="I24" s="45"/>
    </row>
    <row r="25" spans="1:9" x14ac:dyDescent="0.25">
      <c r="A25" s="29"/>
      <c r="B25" s="30"/>
      <c r="C25" s="1"/>
      <c r="D25" s="21"/>
      <c r="E25" s="1"/>
      <c r="F25" s="24"/>
      <c r="G25" s="22"/>
      <c r="H25" s="22"/>
      <c r="I25" s="28"/>
    </row>
    <row r="26" spans="1:9" x14ac:dyDescent="0.25">
      <c r="A26" s="53"/>
      <c r="B26" s="54"/>
      <c r="C26" s="25"/>
      <c r="D26" s="21"/>
      <c r="E26" s="1"/>
      <c r="F26" s="24"/>
      <c r="G26" s="22"/>
      <c r="H26" s="27"/>
      <c r="I26" s="45"/>
    </row>
    <row r="27" spans="1:9" x14ac:dyDescent="0.25">
      <c r="A27" s="35"/>
      <c r="B27" s="33"/>
      <c r="C27" s="25"/>
      <c r="D27" s="21"/>
      <c r="E27" s="1"/>
      <c r="F27" s="24"/>
      <c r="G27" s="21"/>
      <c r="H27" s="34"/>
      <c r="I27" s="36"/>
    </row>
    <row r="32" spans="1:9" x14ac:dyDescent="0.25">
      <c r="A32" s="5"/>
      <c r="F32" s="41"/>
      <c r="G32" s="38"/>
      <c r="H32" s="39"/>
    </row>
    <row r="33" spans="6:8" x14ac:dyDescent="0.25">
      <c r="G33" s="37"/>
      <c r="H33" s="39"/>
    </row>
    <row r="34" spans="6:8" x14ac:dyDescent="0.25">
      <c r="G34" s="37"/>
      <c r="H34" s="43"/>
    </row>
    <row r="35" spans="6:8" x14ac:dyDescent="0.25">
      <c r="G35" s="42"/>
      <c r="H35" s="40"/>
    </row>
    <row r="38" spans="6:8" x14ac:dyDescent="0.25">
      <c r="F38" s="41"/>
      <c r="G38" s="38"/>
      <c r="H38" s="39"/>
    </row>
    <row r="39" spans="6:8" x14ac:dyDescent="0.25">
      <c r="G39" s="37"/>
      <c r="H39" s="39"/>
    </row>
    <row r="40" spans="6:8" x14ac:dyDescent="0.25">
      <c r="G40" s="37"/>
      <c r="H40" s="43"/>
    </row>
    <row r="41" spans="6:8" x14ac:dyDescent="0.25">
      <c r="G41" s="42"/>
      <c r="H41" s="40"/>
    </row>
    <row r="43" spans="6:8" x14ac:dyDescent="0.25">
      <c r="F43" s="41"/>
      <c r="G43" s="38"/>
      <c r="H43" s="39"/>
    </row>
    <row r="44" spans="6:8" x14ac:dyDescent="0.25">
      <c r="G44" s="37"/>
      <c r="H44" s="39"/>
    </row>
    <row r="45" spans="6:8" x14ac:dyDescent="0.25">
      <c r="G45" s="37"/>
      <c r="H45" s="43"/>
    </row>
    <row r="46" spans="6:8" x14ac:dyDescent="0.25">
      <c r="G46" s="42"/>
      <c r="H46" s="40"/>
    </row>
    <row r="48" spans="6:8" x14ac:dyDescent="0.25">
      <c r="F48" s="41"/>
      <c r="G48" s="38"/>
      <c r="H48" s="39"/>
    </row>
    <row r="49" spans="6:8" x14ac:dyDescent="0.25">
      <c r="G49" s="37"/>
      <c r="H49" s="39"/>
    </row>
    <row r="50" spans="6:8" x14ac:dyDescent="0.25">
      <c r="G50" s="37"/>
      <c r="H50" s="43"/>
    </row>
    <row r="51" spans="6:8" x14ac:dyDescent="0.25">
      <c r="G51" s="42"/>
      <c r="H51" s="40"/>
    </row>
    <row r="53" spans="6:8" x14ac:dyDescent="0.25">
      <c r="F53" s="41"/>
      <c r="G53" s="38"/>
      <c r="H53" s="39"/>
    </row>
    <row r="54" spans="6:8" x14ac:dyDescent="0.25">
      <c r="G54" s="37"/>
      <c r="H54" s="39"/>
    </row>
    <row r="55" spans="6:8" x14ac:dyDescent="0.25">
      <c r="G55" s="37"/>
      <c r="H55" s="43"/>
    </row>
    <row r="56" spans="6:8" x14ac:dyDescent="0.25">
      <c r="G56" s="42"/>
      <c r="H56" s="40"/>
    </row>
  </sheetData>
  <mergeCells count="6">
    <mergeCell ref="A26:B26"/>
    <mergeCell ref="E4:I5"/>
    <mergeCell ref="G19:H19"/>
    <mergeCell ref="A21:B21"/>
    <mergeCell ref="A22:B22"/>
    <mergeCell ref="A24:B24"/>
  </mergeCells>
  <phoneticPr fontId="0" type="noConversion"/>
  <pageMargins left="0.75" right="0.75" top="0.56999999999999995" bottom="0.56000000000000005" header="0.5" footer="0.5"/>
  <pageSetup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BCF</vt:lpstr>
    </vt:vector>
  </TitlesOfParts>
  <Company>VDL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M. Westgate</dc:creator>
  <cp:lastModifiedBy>Niranjana</cp:lastModifiedBy>
  <cp:lastPrinted>2019-12-16T16:53:36Z</cp:lastPrinted>
  <dcterms:created xsi:type="dcterms:W3CDTF">1999-11-10T13:54:05Z</dcterms:created>
  <dcterms:modified xsi:type="dcterms:W3CDTF">2021-02-24T22:56:41Z</dcterms:modified>
</cp:coreProperties>
</file>