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hidePivotFieldList="1" defaultThemeVersion="166925"/>
  <mc:AlternateContent xmlns:mc="http://schemas.openxmlformats.org/markup-compatibility/2006">
    <mc:Choice Requires="x15">
      <x15ac:absPath xmlns:x15ac="http://schemas.microsoft.com/office/spreadsheetml/2010/11/ac" url="C:\Users\niravs\Documents\MedExServer\medex\medex\cache\"/>
    </mc:Choice>
  </mc:AlternateContent>
  <xr:revisionPtr revIDLastSave="0" documentId="8_{7E68DD2A-142A-4AA8-B510-32D51DCE8405}" xr6:coauthVersionLast="47" xr6:coauthVersionMax="47" xr10:uidLastSave="{00000000-0000-0000-0000-000000000000}"/>
  <bookViews>
    <workbookView xWindow="-23148" yWindow="-108" windowWidth="23256" windowHeight="12576" firstSheet="2" activeTab="2" xr2:uid="{24A5CC97-387F-49D9-A998-0B7710053B54}"/>
  </bookViews>
  <sheets>
    <sheet name="Picklists" sheetId="5" state="hidden" r:id="rId1"/>
    <sheet name="Contacts picklists" sheetId="6" state="hidden" r:id="rId2"/>
    <sheet name="SOSetup" sheetId="1" r:id="rId3"/>
    <sheet name="SODetails" sheetId="2" r:id="rId4"/>
    <sheet name="Shipment Order Packages" sheetId="4" r:id="rId5"/>
    <sheet name="Line Item List 1" sheetId="3" r:id="rId6"/>
    <sheet name="Test Outcomes" sheetId="8" r:id="rId7"/>
    <sheet name="Mapping Management" sheetId="9" r:id="rId8"/>
    <sheet name="Expected Results (Python)" sheetId="10" r:id="rId9"/>
  </sheets>
  <definedNames>
    <definedName name="_xlnm._FilterDatabase" localSheetId="0" hidden="1">Picklists!$H$1:$I$1</definedName>
    <definedName name="_xlnm._FilterDatabase" localSheetId="6" hidden="1">'Test Outcomes'!$A$1:$G$260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V454" i="10" l="1"/>
  <c r="CV453" i="10"/>
  <c r="CV452" i="10"/>
  <c r="CV451" i="10"/>
  <c r="CV450" i="10"/>
  <c r="CV449" i="10"/>
  <c r="CV448" i="10"/>
  <c r="CV447" i="10"/>
  <c r="CV446" i="10"/>
  <c r="CV445" i="10"/>
  <c r="CV444" i="10"/>
  <c r="CV443" i="10"/>
  <c r="CV442" i="10"/>
  <c r="CV441" i="10"/>
  <c r="CV440" i="10"/>
  <c r="CV439" i="10"/>
  <c r="CV438" i="10"/>
  <c r="CV437" i="10"/>
  <c r="CV436" i="10"/>
  <c r="CV435" i="10"/>
  <c r="CV434" i="10"/>
  <c r="CV433" i="10"/>
  <c r="CV432" i="10"/>
  <c r="CV431" i="10"/>
  <c r="CV430" i="10"/>
  <c r="CV429" i="10"/>
  <c r="CV428" i="10"/>
  <c r="CV427" i="10"/>
  <c r="CV426" i="10"/>
  <c r="CV425" i="10"/>
  <c r="CV424" i="10"/>
  <c r="CV423" i="10"/>
  <c r="CV422" i="10"/>
  <c r="CV421" i="10"/>
  <c r="CV420" i="10"/>
  <c r="CV419" i="10"/>
  <c r="CV418" i="10"/>
  <c r="CV417" i="10"/>
  <c r="CV416" i="10"/>
  <c r="CV415" i="10"/>
  <c r="CV414" i="10"/>
  <c r="CV413" i="10"/>
  <c r="CV412" i="10"/>
  <c r="CV411" i="10"/>
  <c r="CV410" i="10"/>
  <c r="CV409" i="10"/>
  <c r="CV408" i="10"/>
  <c r="CV407" i="10"/>
  <c r="CV406" i="10"/>
  <c r="CV405" i="10"/>
  <c r="CV404" i="10"/>
  <c r="CV403" i="10"/>
  <c r="CV402" i="10"/>
  <c r="CV401" i="10"/>
  <c r="CV400" i="10"/>
  <c r="CV399" i="10"/>
  <c r="CV398" i="10"/>
  <c r="CV397" i="10"/>
  <c r="CV396" i="10"/>
  <c r="CV395" i="10"/>
  <c r="CV394" i="10"/>
  <c r="CV393" i="10"/>
  <c r="CV392" i="10"/>
  <c r="CV391" i="10"/>
  <c r="CV390" i="10"/>
  <c r="CV389" i="10"/>
  <c r="CV388" i="10"/>
  <c r="CV387" i="10"/>
  <c r="CV386" i="10"/>
  <c r="CV385" i="10"/>
  <c r="CV384" i="10"/>
  <c r="CV383" i="10"/>
  <c r="CV382" i="10"/>
  <c r="CV381" i="10"/>
  <c r="CV380" i="10"/>
  <c r="CV379" i="10"/>
  <c r="CV378" i="10"/>
  <c r="CV377" i="10"/>
  <c r="CV376" i="10"/>
  <c r="CV375" i="10"/>
  <c r="CV374" i="10"/>
  <c r="CV373" i="10"/>
  <c r="CV372" i="10"/>
  <c r="CV371" i="10"/>
  <c r="CV370" i="10"/>
  <c r="CV369" i="10"/>
  <c r="CV368" i="10"/>
  <c r="CV367" i="10"/>
  <c r="CV366" i="10"/>
  <c r="CV365" i="10"/>
  <c r="CV364" i="10"/>
  <c r="CV363" i="10"/>
  <c r="CV362" i="10"/>
  <c r="CV361" i="10"/>
  <c r="CV360" i="10"/>
  <c r="CV359" i="10"/>
  <c r="CV358" i="10"/>
  <c r="CV357" i="10"/>
  <c r="CV356" i="10"/>
  <c r="CV355" i="10"/>
  <c r="CV354" i="10"/>
  <c r="CV353" i="10"/>
  <c r="CV352" i="10"/>
  <c r="CV351" i="10"/>
  <c r="CV350" i="10"/>
  <c r="CV349" i="10"/>
  <c r="CV348" i="10"/>
  <c r="CV347" i="10"/>
  <c r="CV346" i="10"/>
  <c r="CV345" i="10"/>
  <c r="CV344" i="10"/>
  <c r="CV343" i="10"/>
  <c r="CV342" i="10"/>
  <c r="CV341" i="10"/>
  <c r="CV340" i="10"/>
  <c r="CV339" i="10"/>
  <c r="CV338" i="10"/>
  <c r="CV337" i="10"/>
  <c r="CV336" i="10"/>
  <c r="CV335" i="10"/>
  <c r="CV334" i="10"/>
  <c r="CV333" i="10"/>
  <c r="CV332" i="10"/>
  <c r="CV331" i="10"/>
  <c r="CV330" i="10"/>
  <c r="CV329" i="10"/>
  <c r="CV328" i="10"/>
  <c r="CV327" i="10"/>
  <c r="CV326" i="10"/>
  <c r="CV325" i="10"/>
  <c r="CV324" i="10"/>
  <c r="CV323" i="10"/>
  <c r="CV322" i="10"/>
  <c r="CV321" i="10"/>
  <c r="CV320" i="10"/>
  <c r="CV319" i="10"/>
  <c r="CV318" i="10"/>
  <c r="CV317" i="10"/>
  <c r="CV316" i="10"/>
  <c r="CV315" i="10"/>
  <c r="CV314" i="10"/>
  <c r="CV313" i="10"/>
  <c r="CV312" i="10"/>
  <c r="CV311" i="10"/>
  <c r="CV310" i="10"/>
  <c r="CV309" i="10"/>
  <c r="CV308" i="10"/>
  <c r="CV307" i="10"/>
  <c r="CV306" i="10"/>
  <c r="CV305" i="10"/>
  <c r="CV304" i="10"/>
  <c r="CV303" i="10"/>
  <c r="CV302" i="10"/>
  <c r="CV301" i="10"/>
  <c r="CV300" i="10"/>
  <c r="CV299" i="10"/>
  <c r="CV298" i="10"/>
  <c r="CV297" i="10"/>
  <c r="CV296" i="10"/>
  <c r="CV295" i="10"/>
  <c r="CV294" i="10"/>
  <c r="CV293" i="10"/>
  <c r="CV292" i="10"/>
  <c r="CV291" i="10"/>
  <c r="CV290" i="10"/>
  <c r="CV289" i="10"/>
  <c r="CV288" i="10"/>
  <c r="CV287" i="10"/>
  <c r="CV286" i="10"/>
  <c r="CV285" i="10"/>
  <c r="CV284" i="10"/>
  <c r="CV283" i="10"/>
  <c r="CV282" i="10"/>
  <c r="CV281" i="10"/>
  <c r="CV280" i="10"/>
  <c r="CV279" i="10"/>
  <c r="CV278" i="10"/>
  <c r="CV277" i="10"/>
  <c r="CV276" i="10"/>
  <c r="CV275" i="10"/>
  <c r="CV274" i="10"/>
  <c r="CV273" i="10"/>
  <c r="CV272" i="10"/>
  <c r="CV271" i="10"/>
  <c r="CV270" i="10"/>
  <c r="CV269" i="10"/>
  <c r="CV268" i="10"/>
  <c r="CV267" i="10"/>
  <c r="CV266" i="10"/>
  <c r="CV265" i="10"/>
  <c r="CV264" i="10"/>
  <c r="CV263" i="10"/>
  <c r="CV262" i="10"/>
  <c r="CV261" i="10"/>
  <c r="CV260" i="10"/>
  <c r="CV259" i="10"/>
  <c r="CV258" i="10"/>
  <c r="CV257" i="10"/>
  <c r="CV256" i="10"/>
  <c r="CV255" i="10"/>
  <c r="CV254" i="10"/>
  <c r="CV253" i="10"/>
  <c r="CV252" i="10"/>
  <c r="CV251" i="10"/>
  <c r="CV250" i="10"/>
  <c r="CV249" i="10"/>
  <c r="CV248" i="10"/>
  <c r="CV247" i="10"/>
  <c r="CV246" i="10"/>
  <c r="CV245" i="10"/>
  <c r="CV244" i="10"/>
  <c r="CV243" i="10"/>
  <c r="CV242" i="10"/>
  <c r="CV241" i="10"/>
  <c r="CV240" i="10"/>
  <c r="CV239" i="10"/>
  <c r="CV238" i="10"/>
  <c r="CV237" i="10"/>
  <c r="CV236" i="10"/>
  <c r="CV235" i="10"/>
  <c r="CV234" i="10"/>
  <c r="CV233" i="10"/>
  <c r="CV232" i="10"/>
  <c r="CV231" i="10"/>
  <c r="CV230" i="10"/>
  <c r="CV229" i="10"/>
  <c r="CV228" i="10"/>
  <c r="CV227" i="10"/>
  <c r="CV226" i="10"/>
  <c r="CV225" i="10"/>
  <c r="CV224" i="10"/>
  <c r="CV223" i="10"/>
  <c r="CV222" i="10"/>
  <c r="CV221" i="10"/>
  <c r="CV220" i="10"/>
  <c r="CV219" i="10"/>
  <c r="CV218" i="10"/>
  <c r="CV217" i="10"/>
  <c r="CV216" i="10"/>
  <c r="CV215" i="10"/>
  <c r="CV214" i="10"/>
  <c r="CV213" i="10"/>
  <c r="CV212" i="10"/>
  <c r="CV211" i="10"/>
  <c r="CV210" i="10"/>
  <c r="CV209" i="10"/>
  <c r="CV208" i="10"/>
  <c r="CV207" i="10"/>
  <c r="CV206" i="10"/>
  <c r="CV205" i="10"/>
  <c r="CV204" i="10"/>
  <c r="CV203" i="10"/>
  <c r="CV202" i="10"/>
  <c r="CV201" i="10"/>
  <c r="CV200" i="10"/>
  <c r="CV199" i="10"/>
  <c r="CV198" i="10"/>
  <c r="CV197" i="10"/>
  <c r="CV196" i="10"/>
  <c r="CV195" i="10"/>
  <c r="CV194" i="10"/>
  <c r="CV193" i="10"/>
  <c r="CV192" i="10"/>
  <c r="CV191" i="10"/>
  <c r="CV190" i="10"/>
  <c r="CV189" i="10"/>
  <c r="CV188" i="10"/>
  <c r="CV187" i="10"/>
  <c r="CV186" i="10"/>
  <c r="CV185" i="10"/>
  <c r="CV184" i="10"/>
  <c r="CV183" i="10"/>
  <c r="CV182" i="10"/>
  <c r="CV181" i="10"/>
  <c r="CV180" i="10"/>
  <c r="CV179" i="10"/>
  <c r="CV178" i="10"/>
  <c r="CV177" i="10"/>
  <c r="CV176" i="10"/>
  <c r="CV175" i="10"/>
  <c r="CV174" i="10"/>
  <c r="CV173" i="10"/>
  <c r="CV172" i="10"/>
  <c r="CV171" i="10"/>
  <c r="CV170" i="10"/>
  <c r="CV169" i="10"/>
  <c r="CV168" i="10"/>
  <c r="CV167" i="10"/>
  <c r="CV166" i="10"/>
  <c r="CV165" i="10"/>
  <c r="CV164" i="10"/>
  <c r="CV163" i="10"/>
  <c r="CV162" i="10"/>
  <c r="CV161" i="10"/>
  <c r="CV160" i="10"/>
  <c r="CV159" i="10"/>
  <c r="CV158" i="10"/>
  <c r="CV157" i="10"/>
  <c r="CV156" i="10"/>
  <c r="CV155" i="10"/>
  <c r="CV154" i="10"/>
  <c r="CV153" i="10"/>
  <c r="CV152" i="10"/>
  <c r="CV151" i="10"/>
  <c r="CV150" i="10"/>
  <c r="CV149" i="10"/>
  <c r="CV148" i="10"/>
  <c r="CV147" i="10"/>
  <c r="CV146" i="10"/>
  <c r="CV145" i="10"/>
  <c r="CV144" i="10"/>
  <c r="CV143" i="10"/>
  <c r="CV142" i="10"/>
  <c r="CV141" i="10"/>
  <c r="CV140" i="10"/>
  <c r="CV139" i="10"/>
  <c r="CV138" i="10"/>
  <c r="CV137" i="10"/>
  <c r="CV136" i="10"/>
  <c r="CV135" i="10"/>
  <c r="CV134" i="10"/>
  <c r="CV133" i="10"/>
  <c r="CV132" i="10"/>
  <c r="CV131" i="10"/>
  <c r="CV130" i="10"/>
  <c r="CV129" i="10"/>
  <c r="CV128" i="10"/>
  <c r="CV127" i="10"/>
  <c r="CV126" i="10"/>
  <c r="CV125" i="10"/>
  <c r="CV124" i="10"/>
  <c r="CV123" i="10"/>
  <c r="CV122" i="10"/>
  <c r="CV121" i="10"/>
  <c r="CV120" i="10"/>
  <c r="CV119" i="10"/>
  <c r="CV118" i="10"/>
  <c r="CV117" i="10"/>
  <c r="CV116" i="10"/>
  <c r="CV115" i="10"/>
  <c r="CV114" i="10"/>
  <c r="CV113" i="10"/>
  <c r="CV112" i="10"/>
  <c r="CV111" i="10"/>
  <c r="CV110" i="10"/>
  <c r="CV109" i="10"/>
  <c r="CV108" i="10"/>
  <c r="CV107" i="10"/>
  <c r="CV106" i="10"/>
  <c r="CV105" i="10"/>
  <c r="CV104" i="10"/>
  <c r="CV103" i="10"/>
  <c r="CV102" i="10"/>
  <c r="CV101" i="10"/>
  <c r="CV100" i="10"/>
  <c r="CV99" i="10"/>
  <c r="CV98" i="10"/>
  <c r="CV97" i="10"/>
  <c r="CV96" i="10"/>
  <c r="CV95" i="10"/>
  <c r="CV94" i="10"/>
  <c r="CV93" i="10"/>
  <c r="CV92" i="10"/>
  <c r="CV91" i="10"/>
  <c r="CV90" i="10"/>
  <c r="CV89" i="10"/>
  <c r="CV88" i="10"/>
  <c r="CV87" i="10"/>
  <c r="CV86" i="10"/>
  <c r="CV85" i="10"/>
  <c r="CV84" i="10"/>
  <c r="CV83" i="10"/>
  <c r="CV82" i="10"/>
  <c r="CV81" i="10"/>
  <c r="CV80" i="10"/>
  <c r="CV79" i="10"/>
  <c r="CV78" i="10"/>
  <c r="CV77" i="10"/>
  <c r="CV76" i="10"/>
  <c r="CV75" i="10"/>
  <c r="CV74" i="10"/>
  <c r="CV73" i="10"/>
  <c r="CV72" i="10"/>
  <c r="CV71" i="10"/>
  <c r="CV70" i="10"/>
  <c r="CV69" i="10"/>
  <c r="CV68" i="10"/>
  <c r="CV67" i="10"/>
  <c r="CV66" i="10"/>
  <c r="CV65" i="10"/>
  <c r="CV64" i="10"/>
  <c r="CV63" i="10"/>
  <c r="CV62" i="10"/>
  <c r="CV61" i="10"/>
  <c r="CV60" i="10"/>
  <c r="CV59" i="10"/>
  <c r="CV58" i="10"/>
  <c r="CV57" i="10"/>
  <c r="CV56" i="10"/>
  <c r="CV55" i="10"/>
  <c r="CV54" i="10"/>
  <c r="CV53" i="10"/>
  <c r="CV52" i="10"/>
  <c r="CV51" i="10"/>
  <c r="CV50" i="10"/>
  <c r="CV49" i="10"/>
  <c r="CA49" i="10"/>
  <c r="BY49" i="10" s="1"/>
  <c r="AX49" i="10"/>
  <c r="CV48" i="10"/>
  <c r="CA48" i="10"/>
  <c r="BD48" i="10" s="1"/>
  <c r="AX48" i="10"/>
  <c r="CV47" i="10"/>
  <c r="CA47" i="10"/>
  <c r="BD47" i="10" s="1"/>
  <c r="BE47" i="10"/>
  <c r="AX47" i="10"/>
  <c r="CV46" i="10"/>
  <c r="CA46" i="10"/>
  <c r="BY46" i="10" s="1"/>
  <c r="BH46" i="10"/>
  <c r="BG46" i="10"/>
  <c r="BD46" i="10"/>
  <c r="AX46" i="10"/>
  <c r="CV45" i="10"/>
  <c r="CA45" i="10"/>
  <c r="BD45" i="10" s="1"/>
  <c r="BY45" i="10"/>
  <c r="BV45" i="10"/>
  <c r="BF45" i="10"/>
  <c r="BE45" i="10"/>
  <c r="AX45" i="10"/>
  <c r="CV44" i="10"/>
  <c r="CA44" i="10"/>
  <c r="BD44" i="10" s="1"/>
  <c r="AX44" i="10"/>
  <c r="CV43" i="10"/>
  <c r="CA43" i="10"/>
  <c r="BD43" i="10" s="1"/>
  <c r="AX43" i="10"/>
  <c r="CV42" i="10"/>
  <c r="CA42" i="10"/>
  <c r="BY42" i="10" s="1"/>
  <c r="BG42" i="10"/>
  <c r="BF42" i="10"/>
  <c r="BD42" i="10"/>
  <c r="AX42" i="10"/>
  <c r="CV41" i="10"/>
  <c r="CA41" i="10"/>
  <c r="BG41" i="10" s="1"/>
  <c r="BV41" i="10"/>
  <c r="BH41" i="10"/>
  <c r="BF41" i="10"/>
  <c r="BE41" i="10"/>
  <c r="BD41" i="10"/>
  <c r="AX41" i="10"/>
  <c r="CV40" i="10"/>
  <c r="CA40" i="10"/>
  <c r="AX40" i="10"/>
  <c r="CV39" i="10"/>
  <c r="CA39" i="10"/>
  <c r="AX39" i="10"/>
  <c r="CV38" i="10"/>
  <c r="CA38" i="10"/>
  <c r="BS38" i="10" s="1"/>
  <c r="BU38" i="10"/>
  <c r="BL38" i="10"/>
  <c r="BJ38" i="10"/>
  <c r="BI38" i="10"/>
  <c r="BH38" i="10"/>
  <c r="BD38" i="10"/>
  <c r="CV37" i="10"/>
  <c r="CA37" i="10"/>
  <c r="BS37" i="10" s="1"/>
  <c r="BY37" i="10"/>
  <c r="CV36" i="10"/>
  <c r="CA36" i="10"/>
  <c r="BS36" i="10" s="1"/>
  <c r="BY36" i="10"/>
  <c r="BU36" i="10"/>
  <c r="BL36" i="10"/>
  <c r="BK36" i="10"/>
  <c r="BI36" i="10"/>
  <c r="BH36" i="10"/>
  <c r="BD36" i="10"/>
  <c r="CV35" i="10"/>
  <c r="CA35" i="10"/>
  <c r="BU35" i="10" s="1"/>
  <c r="BY35" i="10"/>
  <c r="BL35" i="10"/>
  <c r="BK35" i="10"/>
  <c r="BD35" i="10"/>
  <c r="CV34" i="10"/>
  <c r="CA34" i="10"/>
  <c r="BS34" i="10" s="1"/>
  <c r="BU34" i="10"/>
  <c r="BL34" i="10"/>
  <c r="BI34" i="10"/>
  <c r="BH34" i="10"/>
  <c r="BD34" i="10"/>
  <c r="CV33" i="10"/>
  <c r="CA33" i="10"/>
  <c r="BS33" i="10" s="1"/>
  <c r="BY33" i="10"/>
  <c r="CV32" i="10"/>
  <c r="CA32" i="10"/>
  <c r="BU32" i="10" s="1"/>
  <c r="BY32" i="10"/>
  <c r="BX32" i="10"/>
  <c r="BQ32" i="10"/>
  <c r="BL32" i="10"/>
  <c r="BJ32" i="10"/>
  <c r="BI32" i="10"/>
  <c r="BE32" i="10"/>
  <c r="BD32" i="10"/>
  <c r="CV31" i="10"/>
  <c r="CA31" i="10"/>
  <c r="BQ31" i="10" s="1"/>
  <c r="BL31" i="10"/>
  <c r="BG31" i="10"/>
  <c r="CV30" i="10"/>
  <c r="CA30" i="10"/>
  <c r="BY30" i="10" s="1"/>
  <c r="BL30" i="10"/>
  <c r="BK30" i="10"/>
  <c r="BD30" i="10"/>
  <c r="CV29" i="10"/>
  <c r="CA29" i="10"/>
  <c r="BQ29" i="10" s="1"/>
  <c r="BS29" i="10"/>
  <c r="BR29" i="10"/>
  <c r="BL29" i="10"/>
  <c r="BG29" i="10"/>
  <c r="BF29" i="10"/>
  <c r="BD29" i="10"/>
  <c r="CV28" i="10"/>
  <c r="CA28" i="10"/>
  <c r="BY28" i="10" s="1"/>
  <c r="BU28" i="10"/>
  <c r="BS28" i="10"/>
  <c r="BR28" i="10"/>
  <c r="BQ28" i="10"/>
  <c r="BL28" i="10"/>
  <c r="BK28" i="10"/>
  <c r="BH28" i="10"/>
  <c r="BG28" i="10"/>
  <c r="BF28" i="10"/>
  <c r="BE28" i="10"/>
  <c r="BD28" i="10"/>
  <c r="CV27" i="10"/>
  <c r="CA27" i="10"/>
  <c r="BY27" i="10" s="1"/>
  <c r="BV27" i="10"/>
  <c r="BR27" i="10"/>
  <c r="BQ27" i="10"/>
  <c r="BI27" i="10"/>
  <c r="BH27" i="10"/>
  <c r="BE27" i="10"/>
  <c r="BD27" i="10"/>
  <c r="CV26" i="10"/>
  <c r="CA26" i="10"/>
  <c r="AT26" i="10"/>
  <c r="AB26" i="10" s="1"/>
  <c r="AR26" i="10"/>
  <c r="AQ26" i="10"/>
  <c r="AP26" i="10"/>
  <c r="AO26" i="10"/>
  <c r="AJ26" i="10"/>
  <c r="AH26" i="10"/>
  <c r="Y26" i="10"/>
  <c r="X26" i="10"/>
  <c r="W26" i="10"/>
  <c r="V26" i="10"/>
  <c r="U26" i="10"/>
  <c r="S26" i="10"/>
  <c r="R26" i="10"/>
  <c r="L26" i="10"/>
  <c r="J26" i="10"/>
  <c r="H26" i="10"/>
  <c r="G26" i="10"/>
  <c r="F26" i="10"/>
  <c r="E26" i="10"/>
  <c r="D26" i="10"/>
  <c r="CV25" i="10"/>
  <c r="CA25" i="10"/>
  <c r="BK25" i="10" s="1"/>
  <c r="BY25" i="10"/>
  <c r="BU25" i="10"/>
  <c r="BS25" i="10"/>
  <c r="BQ25" i="10"/>
  <c r="BL25" i="10"/>
  <c r="BJ25" i="10"/>
  <c r="BI25" i="10"/>
  <c r="BH25" i="10"/>
  <c r="BG25" i="10"/>
  <c r="BE25" i="10"/>
  <c r="BD25" i="10"/>
  <c r="AT25" i="10"/>
  <c r="AB25" i="10" s="1"/>
  <c r="AR25" i="10"/>
  <c r="AQ25" i="10"/>
  <c r="AP25" i="10"/>
  <c r="AO25" i="10"/>
  <c r="AJ25" i="10"/>
  <c r="AI25" i="10"/>
  <c r="AH25" i="10"/>
  <c r="AC25" i="10"/>
  <c r="AA25" i="10"/>
  <c r="Z25" i="10"/>
  <c r="Y25" i="10"/>
  <c r="X25" i="10"/>
  <c r="W25" i="10"/>
  <c r="V25" i="10"/>
  <c r="U25" i="10"/>
  <c r="S25" i="10"/>
  <c r="R25" i="10"/>
  <c r="O25" i="10"/>
  <c r="N25" i="10"/>
  <c r="M25" i="10"/>
  <c r="L25" i="10"/>
  <c r="K25" i="10"/>
  <c r="J25" i="10"/>
  <c r="H25" i="10"/>
  <c r="G25" i="10"/>
  <c r="F25" i="10"/>
  <c r="E25" i="10"/>
  <c r="D25" i="10"/>
  <c r="CV24" i="10"/>
  <c r="CA24" i="10"/>
  <c r="BY24" i="10" s="1"/>
  <c r="BU24" i="10"/>
  <c r="BF24" i="10"/>
  <c r="AT24" i="10"/>
  <c r="AB24" i="10" s="1"/>
  <c r="AR24" i="10"/>
  <c r="AQ24" i="10"/>
  <c r="AP24" i="10"/>
  <c r="AO24" i="10"/>
  <c r="AJ24" i="10"/>
  <c r="AH24" i="10"/>
  <c r="AC24" i="10"/>
  <c r="Z24" i="10"/>
  <c r="Y24" i="10"/>
  <c r="X24" i="10"/>
  <c r="W24" i="10"/>
  <c r="V24" i="10"/>
  <c r="U24" i="10"/>
  <c r="S24" i="10"/>
  <c r="R24" i="10"/>
  <c r="O24" i="10"/>
  <c r="L24" i="10"/>
  <c r="K24" i="10"/>
  <c r="H24" i="10"/>
  <c r="G24" i="10"/>
  <c r="F24" i="10"/>
  <c r="E24" i="10"/>
  <c r="D24" i="10"/>
  <c r="CV23" i="10"/>
  <c r="CK23" i="10"/>
  <c r="CF23" i="10" s="1"/>
  <c r="CA23" i="10"/>
  <c r="BY23" i="10" s="1"/>
  <c r="BU23" i="10"/>
  <c r="BS23" i="10"/>
  <c r="BR23" i="10"/>
  <c r="BL23" i="10"/>
  <c r="BK23" i="10"/>
  <c r="BI23" i="10"/>
  <c r="BH23" i="10"/>
  <c r="BG23" i="10"/>
  <c r="BF23" i="10"/>
  <c r="BE23" i="10"/>
  <c r="AT23" i="10"/>
  <c r="AB23" i="10" s="1"/>
  <c r="AR23" i="10"/>
  <c r="AQ23" i="10"/>
  <c r="AP23" i="10"/>
  <c r="AO23" i="10"/>
  <c r="AJ23" i="10"/>
  <c r="AH23" i="10"/>
  <c r="AC23" i="10"/>
  <c r="AA23" i="10"/>
  <c r="Y23" i="10"/>
  <c r="X23" i="10"/>
  <c r="W23" i="10"/>
  <c r="V23" i="10"/>
  <c r="U23" i="10"/>
  <c r="S23" i="10"/>
  <c r="R23" i="10"/>
  <c r="L23" i="10"/>
  <c r="H23" i="10"/>
  <c r="G23" i="10"/>
  <c r="F23" i="10"/>
  <c r="E23" i="10"/>
  <c r="D23" i="10"/>
  <c r="CV22" i="10"/>
  <c r="CK22" i="10"/>
  <c r="CF22" i="10" s="1"/>
  <c r="CA22" i="10"/>
  <c r="BL22" i="10" s="1"/>
  <c r="BX22" i="10"/>
  <c r="AT22" i="10"/>
  <c r="AC22" i="10" s="1"/>
  <c r="AR22" i="10"/>
  <c r="AQ22" i="10"/>
  <c r="AP22" i="10"/>
  <c r="AO22" i="10"/>
  <c r="AJ22" i="10"/>
  <c r="AH22" i="10"/>
  <c r="AA22" i="10"/>
  <c r="Y22" i="10"/>
  <c r="X22" i="10"/>
  <c r="W22" i="10"/>
  <c r="V22" i="10"/>
  <c r="U22" i="10"/>
  <c r="S22" i="10"/>
  <c r="R22" i="10"/>
  <c r="L22" i="10"/>
  <c r="H22" i="10"/>
  <c r="G22" i="10"/>
  <c r="F22" i="10"/>
  <c r="E22" i="10"/>
  <c r="D22" i="10"/>
  <c r="CV21" i="10"/>
  <c r="CK21" i="10"/>
  <c r="CF21" i="10" s="1"/>
  <c r="CA21" i="10"/>
  <c r="BL21" i="10" s="1"/>
  <c r="BR21" i="10"/>
  <c r="BJ21" i="10"/>
  <c r="BF21" i="10"/>
  <c r="AT21" i="10"/>
  <c r="J21" i="10" s="1"/>
  <c r="AR21" i="10"/>
  <c r="AQ21" i="10"/>
  <c r="AP21" i="10"/>
  <c r="AO21" i="10"/>
  <c r="AJ21" i="10"/>
  <c r="AI21" i="10"/>
  <c r="AH21" i="10"/>
  <c r="AC21" i="10"/>
  <c r="Y21" i="10"/>
  <c r="X21" i="10"/>
  <c r="W21" i="10"/>
  <c r="V21" i="10"/>
  <c r="U21" i="10"/>
  <c r="S21" i="10"/>
  <c r="R21" i="10"/>
  <c r="M21" i="10"/>
  <c r="L21" i="10"/>
  <c r="H21" i="10"/>
  <c r="G21" i="10"/>
  <c r="F21" i="10"/>
  <c r="E21" i="10"/>
  <c r="D21" i="10"/>
  <c r="CV20" i="10"/>
  <c r="CK20" i="10"/>
  <c r="CA20" i="10"/>
  <c r="BY20" i="10" s="1"/>
  <c r="BX20" i="10"/>
  <c r="BR20" i="10"/>
  <c r="BQ20" i="10"/>
  <c r="BI20" i="10"/>
  <c r="BH20" i="10"/>
  <c r="BE20" i="10"/>
  <c r="BD20" i="10"/>
  <c r="AT20" i="10"/>
  <c r="AB20" i="10" s="1"/>
  <c r="AR20" i="10"/>
  <c r="AQ20" i="10"/>
  <c r="AP20" i="10"/>
  <c r="AO20" i="10"/>
  <c r="AJ20" i="10"/>
  <c r="AI20" i="10"/>
  <c r="AH20" i="10"/>
  <c r="AC20" i="10"/>
  <c r="AA20" i="10"/>
  <c r="Z20" i="10"/>
  <c r="Y20" i="10"/>
  <c r="X20" i="10"/>
  <c r="W20" i="10"/>
  <c r="V20" i="10"/>
  <c r="U20" i="10"/>
  <c r="S20" i="10"/>
  <c r="R20" i="10"/>
  <c r="O20" i="10"/>
  <c r="N20" i="10"/>
  <c r="M20" i="10"/>
  <c r="L20" i="10"/>
  <c r="K20" i="10"/>
  <c r="J20" i="10"/>
  <c r="H20" i="10"/>
  <c r="G20" i="10"/>
  <c r="F20" i="10"/>
  <c r="E20" i="10"/>
  <c r="D20" i="10"/>
  <c r="CV19" i="10"/>
  <c r="CK19" i="10"/>
  <c r="CF19" i="10" s="1"/>
  <c r="CD19" i="10"/>
  <c r="CA19" i="10"/>
  <c r="BL19" i="10" s="1"/>
  <c r="BI19" i="10"/>
  <c r="BD19" i="10"/>
  <c r="AT19" i="10"/>
  <c r="AR19" i="10"/>
  <c r="AQ19" i="10"/>
  <c r="AP19" i="10"/>
  <c r="AO19" i="10"/>
  <c r="AJ19" i="10"/>
  <c r="AH19" i="10"/>
  <c r="AC19" i="10"/>
  <c r="AA19" i="10"/>
  <c r="Y19" i="10"/>
  <c r="X19" i="10"/>
  <c r="W19" i="10"/>
  <c r="V19" i="10"/>
  <c r="U19" i="10"/>
  <c r="S19" i="10"/>
  <c r="R19" i="10"/>
  <c r="L19" i="10"/>
  <c r="H19" i="10"/>
  <c r="G19" i="10"/>
  <c r="F19" i="10"/>
  <c r="E19" i="10"/>
  <c r="D19" i="10"/>
  <c r="CV18" i="10"/>
  <c r="CK18" i="10"/>
  <c r="CF18" i="10" s="1"/>
  <c r="CA18" i="10"/>
  <c r="BL18" i="10" s="1"/>
  <c r="BR18" i="10"/>
  <c r="BQ18" i="10"/>
  <c r="BK18" i="10"/>
  <c r="BJ18" i="10"/>
  <c r="BF18" i="10"/>
  <c r="BE18" i="10"/>
  <c r="AT18" i="10"/>
  <c r="J18" i="10" s="1"/>
  <c r="AR18" i="10"/>
  <c r="AQ18" i="10"/>
  <c r="AP18" i="10"/>
  <c r="AO18" i="10"/>
  <c r="AJ18" i="10"/>
  <c r="AH18" i="10"/>
  <c r="AC18" i="10"/>
  <c r="Y18" i="10"/>
  <c r="X18" i="10"/>
  <c r="W18" i="10"/>
  <c r="V18" i="10"/>
  <c r="U18" i="10"/>
  <c r="S18" i="10"/>
  <c r="R18" i="10"/>
  <c r="M18" i="10"/>
  <c r="L18" i="10"/>
  <c r="H18" i="10"/>
  <c r="G18" i="10"/>
  <c r="F18" i="10"/>
  <c r="E18" i="10"/>
  <c r="D18" i="10"/>
  <c r="CV17" i="10"/>
  <c r="CK17" i="10"/>
  <c r="CA17" i="10"/>
  <c r="BY17" i="10" s="1"/>
  <c r="BU17" i="10"/>
  <c r="BS17" i="10"/>
  <c r="BR17" i="10"/>
  <c r="BK17" i="10"/>
  <c r="BJ17" i="10"/>
  <c r="BH17" i="10"/>
  <c r="BG17" i="10"/>
  <c r="BF17" i="10"/>
  <c r="BE17" i="10"/>
  <c r="AT17" i="10"/>
  <c r="AB17" i="10" s="1"/>
  <c r="AR17" i="10"/>
  <c r="AQ17" i="10"/>
  <c r="AP17" i="10"/>
  <c r="AO17" i="10"/>
  <c r="AJ17" i="10"/>
  <c r="AI17" i="10"/>
  <c r="AH17" i="10"/>
  <c r="AC17" i="10"/>
  <c r="Z17" i="10"/>
  <c r="Y17" i="10"/>
  <c r="X17" i="10"/>
  <c r="W17" i="10"/>
  <c r="V17" i="10"/>
  <c r="U17" i="10"/>
  <c r="S17" i="10"/>
  <c r="R17" i="10"/>
  <c r="O17" i="10"/>
  <c r="N17" i="10"/>
  <c r="M17" i="10"/>
  <c r="L17" i="10"/>
  <c r="K17" i="10"/>
  <c r="J17" i="10"/>
  <c r="H17" i="10"/>
  <c r="G17" i="10"/>
  <c r="F17" i="10"/>
  <c r="E17" i="10"/>
  <c r="D17" i="10"/>
  <c r="CV16" i="10"/>
  <c r="CK16" i="10"/>
  <c r="CF16" i="10" s="1"/>
  <c r="CA16" i="10"/>
  <c r="BY16" i="10" s="1"/>
  <c r="AT16" i="10"/>
  <c r="AR16" i="10"/>
  <c r="AQ16" i="10"/>
  <c r="AP16" i="10"/>
  <c r="AO16" i="10"/>
  <c r="AJ16" i="10"/>
  <c r="AH16" i="10"/>
  <c r="AB16" i="10"/>
  <c r="Z16" i="10"/>
  <c r="Y16" i="10"/>
  <c r="X16" i="10"/>
  <c r="W16" i="10"/>
  <c r="V16" i="10"/>
  <c r="U16" i="10"/>
  <c r="S16" i="10"/>
  <c r="R16" i="10"/>
  <c r="O16" i="10"/>
  <c r="L16" i="10"/>
  <c r="J16" i="10"/>
  <c r="I16" i="10"/>
  <c r="H16" i="10"/>
  <c r="G16" i="10"/>
  <c r="F16" i="10"/>
  <c r="E16" i="10"/>
  <c r="D16" i="10"/>
  <c r="CV15" i="10"/>
  <c r="CK15" i="10"/>
  <c r="CD15" i="10" s="1"/>
  <c r="CA15" i="10"/>
  <c r="BR15" i="10" s="1"/>
  <c r="BJ15" i="10"/>
  <c r="BF15" i="10"/>
  <c r="AT15" i="10"/>
  <c r="J15" i="10" s="1"/>
  <c r="AR15" i="10"/>
  <c r="AQ15" i="10"/>
  <c r="AP15" i="10"/>
  <c r="AO15" i="10"/>
  <c r="AJ15" i="10"/>
  <c r="AI15" i="10"/>
  <c r="AH15" i="10"/>
  <c r="AC15" i="10"/>
  <c r="AB15" i="10"/>
  <c r="Y15" i="10"/>
  <c r="X15" i="10"/>
  <c r="W15" i="10"/>
  <c r="V15" i="10"/>
  <c r="U15" i="10"/>
  <c r="S15" i="10"/>
  <c r="R15" i="10"/>
  <c r="M15" i="10"/>
  <c r="L15" i="10"/>
  <c r="I15" i="10"/>
  <c r="H15" i="10"/>
  <c r="G15" i="10"/>
  <c r="F15" i="10"/>
  <c r="E15" i="10"/>
  <c r="D15" i="10"/>
  <c r="CV14" i="10"/>
  <c r="CK14" i="10"/>
  <c r="CD14" i="10" s="1"/>
  <c r="CA14" i="10"/>
  <c r="BY14" i="10" s="1"/>
  <c r="BV14" i="10"/>
  <c r="BU14" i="10"/>
  <c r="BL14" i="10"/>
  <c r="BI14" i="10"/>
  <c r="BH14" i="10"/>
  <c r="BG14" i="10"/>
  <c r="AT14" i="10"/>
  <c r="AB14" i="10" s="1"/>
  <c r="AR14" i="10"/>
  <c r="AQ14" i="10"/>
  <c r="AP14" i="10"/>
  <c r="AO14" i="10"/>
  <c r="AJ14" i="10"/>
  <c r="AH14" i="10"/>
  <c r="AC14" i="10"/>
  <c r="Y14" i="10"/>
  <c r="X14" i="10"/>
  <c r="W14" i="10"/>
  <c r="V14" i="10"/>
  <c r="U14" i="10"/>
  <c r="S14" i="10"/>
  <c r="R14" i="10"/>
  <c r="N14" i="10"/>
  <c r="M14" i="10"/>
  <c r="L14" i="10"/>
  <c r="I14" i="10"/>
  <c r="H14" i="10"/>
  <c r="G14" i="10"/>
  <c r="F14" i="10"/>
  <c r="E14" i="10"/>
  <c r="D14" i="10"/>
  <c r="CV13" i="10"/>
  <c r="CK13" i="10"/>
  <c r="CF13" i="10" s="1"/>
  <c r="CD13" i="10"/>
  <c r="CA13" i="10"/>
  <c r="BJ13" i="10" s="1"/>
  <c r="BU13" i="10"/>
  <c r="AT13" i="10"/>
  <c r="J13" i="10" s="1"/>
  <c r="AR13" i="10"/>
  <c r="AQ13" i="10"/>
  <c r="AP13" i="10"/>
  <c r="AO13" i="10"/>
  <c r="AJ13" i="10"/>
  <c r="AH13" i="10"/>
  <c r="Z13" i="10"/>
  <c r="Y13" i="10"/>
  <c r="X13" i="10"/>
  <c r="W13" i="10"/>
  <c r="V13" i="10"/>
  <c r="U13" i="10"/>
  <c r="S13" i="10"/>
  <c r="R13" i="10"/>
  <c r="O13" i="10"/>
  <c r="N13" i="10"/>
  <c r="L13" i="10"/>
  <c r="H13" i="10"/>
  <c r="G13" i="10"/>
  <c r="F13" i="10"/>
  <c r="E13" i="10"/>
  <c r="D13" i="10"/>
  <c r="CV12" i="10"/>
  <c r="CK12" i="10"/>
  <c r="CD12" i="10" s="1"/>
  <c r="CA12" i="10"/>
  <c r="BY12" i="10" s="1"/>
  <c r="BL12" i="10"/>
  <c r="BI12" i="10"/>
  <c r="AT12" i="10"/>
  <c r="Z12" i="10" s="1"/>
  <c r="AR12" i="10"/>
  <c r="AQ12" i="10"/>
  <c r="AP12" i="10"/>
  <c r="AO12" i="10"/>
  <c r="AJ12" i="10"/>
  <c r="AH12" i="10"/>
  <c r="AC12" i="10"/>
  <c r="AB12" i="10"/>
  <c r="Y12" i="10"/>
  <c r="X12" i="10"/>
  <c r="W12" i="10"/>
  <c r="V12" i="10"/>
  <c r="U12" i="10"/>
  <c r="S12" i="10"/>
  <c r="R12" i="10"/>
  <c r="L12" i="10"/>
  <c r="H12" i="10"/>
  <c r="G12" i="10"/>
  <c r="F12" i="10"/>
  <c r="E12" i="10"/>
  <c r="D12" i="10"/>
  <c r="CV11" i="10"/>
  <c r="CK11" i="10"/>
  <c r="CD11" i="10" s="1"/>
  <c r="CA11" i="10"/>
  <c r="BY11" i="10" s="1"/>
  <c r="BQ11" i="10"/>
  <c r="BL11" i="10"/>
  <c r="AT11" i="10"/>
  <c r="K11" i="10" s="1"/>
  <c r="AR11" i="10"/>
  <c r="AQ11" i="10"/>
  <c r="AP11" i="10"/>
  <c r="AO11" i="10"/>
  <c r="AJ11" i="10"/>
  <c r="AH11" i="10"/>
  <c r="AC11" i="10"/>
  <c r="Y11" i="10"/>
  <c r="X11" i="10"/>
  <c r="W11" i="10"/>
  <c r="V11" i="10"/>
  <c r="U11" i="10"/>
  <c r="S11" i="10"/>
  <c r="R11" i="10"/>
  <c r="N11" i="10"/>
  <c r="M11" i="10"/>
  <c r="L11" i="10"/>
  <c r="H11" i="10"/>
  <c r="G11" i="10"/>
  <c r="F11" i="10"/>
  <c r="E11" i="10"/>
  <c r="D11" i="10"/>
  <c r="CV10" i="10"/>
  <c r="CK10" i="10"/>
  <c r="CD10" i="10" s="1"/>
  <c r="CA10" i="10"/>
  <c r="BQ10" i="10" s="1"/>
  <c r="BS10" i="10"/>
  <c r="BR10" i="10"/>
  <c r="BG10" i="10"/>
  <c r="BF10" i="10"/>
  <c r="AT10" i="10"/>
  <c r="AI10" i="10" s="1"/>
  <c r="AR10" i="10"/>
  <c r="AQ10" i="10"/>
  <c r="AP10" i="10"/>
  <c r="AO10" i="10"/>
  <c r="AJ10" i="10"/>
  <c r="AH10" i="10"/>
  <c r="AC10" i="10"/>
  <c r="AB10" i="10"/>
  <c r="Z10" i="10"/>
  <c r="Y10" i="10"/>
  <c r="X10" i="10"/>
  <c r="W10" i="10"/>
  <c r="V10" i="10"/>
  <c r="U10" i="10"/>
  <c r="S10" i="10"/>
  <c r="R10" i="10"/>
  <c r="O10" i="10"/>
  <c r="N10" i="10"/>
  <c r="M10" i="10"/>
  <c r="L10" i="10"/>
  <c r="J10" i="10"/>
  <c r="I10" i="10"/>
  <c r="H10" i="10"/>
  <c r="G10" i="10"/>
  <c r="F10" i="10"/>
  <c r="E10" i="10"/>
  <c r="D10" i="10"/>
  <c r="CV9" i="10"/>
  <c r="CK9" i="10"/>
  <c r="CF9" i="10" s="1"/>
  <c r="CD9" i="10"/>
  <c r="CA9" i="10"/>
  <c r="BR9" i="10" s="1"/>
  <c r="BY9" i="10"/>
  <c r="BU9" i="10"/>
  <c r="BS9" i="10"/>
  <c r="BJ9" i="10"/>
  <c r="BI9" i="10"/>
  <c r="BH9" i="10"/>
  <c r="BG9" i="10"/>
  <c r="BF9" i="10"/>
  <c r="AT9" i="10"/>
  <c r="AR9" i="10"/>
  <c r="AQ9" i="10"/>
  <c r="AP9" i="10"/>
  <c r="AO9" i="10"/>
  <c r="AJ9" i="10"/>
  <c r="AH9" i="10"/>
  <c r="Y9" i="10"/>
  <c r="X9" i="10"/>
  <c r="W9" i="10"/>
  <c r="V9" i="10"/>
  <c r="U9" i="10"/>
  <c r="S9" i="10"/>
  <c r="R9" i="10"/>
  <c r="L9" i="10"/>
  <c r="H9" i="10"/>
  <c r="G9" i="10"/>
  <c r="F9" i="10"/>
  <c r="E9" i="10"/>
  <c r="D9" i="10"/>
  <c r="CV8" i="10"/>
  <c r="CK8" i="10"/>
  <c r="CF8" i="10"/>
  <c r="CD8" i="10"/>
  <c r="CA8" i="10"/>
  <c r="BY8" i="10" s="1"/>
  <c r="AT8" i="10"/>
  <c r="K8" i="10" s="1"/>
  <c r="AR8" i="10"/>
  <c r="AQ8" i="10"/>
  <c r="AP8" i="10"/>
  <c r="AO8" i="10"/>
  <c r="AJ8" i="10"/>
  <c r="AI8" i="10"/>
  <c r="AH8" i="10"/>
  <c r="AC8" i="10"/>
  <c r="Z8" i="10"/>
  <c r="Y8" i="10"/>
  <c r="X8" i="10"/>
  <c r="W8" i="10"/>
  <c r="V8" i="10"/>
  <c r="U8" i="10"/>
  <c r="S8" i="10"/>
  <c r="R8" i="10"/>
  <c r="O8" i="10"/>
  <c r="N8" i="10"/>
  <c r="M8" i="10"/>
  <c r="L8" i="10"/>
  <c r="J8" i="10"/>
  <c r="H8" i="10"/>
  <c r="G8" i="10"/>
  <c r="F8" i="10"/>
  <c r="E8" i="10"/>
  <c r="D8" i="10"/>
  <c r="CV7" i="10"/>
  <c r="CK7" i="10"/>
  <c r="CF7" i="10" s="1"/>
  <c r="CA7" i="10"/>
  <c r="AT7" i="10"/>
  <c r="AA7" i="10" s="1"/>
  <c r="AR7" i="10"/>
  <c r="AQ7" i="10"/>
  <c r="AP7" i="10"/>
  <c r="AO7" i="10"/>
  <c r="AJ7" i="10"/>
  <c r="AH7" i="10"/>
  <c r="Y7" i="10"/>
  <c r="X7" i="10"/>
  <c r="W7" i="10"/>
  <c r="V7" i="10"/>
  <c r="U7" i="10"/>
  <c r="S7" i="10"/>
  <c r="R7" i="10"/>
  <c r="L7" i="10"/>
  <c r="H7" i="10"/>
  <c r="G7" i="10"/>
  <c r="F7" i="10"/>
  <c r="E7" i="10"/>
  <c r="D7" i="10"/>
  <c r="CV6" i="10"/>
  <c r="CK6" i="10"/>
  <c r="CD6" i="10" s="1"/>
  <c r="CA6" i="10"/>
  <c r="BU6" i="10" s="1"/>
  <c r="BY6" i="10"/>
  <c r="AT6" i="10"/>
  <c r="AA6" i="10" s="1"/>
  <c r="AR6" i="10"/>
  <c r="AQ6" i="10"/>
  <c r="AP6" i="10"/>
  <c r="AO6" i="10"/>
  <c r="AJ6" i="10"/>
  <c r="AH6" i="10"/>
  <c r="AC6" i="10"/>
  <c r="AB6" i="10"/>
  <c r="Y6" i="10"/>
  <c r="X6" i="10"/>
  <c r="W6" i="10"/>
  <c r="V6" i="10"/>
  <c r="U6" i="10"/>
  <c r="S6" i="10"/>
  <c r="R6" i="10"/>
  <c r="L6" i="10"/>
  <c r="J6" i="10"/>
  <c r="I6" i="10"/>
  <c r="H6" i="10"/>
  <c r="G6" i="10"/>
  <c r="F6" i="10"/>
  <c r="E6" i="10"/>
  <c r="D6" i="10"/>
  <c r="CV5" i="10"/>
  <c r="CK5" i="10"/>
  <c r="CD5" i="10" s="1"/>
  <c r="CF5" i="10"/>
  <c r="CA5" i="10"/>
  <c r="BY5" i="10" s="1"/>
  <c r="AT5" i="10"/>
  <c r="K5" i="10" s="1"/>
  <c r="AR5" i="10"/>
  <c r="AQ5" i="10"/>
  <c r="AP5" i="10"/>
  <c r="AO5" i="10"/>
  <c r="AJ5" i="10"/>
  <c r="AH5" i="10"/>
  <c r="AC5" i="10"/>
  <c r="Z5" i="10"/>
  <c r="Y5" i="10"/>
  <c r="X5" i="10"/>
  <c r="W5" i="10"/>
  <c r="V5" i="10"/>
  <c r="U5" i="10"/>
  <c r="S5" i="10"/>
  <c r="R5" i="10"/>
  <c r="O5" i="10"/>
  <c r="M5" i="10"/>
  <c r="L5" i="10"/>
  <c r="J5" i="10"/>
  <c r="H5" i="10"/>
  <c r="G5" i="10"/>
  <c r="F5" i="10"/>
  <c r="E5" i="10"/>
  <c r="D5" i="10"/>
  <c r="CV4" i="10"/>
  <c r="CK4" i="10"/>
  <c r="CF4" i="10" s="1"/>
  <c r="CA4" i="10"/>
  <c r="BS4" i="10" s="1"/>
  <c r="AT4" i="10"/>
  <c r="AI4" i="10" s="1"/>
  <c r="AR4" i="10"/>
  <c r="AQ4" i="10"/>
  <c r="AP4" i="10"/>
  <c r="AO4" i="10"/>
  <c r="AJ4" i="10"/>
  <c r="AH4" i="10"/>
  <c r="AC4" i="10"/>
  <c r="AB4" i="10"/>
  <c r="Z4" i="10"/>
  <c r="Y4" i="10"/>
  <c r="X4" i="10"/>
  <c r="W4" i="10"/>
  <c r="V4" i="10"/>
  <c r="U4" i="10"/>
  <c r="S4" i="10"/>
  <c r="R4" i="10"/>
  <c r="O4" i="10"/>
  <c r="N4" i="10"/>
  <c r="M4" i="10"/>
  <c r="L4" i="10"/>
  <c r="J4" i="10"/>
  <c r="I4" i="10"/>
  <c r="H4" i="10"/>
  <c r="G4" i="10"/>
  <c r="F4" i="10"/>
  <c r="E4" i="10"/>
  <c r="D4" i="10"/>
  <c r="CV3" i="10"/>
  <c r="CK3" i="10"/>
  <c r="CD3" i="10" s="1"/>
  <c r="CF3" i="10"/>
  <c r="CA3" i="10"/>
  <c r="AT3" i="10"/>
  <c r="AB3" i="10" s="1"/>
  <c r="AR3" i="10"/>
  <c r="AQ3" i="10"/>
  <c r="AP3" i="10"/>
  <c r="AO3" i="10"/>
  <c r="AJ3" i="10"/>
  <c r="AH3" i="10"/>
  <c r="AC3" i="10"/>
  <c r="Y3" i="10"/>
  <c r="X3" i="10"/>
  <c r="W3" i="10"/>
  <c r="V3" i="10"/>
  <c r="U3" i="10"/>
  <c r="S3" i="10"/>
  <c r="R3" i="10"/>
  <c r="M3" i="10"/>
  <c r="L3" i="10"/>
  <c r="H3" i="10"/>
  <c r="G3" i="10"/>
  <c r="F3" i="10"/>
  <c r="E3" i="10"/>
  <c r="D3" i="10"/>
  <c r="CV2" i="10"/>
  <c r="CK2" i="10"/>
  <c r="CF2" i="10" s="1"/>
  <c r="CA2" i="10"/>
  <c r="BL2" i="10" s="1"/>
  <c r="BU2" i="10"/>
  <c r="BS2" i="10"/>
  <c r="BQ2" i="10"/>
  <c r="BK2" i="10"/>
  <c r="BJ2" i="10"/>
  <c r="BG2" i="10"/>
  <c r="BF2" i="10"/>
  <c r="BE2" i="10"/>
  <c r="AT2" i="10"/>
  <c r="K2" i="10" s="1"/>
  <c r="AR2" i="10"/>
  <c r="AQ2" i="10"/>
  <c r="AP2" i="10"/>
  <c r="AO2" i="10"/>
  <c r="AJ2" i="10"/>
  <c r="AI2" i="10"/>
  <c r="AH2" i="10"/>
  <c r="AC2" i="10"/>
  <c r="Z2" i="10"/>
  <c r="Y2" i="10"/>
  <c r="X2" i="10"/>
  <c r="W2" i="10"/>
  <c r="V2" i="10"/>
  <c r="U2" i="10"/>
  <c r="S2" i="10"/>
  <c r="R2" i="10"/>
  <c r="O2" i="10"/>
  <c r="N2" i="10"/>
  <c r="L2" i="10"/>
  <c r="J2" i="10"/>
  <c r="H2" i="10"/>
  <c r="G2" i="10"/>
  <c r="F2" i="10"/>
  <c r="E2" i="10"/>
  <c r="D2" i="10"/>
  <c r="BG24" i="10" l="1"/>
  <c r="K6" i="10"/>
  <c r="BH10" i="10"/>
  <c r="BU10" i="10"/>
  <c r="BD11" i="10"/>
  <c r="BR11" i="10"/>
  <c r="AB13" i="10"/>
  <c r="O14" i="10"/>
  <c r="Z14" i="10"/>
  <c r="BK15" i="10"/>
  <c r="BF20" i="10"/>
  <c r="BS20" i="10"/>
  <c r="BK21" i="10"/>
  <c r="CD22" i="10"/>
  <c r="J23" i="10"/>
  <c r="BD23" i="10"/>
  <c r="BQ23" i="10"/>
  <c r="M24" i="10"/>
  <c r="BH24" i="10"/>
  <c r="BF25" i="10"/>
  <c r="BR25" i="10"/>
  <c r="BF27" i="10"/>
  <c r="BS27" i="10"/>
  <c r="BQ30" i="10"/>
  <c r="BR31" i="10"/>
  <c r="BK32" i="10"/>
  <c r="BH33" i="10"/>
  <c r="BY34" i="10"/>
  <c r="BQ35" i="10"/>
  <c r="BJ36" i="10"/>
  <c r="BH37" i="10"/>
  <c r="BY38" i="10"/>
  <c r="BY41" i="10"/>
  <c r="BH42" i="10"/>
  <c r="BG45" i="10"/>
  <c r="BE46" i="10"/>
  <c r="BF47" i="10"/>
  <c r="BD2" i="10"/>
  <c r="BR2" i="10"/>
  <c r="AI3" i="10"/>
  <c r="AA4" i="10"/>
  <c r="N5" i="10"/>
  <c r="AI6" i="10"/>
  <c r="AA10" i="10"/>
  <c r="BI10" i="10"/>
  <c r="BY10" i="10"/>
  <c r="AI11" i="10"/>
  <c r="BE11" i="10"/>
  <c r="BS11" i="10"/>
  <c r="AI12" i="10"/>
  <c r="BJ12" i="10"/>
  <c r="AA14" i="10"/>
  <c r="BK14" i="10"/>
  <c r="CF14" i="10"/>
  <c r="BY15" i="10"/>
  <c r="BG20" i="10"/>
  <c r="BU20" i="10"/>
  <c r="BQ21" i="10"/>
  <c r="K23" i="10"/>
  <c r="AI23" i="10"/>
  <c r="N24" i="10"/>
  <c r="BK24" i="10"/>
  <c r="BG27" i="10"/>
  <c r="BU27" i="10"/>
  <c r="BR30" i="10"/>
  <c r="BS31" i="10"/>
  <c r="BI33" i="10"/>
  <c r="BX35" i="10"/>
  <c r="BI37" i="10"/>
  <c r="BH45" i="10"/>
  <c r="BF46" i="10"/>
  <c r="I12" i="10"/>
  <c r="BL24" i="10"/>
  <c r="BJ33" i="10"/>
  <c r="BJ37" i="10"/>
  <c r="BJ10" i="10"/>
  <c r="I11" i="10"/>
  <c r="BF11" i="10"/>
  <c r="N6" i="10"/>
  <c r="BK10" i="10"/>
  <c r="J11" i="10"/>
  <c r="BG11" i="10"/>
  <c r="J12" i="10"/>
  <c r="I13" i="10"/>
  <c r="J14" i="10"/>
  <c r="BD14" i="10"/>
  <c r="BQ14" i="10"/>
  <c r="M23" i="10"/>
  <c r="BQ24" i="10"/>
  <c r="BE30" i="10"/>
  <c r="BK33" i="10"/>
  <c r="BK37" i="10"/>
  <c r="J3" i="10"/>
  <c r="K4" i="10"/>
  <c r="BI4" i="10"/>
  <c r="O6" i="10"/>
  <c r="Z6" i="10"/>
  <c r="BK9" i="10"/>
  <c r="K10" i="10"/>
  <c r="BD10" i="10"/>
  <c r="BL10" i="10"/>
  <c r="BJ11" i="10"/>
  <c r="K12" i="10"/>
  <c r="K14" i="10"/>
  <c r="AI14" i="10"/>
  <c r="BE14" i="10"/>
  <c r="BR14" i="10"/>
  <c r="BL17" i="10"/>
  <c r="AI18" i="10"/>
  <c r="BX19" i="10"/>
  <c r="BK20" i="10"/>
  <c r="BD22" i="10"/>
  <c r="N23" i="10"/>
  <c r="BX23" i="10"/>
  <c r="BD24" i="10"/>
  <c r="BR24" i="10"/>
  <c r="BK27" i="10"/>
  <c r="BH30" i="10"/>
  <c r="BD31" i="10"/>
  <c r="BL33" i="10"/>
  <c r="BJ34" i="10"/>
  <c r="BH35" i="10"/>
  <c r="BL37" i="10"/>
  <c r="BE43" i="10"/>
  <c r="BD33" i="10"/>
  <c r="BD37" i="10"/>
  <c r="M6" i="10"/>
  <c r="M2" i="10"/>
  <c r="BH2" i="10"/>
  <c r="K3" i="10"/>
  <c r="BY4" i="10"/>
  <c r="AI5" i="10"/>
  <c r="BE10" i="10"/>
  <c r="BK11" i="10"/>
  <c r="AA12" i="10"/>
  <c r="BF14" i="10"/>
  <c r="BS14" i="10"/>
  <c r="BE15" i="10"/>
  <c r="BD17" i="10"/>
  <c r="BQ17" i="10"/>
  <c r="BL20" i="10"/>
  <c r="BE21" i="10"/>
  <c r="BI22" i="10"/>
  <c r="O23" i="10"/>
  <c r="Z23" i="10"/>
  <c r="J24" i="10"/>
  <c r="AI24" i="10"/>
  <c r="BE24" i="10"/>
  <c r="BS24" i="10"/>
  <c r="BL27" i="10"/>
  <c r="BI30" i="10"/>
  <c r="BF31" i="10"/>
  <c r="BU33" i="10"/>
  <c r="BK34" i="10"/>
  <c r="BI35" i="10"/>
  <c r="BU37" i="10"/>
  <c r="BK38" i="10"/>
  <c r="BE42" i="10"/>
  <c r="BF43" i="10"/>
  <c r="AC7" i="10"/>
  <c r="AI9" i="10"/>
  <c r="K9" i="10"/>
  <c r="K7" i="10"/>
  <c r="BH4" i="10"/>
  <c r="BU4" i="10"/>
  <c r="CF6" i="10"/>
  <c r="I7" i="10"/>
  <c r="AB7" i="10"/>
  <c r="AA9" i="10"/>
  <c r="CF11" i="10"/>
  <c r="BS13" i="10"/>
  <c r="AB19" i="10"/>
  <c r="I19" i="10"/>
  <c r="Z19" i="10"/>
  <c r="O19" i="10"/>
  <c r="N19" i="10"/>
  <c r="M19" i="10"/>
  <c r="AI19" i="10"/>
  <c r="AB22" i="10"/>
  <c r="I22" i="10"/>
  <c r="Z22" i="10"/>
  <c r="O22" i="10"/>
  <c r="N22" i="10"/>
  <c r="M22" i="10"/>
  <c r="AI22" i="10"/>
  <c r="BH49" i="10"/>
  <c r="BG49" i="10"/>
  <c r="BF49" i="10"/>
  <c r="BE49" i="10"/>
  <c r="BD49" i="10"/>
  <c r="AA2" i="10"/>
  <c r="BI2" i="10"/>
  <c r="BY2" i="10"/>
  <c r="N3" i="10"/>
  <c r="BK4" i="10"/>
  <c r="CD4" i="10"/>
  <c r="AA5" i="10"/>
  <c r="AI7" i="10"/>
  <c r="CD7" i="10"/>
  <c r="AA8" i="10"/>
  <c r="J9" i="10"/>
  <c r="AB11" i="10"/>
  <c r="AA11" i="10"/>
  <c r="Z11" i="10"/>
  <c r="O11" i="10"/>
  <c r="BQ12" i="10"/>
  <c r="AA13" i="10"/>
  <c r="M13" i="10"/>
  <c r="AI13" i="10"/>
  <c r="K13" i="10"/>
  <c r="BQ15" i="10"/>
  <c r="AA16" i="10"/>
  <c r="N16" i="10"/>
  <c r="M16" i="10"/>
  <c r="AI16" i="10"/>
  <c r="K16" i="10"/>
  <c r="BK19" i="10"/>
  <c r="BK22" i="10"/>
  <c r="AA26" i="10"/>
  <c r="Z26" i="10"/>
  <c r="O26" i="10"/>
  <c r="N26" i="10"/>
  <c r="M26" i="10"/>
  <c r="AI26" i="10"/>
  <c r="K26" i="10"/>
  <c r="BV16" i="10"/>
  <c r="BI16" i="10"/>
  <c r="BS16" i="10"/>
  <c r="BG16" i="10"/>
  <c r="BR16" i="10"/>
  <c r="BF16" i="10"/>
  <c r="BQ16" i="10"/>
  <c r="BE16" i="10"/>
  <c r="BL16" i="10"/>
  <c r="BD16" i="10"/>
  <c r="BJ4" i="10"/>
  <c r="I2" i="10"/>
  <c r="AB2" i="10"/>
  <c r="O3" i="10"/>
  <c r="Z3" i="10"/>
  <c r="BD4" i="10"/>
  <c r="BL4" i="10"/>
  <c r="I5" i="10"/>
  <c r="AB5" i="10"/>
  <c r="M7" i="10"/>
  <c r="I8" i="10"/>
  <c r="AB8" i="10"/>
  <c r="BQ9" i="10"/>
  <c r="BE9" i="10"/>
  <c r="BL9" i="10"/>
  <c r="BD9" i="10"/>
  <c r="AC13" i="10"/>
  <c r="BG13" i="10"/>
  <c r="AC16" i="10"/>
  <c r="BH16" i="10"/>
  <c r="AC26" i="10"/>
  <c r="J7" i="10"/>
  <c r="AB9" i="10"/>
  <c r="AC9" i="10"/>
  <c r="CD2" i="10"/>
  <c r="AA3" i="10"/>
  <c r="BE4" i="10"/>
  <c r="BQ4" i="10"/>
  <c r="N7" i="10"/>
  <c r="M9" i="10"/>
  <c r="BK12" i="10"/>
  <c r="BU12" i="10"/>
  <c r="BH12" i="10"/>
  <c r="BS12" i="10"/>
  <c r="BG12" i="10"/>
  <c r="BR12" i="10"/>
  <c r="BF12" i="10"/>
  <c r="BH13" i="10"/>
  <c r="BJ16" i="10"/>
  <c r="CF17" i="10"/>
  <c r="CD17" i="10"/>
  <c r="CF20" i="10"/>
  <c r="CD20" i="10"/>
  <c r="BY48" i="10"/>
  <c r="BV48" i="10"/>
  <c r="BH48" i="10"/>
  <c r="BG48" i="10"/>
  <c r="BF48" i="10"/>
  <c r="BE48" i="10"/>
  <c r="BY44" i="10"/>
  <c r="BV44" i="10"/>
  <c r="BH44" i="10"/>
  <c r="BG44" i="10"/>
  <c r="BF44" i="10"/>
  <c r="BE44" i="10"/>
  <c r="I3" i="10"/>
  <c r="BF4" i="10"/>
  <c r="BR4" i="10"/>
  <c r="BU5" i="10"/>
  <c r="O7" i="10"/>
  <c r="Z7" i="10"/>
  <c r="BU8" i="10"/>
  <c r="N9" i="10"/>
  <c r="CF10" i="10"/>
  <c r="BD12" i="10"/>
  <c r="CF12" i="10"/>
  <c r="K15" i="10"/>
  <c r="AA15" i="10"/>
  <c r="Z15" i="10"/>
  <c r="O15" i="10"/>
  <c r="N15" i="10"/>
  <c r="BL15" i="10"/>
  <c r="BD15" i="10"/>
  <c r="BV15" i="10"/>
  <c r="BI15" i="10"/>
  <c r="BU15" i="10"/>
  <c r="BH15" i="10"/>
  <c r="BS15" i="10"/>
  <c r="BG15" i="10"/>
  <c r="BK16" i="10"/>
  <c r="K18" i="10"/>
  <c r="AB18" i="10"/>
  <c r="I18" i="10"/>
  <c r="AA18" i="10"/>
  <c r="Z18" i="10"/>
  <c r="O18" i="10"/>
  <c r="N18" i="10"/>
  <c r="CD18" i="10"/>
  <c r="J19" i="10"/>
  <c r="BY19" i="10"/>
  <c r="BJ19" i="10"/>
  <c r="BU19" i="10"/>
  <c r="BH19" i="10"/>
  <c r="BS19" i="10"/>
  <c r="BG19" i="10"/>
  <c r="BR19" i="10"/>
  <c r="BF19" i="10"/>
  <c r="BQ19" i="10"/>
  <c r="BE19" i="10"/>
  <c r="K21" i="10"/>
  <c r="AB21" i="10"/>
  <c r="I21" i="10"/>
  <c r="AA21" i="10"/>
  <c r="Z21" i="10"/>
  <c r="O21" i="10"/>
  <c r="N21" i="10"/>
  <c r="CD21" i="10"/>
  <c r="J22" i="10"/>
  <c r="BY22" i="10"/>
  <c r="BJ22" i="10"/>
  <c r="BU22" i="10"/>
  <c r="BH22" i="10"/>
  <c r="BS22" i="10"/>
  <c r="BG22" i="10"/>
  <c r="BR22" i="10"/>
  <c r="BF22" i="10"/>
  <c r="BQ22" i="10"/>
  <c r="BE22" i="10"/>
  <c r="I9" i="10"/>
  <c r="BY13" i="10"/>
  <c r="BI13" i="10"/>
  <c r="BR13" i="10"/>
  <c r="BF13" i="10"/>
  <c r="BQ13" i="10"/>
  <c r="BE13" i="10"/>
  <c r="BL13" i="10"/>
  <c r="BD13" i="10"/>
  <c r="BG4" i="10"/>
  <c r="O9" i="10"/>
  <c r="Z9" i="10"/>
  <c r="BE12" i="10"/>
  <c r="BK13" i="10"/>
  <c r="CF15" i="10"/>
  <c r="BU16" i="10"/>
  <c r="K19" i="10"/>
  <c r="K22" i="10"/>
  <c r="BY40" i="10"/>
  <c r="BV40" i="10"/>
  <c r="BD40" i="10"/>
  <c r="BH11" i="10"/>
  <c r="BU11" i="10"/>
  <c r="M12" i="10"/>
  <c r="BJ14" i="10"/>
  <c r="CD16" i="10"/>
  <c r="AA17" i="10"/>
  <c r="BI17" i="10"/>
  <c r="BG18" i="10"/>
  <c r="BS18" i="10"/>
  <c r="I20" i="10"/>
  <c r="BJ20" i="10"/>
  <c r="BG21" i="10"/>
  <c r="BS21" i="10"/>
  <c r="I23" i="10"/>
  <c r="BJ23" i="10"/>
  <c r="AA24" i="10"/>
  <c r="BI24" i="10"/>
  <c r="BX24" i="10"/>
  <c r="BJ27" i="10"/>
  <c r="BI28" i="10"/>
  <c r="BV28" i="10"/>
  <c r="BH29" i="10"/>
  <c r="BU29" i="10"/>
  <c r="BF30" i="10"/>
  <c r="BS30" i="10"/>
  <c r="BH31" i="10"/>
  <c r="BU31" i="10"/>
  <c r="BF32" i="10"/>
  <c r="BR32" i="10"/>
  <c r="BE33" i="10"/>
  <c r="BQ33" i="10"/>
  <c r="BE34" i="10"/>
  <c r="BQ34" i="10"/>
  <c r="BE35" i="10"/>
  <c r="BR35" i="10"/>
  <c r="BE36" i="10"/>
  <c r="BQ36" i="10"/>
  <c r="BE37" i="10"/>
  <c r="BQ37" i="10"/>
  <c r="BE38" i="10"/>
  <c r="BQ38" i="10"/>
  <c r="BV42" i="10"/>
  <c r="BG43" i="10"/>
  <c r="BV46" i="10"/>
  <c r="BG47" i="10"/>
  <c r="BI11" i="10"/>
  <c r="N12" i="10"/>
  <c r="I17" i="10"/>
  <c r="BH18" i="10"/>
  <c r="BU18" i="10"/>
  <c r="BH21" i="10"/>
  <c r="BU21" i="10"/>
  <c r="BJ24" i="10"/>
  <c r="BJ28" i="10"/>
  <c r="BI29" i="10"/>
  <c r="BV29" i="10"/>
  <c r="BG30" i="10"/>
  <c r="BI31" i="10"/>
  <c r="BV31" i="10"/>
  <c r="BG32" i="10"/>
  <c r="BS32" i="10"/>
  <c r="BF33" i="10"/>
  <c r="BR33" i="10"/>
  <c r="BF34" i="10"/>
  <c r="BR34" i="10"/>
  <c r="BF35" i="10"/>
  <c r="BS35" i="10"/>
  <c r="BF36" i="10"/>
  <c r="BR36" i="10"/>
  <c r="BF37" i="10"/>
  <c r="BR37" i="10"/>
  <c r="BF38" i="10"/>
  <c r="BR38" i="10"/>
  <c r="BH43" i="10"/>
  <c r="BH47" i="10"/>
  <c r="O12" i="10"/>
  <c r="BI18" i="10"/>
  <c r="BY18" i="10"/>
  <c r="BI21" i="10"/>
  <c r="BY21" i="10"/>
  <c r="BJ29" i="10"/>
  <c r="BX29" i="10"/>
  <c r="BJ31" i="10"/>
  <c r="BX31" i="10"/>
  <c r="BH32" i="10"/>
  <c r="BG33" i="10"/>
  <c r="BG34" i="10"/>
  <c r="BG35" i="10"/>
  <c r="BG36" i="10"/>
  <c r="BG37" i="10"/>
  <c r="BG38" i="10"/>
  <c r="BV43" i="10"/>
  <c r="BV47" i="10"/>
  <c r="BK29" i="10"/>
  <c r="BY29" i="10"/>
  <c r="BK31" i="10"/>
  <c r="BY31" i="10"/>
  <c r="BY43" i="10"/>
  <c r="BY47" i="10"/>
  <c r="BD18" i="10"/>
  <c r="BD21" i="10"/>
  <c r="BE29" i="10"/>
  <c r="BE31" i="10"/>
  <c r="OJ2" i="6" l="1" a="1"/>
  <c r="OJ2" i="6" s="1"/>
  <c r="OI2" i="6" a="1"/>
  <c r="OI2" i="6" s="1"/>
  <c r="OH2" i="6" a="1"/>
  <c r="OH2" i="6" s="1"/>
  <c r="OG2" i="6" a="1"/>
  <c r="OG2" i="6" s="1"/>
  <c r="OF2" i="6" a="1"/>
  <c r="OF2" i="6" s="1"/>
  <c r="OE2" i="6"/>
  <c r="OE2" i="6" a="1"/>
  <c r="OD2" i="6" a="1"/>
  <c r="OD2" i="6" s="1"/>
  <c r="OC2" i="6" a="1"/>
  <c r="OC2" i="6" s="1"/>
  <c r="OB2" i="6" a="1"/>
  <c r="OB2" i="6" s="1"/>
  <c r="OA2" i="6" a="1"/>
  <c r="OA2" i="6" s="1"/>
  <c r="NZ2" i="6"/>
  <c r="NZ2" i="6" a="1"/>
  <c r="NY2" i="6" a="1"/>
  <c r="NY2" i="6" s="1"/>
  <c r="NX2" i="6" a="1"/>
  <c r="NX2" i="6" s="1"/>
  <c r="NW2" i="6" a="1"/>
  <c r="NW2" i="6" s="1"/>
  <c r="NV2" i="6" a="1"/>
  <c r="NV2" i="6" s="1"/>
  <c r="NU2" i="6" a="1"/>
  <c r="NU2" i="6" s="1"/>
  <c r="NT2" i="6" a="1"/>
  <c r="NT2" i="6" s="1"/>
  <c r="NS2" i="6" a="1"/>
  <c r="NS2" i="6" s="1"/>
  <c r="NR2" i="6" a="1"/>
  <c r="NR2" i="6" s="1"/>
  <c r="NQ2" i="6" a="1"/>
  <c r="NQ2" i="6" s="1"/>
  <c r="NP2" i="6" a="1"/>
  <c r="NP2" i="6" s="1"/>
  <c r="NO2" i="6"/>
  <c r="NO2" i="6" a="1"/>
  <c r="NN2" i="6" a="1"/>
  <c r="NN2" i="6" s="1"/>
  <c r="NM2" i="6" a="1"/>
  <c r="NM2" i="6" s="1"/>
  <c r="NL2" i="6" a="1"/>
  <c r="NL2" i="6" s="1"/>
  <c r="NK2" i="6" a="1"/>
  <c r="NK2" i="6" s="1"/>
  <c r="NJ2" i="6"/>
  <c r="NJ2" i="6" a="1"/>
  <c r="NI2" i="6" a="1"/>
  <c r="NI2" i="6" s="1"/>
  <c r="NH2" i="6" a="1"/>
  <c r="NH2" i="6" s="1"/>
  <c r="NG2" i="6" a="1"/>
  <c r="NG2" i="6" s="1"/>
  <c r="NF2" i="6" a="1"/>
  <c r="NF2" i="6" s="1"/>
  <c r="NE2" i="6" a="1"/>
  <c r="NE2" i="6" s="1"/>
  <c r="ND2" i="6" a="1"/>
  <c r="ND2" i="6" s="1"/>
  <c r="NC2" i="6" a="1"/>
  <c r="NC2" i="6" s="1"/>
  <c r="NB2" i="6" a="1"/>
  <c r="NB2" i="6" s="1"/>
  <c r="NA2" i="6" a="1"/>
  <c r="NA2" i="6" s="1"/>
  <c r="MZ2" i="6" a="1"/>
  <c r="MZ2" i="6" s="1"/>
  <c r="MY2" i="6"/>
  <c r="MY2" i="6" a="1"/>
  <c r="MX2" i="6" a="1"/>
  <c r="MX2" i="6" s="1"/>
  <c r="MW2" i="6" a="1"/>
  <c r="MW2" i="6" s="1"/>
  <c r="MV2" i="6" a="1"/>
  <c r="MV2" i="6" s="1"/>
  <c r="MU2" i="6" a="1"/>
  <c r="MU2" i="6" s="1"/>
  <c r="MT2" i="6"/>
  <c r="MT2" i="6" a="1"/>
  <c r="MS2" i="6" a="1"/>
  <c r="MS2" i="6" s="1"/>
  <c r="MR2" i="6" a="1"/>
  <c r="MR2" i="6" s="1"/>
  <c r="MQ2" i="6" a="1"/>
  <c r="MQ2" i="6" s="1"/>
  <c r="MP2" i="6" a="1"/>
  <c r="MP2" i="6" s="1"/>
  <c r="MO2" i="6" a="1"/>
  <c r="MO2" i="6" s="1"/>
  <c r="MN2" i="6" a="1"/>
  <c r="MN2" i="6" s="1"/>
  <c r="MM2" i="6" a="1"/>
  <c r="MM2" i="6" s="1"/>
  <c r="ML2" i="6" a="1"/>
  <c r="ML2" i="6" s="1"/>
  <c r="MK2" i="6" a="1"/>
  <c r="MK2" i="6" s="1"/>
  <c r="MJ2" i="6" a="1"/>
  <c r="MJ2" i="6" s="1"/>
  <c r="MI2" i="6"/>
  <c r="MI2" i="6" a="1"/>
  <c r="MH2" i="6" a="1"/>
  <c r="MH2" i="6" s="1"/>
  <c r="MG2" i="6" a="1"/>
  <c r="MG2" i="6" s="1"/>
  <c r="MF2" i="6" a="1"/>
  <c r="MF2" i="6" s="1"/>
  <c r="ME2" i="6" a="1"/>
  <c r="ME2" i="6" s="1"/>
  <c r="MD2" i="6"/>
  <c r="MD2" i="6" a="1"/>
  <c r="MC2" i="6" a="1"/>
  <c r="MC2" i="6" s="1"/>
  <c r="MB2" i="6" a="1"/>
  <c r="MB2" i="6" s="1"/>
  <c r="MA2" i="6" a="1"/>
  <c r="MA2" i="6" s="1"/>
  <c r="LZ2" i="6" a="1"/>
  <c r="LZ2" i="6" s="1"/>
  <c r="LY2" i="6" a="1"/>
  <c r="LY2" i="6" s="1"/>
  <c r="LX2" i="6" a="1"/>
  <c r="LX2" i="6" s="1"/>
  <c r="LW2" i="6" a="1"/>
  <c r="LW2" i="6" s="1"/>
  <c r="LV2" i="6" a="1"/>
  <c r="LV2" i="6" s="1"/>
  <c r="LU2" i="6" a="1"/>
  <c r="LU2" i="6" s="1"/>
  <c r="LT2" i="6" a="1"/>
  <c r="LT2" i="6" s="1"/>
  <c r="LS2" i="6"/>
  <c r="LS2" i="6" a="1"/>
  <c r="LR2" i="6" a="1"/>
  <c r="LR2" i="6" s="1"/>
  <c r="LQ2" i="6" a="1"/>
  <c r="LQ2" i="6" s="1"/>
  <c r="LP2" i="6" a="1"/>
  <c r="LP2" i="6" s="1"/>
  <c r="LO2" i="6" a="1"/>
  <c r="LO2" i="6" s="1"/>
  <c r="LN2" i="6"/>
  <c r="LN2" i="6" a="1"/>
  <c r="LM2" i="6" a="1"/>
  <c r="LM2" i="6" s="1"/>
  <c r="LL2" i="6" a="1"/>
  <c r="LL2" i="6" s="1"/>
  <c r="LK2" i="6" a="1"/>
  <c r="LK2" i="6" s="1"/>
  <c r="LJ2" i="6" a="1"/>
  <c r="LJ2" i="6" s="1"/>
  <c r="LI2" i="6" a="1"/>
  <c r="LI2" i="6" s="1"/>
  <c r="LH2" i="6" a="1"/>
  <c r="LH2" i="6" s="1"/>
  <c r="LG2" i="6" a="1"/>
  <c r="LG2" i="6" s="1"/>
  <c r="LF2" i="6" a="1"/>
  <c r="LF2" i="6" s="1"/>
  <c r="LE2" i="6" a="1"/>
  <c r="LE2" i="6" s="1"/>
  <c r="LD2" i="6" a="1"/>
  <c r="LD2" i="6" s="1"/>
  <c r="LC2" i="6"/>
  <c r="LC2" i="6" a="1"/>
  <c r="LB2" i="6" a="1"/>
  <c r="LB2" i="6" s="1"/>
  <c r="LA2" i="6" a="1"/>
  <c r="LA2" i="6" s="1"/>
  <c r="KZ2" i="6" a="1"/>
  <c r="KZ2" i="6" s="1"/>
  <c r="KY2" i="6" a="1"/>
  <c r="KY2" i="6" s="1"/>
  <c r="KX2" i="6" a="1"/>
  <c r="KX2" i="6" s="1"/>
  <c r="KW2" i="6" a="1"/>
  <c r="KW2" i="6" s="1"/>
  <c r="KV2" i="6" a="1"/>
  <c r="KV2" i="6" s="1"/>
  <c r="KU2" i="6" a="1"/>
  <c r="KU2" i="6" s="1"/>
  <c r="KT2" i="6" a="1"/>
  <c r="KT2" i="6" s="1"/>
  <c r="KS2" i="6" a="1"/>
  <c r="KS2" i="6" s="1"/>
  <c r="KR2" i="6" a="1"/>
  <c r="KR2" i="6" s="1"/>
  <c r="KQ2" i="6" a="1"/>
  <c r="KQ2" i="6" s="1"/>
  <c r="KP2" i="6" a="1"/>
  <c r="KP2" i="6" s="1"/>
  <c r="KO2" i="6" a="1"/>
  <c r="KO2" i="6" s="1"/>
  <c r="KN2" i="6" a="1"/>
  <c r="KN2" i="6" s="1"/>
  <c r="KM2" i="6" a="1"/>
  <c r="KM2" i="6" s="1"/>
  <c r="KL2" i="6" a="1"/>
  <c r="KL2" i="6" s="1"/>
  <c r="KK2" i="6" a="1"/>
  <c r="KK2" i="6" s="1"/>
  <c r="KJ2" i="6" a="1"/>
  <c r="KJ2" i="6" s="1"/>
  <c r="KI2" i="6" a="1"/>
  <c r="KI2" i="6" s="1"/>
  <c r="KH2" i="6" a="1"/>
  <c r="KH2" i="6" s="1"/>
  <c r="KG2" i="6" a="1"/>
  <c r="KG2" i="6" s="1"/>
  <c r="KF2" i="6" a="1"/>
  <c r="KF2" i="6" s="1"/>
  <c r="KE2" i="6" a="1"/>
  <c r="KE2" i="6" s="1"/>
  <c r="KD2" i="6" a="1"/>
  <c r="KD2" i="6" s="1"/>
  <c r="KC2" i="6" a="1"/>
  <c r="KC2" i="6" s="1"/>
  <c r="KB2" i="6" a="1"/>
  <c r="KB2" i="6" s="1"/>
  <c r="KA2" i="6" a="1"/>
  <c r="KA2" i="6" s="1"/>
  <c r="JZ2" i="6" a="1"/>
  <c r="JZ2" i="6" s="1"/>
  <c r="JY2" i="6" a="1"/>
  <c r="JY2" i="6" s="1"/>
  <c r="JX2" i="6" a="1"/>
  <c r="JX2" i="6" s="1"/>
  <c r="JW2" i="6" a="1"/>
  <c r="JW2" i="6" s="1"/>
  <c r="JV2" i="6" a="1"/>
  <c r="JV2" i="6" s="1"/>
  <c r="JU2" i="6" a="1"/>
  <c r="JU2" i="6" s="1"/>
  <c r="JT2" i="6" a="1"/>
  <c r="JT2" i="6" s="1"/>
  <c r="JS2" i="6" a="1"/>
  <c r="JS2" i="6" s="1"/>
  <c r="JR2" i="6" a="1"/>
  <c r="JR2" i="6" s="1"/>
  <c r="JQ2" i="6" a="1"/>
  <c r="JQ2" i="6" s="1"/>
  <c r="JP2" i="6" a="1"/>
  <c r="JP2" i="6" s="1"/>
  <c r="JO2" i="6" a="1"/>
  <c r="JO2" i="6" s="1"/>
  <c r="JN2" i="6" a="1"/>
  <c r="JN2" i="6" s="1"/>
  <c r="JM2" i="6" a="1"/>
  <c r="JM2" i="6" s="1"/>
  <c r="JL2" i="6" a="1"/>
  <c r="JL2" i="6" s="1"/>
  <c r="JK2" i="6" a="1"/>
  <c r="JK2" i="6" s="1"/>
  <c r="JJ2" i="6" a="1"/>
  <c r="JJ2" i="6" s="1"/>
  <c r="JI2" i="6" a="1"/>
  <c r="JI2" i="6" s="1"/>
  <c r="JH2" i="6" a="1"/>
  <c r="JH2" i="6" s="1"/>
  <c r="JG2" i="6" a="1"/>
  <c r="JG2" i="6" s="1"/>
  <c r="JF2" i="6" a="1"/>
  <c r="JF2" i="6" s="1"/>
  <c r="JE2" i="6" a="1"/>
  <c r="JE2" i="6" s="1"/>
  <c r="JD2" i="6" a="1"/>
  <c r="JD2" i="6" s="1"/>
  <c r="JC2" i="6" a="1"/>
  <c r="JC2" i="6" s="1"/>
  <c r="JB2" i="6" a="1"/>
  <c r="JB2" i="6" s="1"/>
  <c r="JA2" i="6" a="1"/>
  <c r="JA2" i="6" s="1"/>
  <c r="IZ2" i="6" a="1"/>
  <c r="IZ2" i="6" s="1"/>
  <c r="IY2" i="6" a="1"/>
  <c r="IY2" i="6" s="1"/>
  <c r="IX2" i="6" a="1"/>
  <c r="IX2" i="6" s="1"/>
  <c r="IW2" i="6" a="1"/>
  <c r="IW2" i="6" s="1"/>
  <c r="IV2" i="6" a="1"/>
  <c r="IV2" i="6" s="1"/>
  <c r="IU2" i="6" a="1"/>
  <c r="IU2" i="6" s="1"/>
  <c r="IT2" i="6" a="1"/>
  <c r="IT2" i="6" s="1"/>
  <c r="IS2" i="6" a="1"/>
  <c r="IS2" i="6" s="1"/>
  <c r="IR2" i="6" a="1"/>
  <c r="IR2" i="6" s="1"/>
  <c r="IQ2" i="6" a="1"/>
  <c r="IQ2" i="6" s="1"/>
  <c r="IP2" i="6" a="1"/>
  <c r="IP2" i="6" s="1"/>
  <c r="IO2" i="6" a="1"/>
  <c r="IO2" i="6" s="1"/>
  <c r="IN2" i="6" a="1"/>
  <c r="IN2" i="6" s="1"/>
  <c r="IM2" i="6" a="1"/>
  <c r="IM2" i="6" s="1"/>
  <c r="IL2" i="6" a="1"/>
  <c r="IL2" i="6" s="1"/>
  <c r="IK2" i="6" a="1"/>
  <c r="IK2" i="6" s="1"/>
  <c r="IJ2" i="6" a="1"/>
  <c r="IJ2" i="6" s="1"/>
  <c r="II2" i="6" a="1"/>
  <c r="II2" i="6" s="1"/>
  <c r="IH2" i="6" a="1"/>
  <c r="IH2" i="6" s="1"/>
  <c r="IG2" i="6" a="1"/>
  <c r="IG2" i="6" s="1"/>
  <c r="IF2" i="6" a="1"/>
  <c r="IF2" i="6" s="1"/>
  <c r="IE2" i="6" a="1"/>
  <c r="IE2" i="6" s="1"/>
  <c r="ID2" i="6" a="1"/>
  <c r="ID2" i="6" s="1"/>
  <c r="IC2" i="6" a="1"/>
  <c r="IC2" i="6" s="1"/>
  <c r="IB2" i="6" a="1"/>
  <c r="IB2" i="6" s="1"/>
  <c r="IA2" i="6" a="1"/>
  <c r="IA2" i="6" s="1"/>
  <c r="HZ2" i="6" a="1"/>
  <c r="HZ2" i="6" s="1"/>
  <c r="HY2" i="6" a="1"/>
  <c r="HY2" i="6" s="1"/>
  <c r="HX2" i="6" a="1"/>
  <c r="HX2" i="6" s="1"/>
  <c r="HW2" i="6" a="1"/>
  <c r="HW2" i="6" s="1"/>
  <c r="HV2" i="6" a="1"/>
  <c r="HV2" i="6" s="1"/>
  <c r="HU2" i="6" a="1"/>
  <c r="HU2" i="6" s="1"/>
  <c r="HT2" i="6" a="1"/>
  <c r="HT2" i="6" s="1"/>
  <c r="HS2" i="6" a="1"/>
  <c r="HS2" i="6" s="1"/>
  <c r="HR2" i="6" a="1"/>
  <c r="HR2" i="6" s="1"/>
  <c r="HQ2" i="6" a="1"/>
  <c r="HQ2" i="6" s="1"/>
  <c r="HP2" i="6" a="1"/>
  <c r="HP2" i="6" s="1"/>
  <c r="HO2" i="6" a="1"/>
  <c r="HO2" i="6" s="1"/>
  <c r="HN2" i="6" a="1"/>
  <c r="HN2" i="6" s="1"/>
  <c r="HM2" i="6" a="1"/>
  <c r="HM2" i="6" s="1"/>
  <c r="HL2" i="6" a="1"/>
  <c r="HL2" i="6" s="1"/>
  <c r="HK2" i="6" a="1"/>
  <c r="HK2" i="6" s="1"/>
  <c r="HJ2" i="6" a="1"/>
  <c r="HJ2" i="6" s="1"/>
  <c r="HI2" i="6" a="1"/>
  <c r="HI2" i="6" s="1"/>
  <c r="HH2" i="6" a="1"/>
  <c r="HH2" i="6" s="1"/>
  <c r="HG2" i="6" a="1"/>
  <c r="HG2" i="6" s="1"/>
  <c r="HF2" i="6" a="1"/>
  <c r="HF2" i="6" s="1"/>
  <c r="HE2" i="6" a="1"/>
  <c r="HE2" i="6" s="1"/>
  <c r="HD2" i="6" a="1"/>
  <c r="HD2" i="6" s="1"/>
  <c r="HC2" i="6" a="1"/>
  <c r="HC2" i="6" s="1"/>
  <c r="HB2" i="6" a="1"/>
  <c r="HB2" i="6" s="1"/>
  <c r="HA2" i="6" a="1"/>
  <c r="HA2" i="6" s="1"/>
  <c r="GZ2" i="6"/>
  <c r="GZ2" i="6" a="1"/>
  <c r="GY2" i="6" a="1"/>
  <c r="GY2" i="6" s="1"/>
  <c r="GX2" i="6"/>
  <c r="GX2" i="6" a="1"/>
  <c r="GW2" i="6" a="1"/>
  <c r="GW2" i="6" s="1"/>
  <c r="GV2" i="6" a="1"/>
  <c r="GV2" i="6" s="1"/>
  <c r="GU2" i="6" a="1"/>
  <c r="GU2" i="6" s="1"/>
  <c r="GT2" i="6" a="1"/>
  <c r="GT2" i="6" s="1"/>
  <c r="GS2" i="6" a="1"/>
  <c r="GS2" i="6" s="1"/>
  <c r="GR2" i="6" a="1"/>
  <c r="GR2" i="6" s="1"/>
  <c r="GQ2" i="6" a="1"/>
  <c r="GQ2" i="6" s="1"/>
  <c r="GP2" i="6" a="1"/>
  <c r="GP2" i="6" s="1"/>
  <c r="GO2" i="6" a="1"/>
  <c r="GO2" i="6" s="1"/>
  <c r="GN2" i="6" a="1"/>
  <c r="GN2" i="6" s="1"/>
  <c r="GM2" i="6" a="1"/>
  <c r="GM2" i="6" s="1"/>
  <c r="GL2" i="6" a="1"/>
  <c r="GL2" i="6" s="1"/>
  <c r="GK2" i="6" a="1"/>
  <c r="GK2" i="6" s="1"/>
  <c r="GJ2" i="6"/>
  <c r="GJ2" i="6" a="1"/>
  <c r="GI2" i="6" a="1"/>
  <c r="GI2" i="6" s="1"/>
  <c r="GH2" i="6"/>
  <c r="GH2" i="6" a="1"/>
  <c r="GG2" i="6" a="1"/>
  <c r="GG2" i="6" s="1"/>
  <c r="GF2" i="6" a="1"/>
  <c r="GF2" i="6" s="1"/>
  <c r="GE2" i="6" a="1"/>
  <c r="GE2" i="6" s="1"/>
  <c r="GD2" i="6" a="1"/>
  <c r="GD2" i="6" s="1"/>
  <c r="GC2" i="6" a="1"/>
  <c r="GC2" i="6" s="1"/>
  <c r="GB2" i="6" a="1"/>
  <c r="GB2" i="6" s="1"/>
  <c r="GA2" i="6" a="1"/>
  <c r="GA2" i="6" s="1"/>
  <c r="FZ2" i="6" a="1"/>
  <c r="FZ2" i="6" s="1"/>
  <c r="FY2" i="6" a="1"/>
  <c r="FY2" i="6" s="1"/>
  <c r="FX2" i="6" a="1"/>
  <c r="FX2" i="6" s="1"/>
  <c r="FW2" i="6" a="1"/>
  <c r="FW2" i="6" s="1"/>
  <c r="FV2" i="6" a="1"/>
  <c r="FV2" i="6" s="1"/>
  <c r="FU2" i="6" a="1"/>
  <c r="FU2" i="6" s="1"/>
  <c r="FT2" i="6"/>
  <c r="FT2" i="6" a="1"/>
  <c r="FS2" i="6" a="1"/>
  <c r="FS2" i="6" s="1"/>
  <c r="FR2" i="6"/>
  <c r="FR2" i="6" a="1"/>
  <c r="FQ2" i="6" a="1"/>
  <c r="FQ2" i="6" s="1"/>
  <c r="FP2" i="6" a="1"/>
  <c r="FP2" i="6" s="1"/>
  <c r="FO2" i="6" a="1"/>
  <c r="FO2" i="6" s="1"/>
  <c r="FN2" i="6" a="1"/>
  <c r="FN2" i="6" s="1"/>
  <c r="FM2" i="6" a="1"/>
  <c r="FM2" i="6" s="1"/>
  <c r="FL2" i="6" a="1"/>
  <c r="FL2" i="6" s="1"/>
  <c r="FK2" i="6" a="1"/>
  <c r="FK2" i="6" s="1"/>
  <c r="FJ2" i="6" a="1"/>
  <c r="FJ2" i="6" s="1"/>
  <c r="FI2" i="6" a="1"/>
  <c r="FI2" i="6" s="1"/>
  <c r="FH2" i="6" a="1"/>
  <c r="FH2" i="6" s="1"/>
  <c r="FG2" i="6" a="1"/>
  <c r="FG2" i="6" s="1"/>
  <c r="FF2" i="6" a="1"/>
  <c r="FF2" i="6" s="1"/>
  <c r="FE2" i="6" a="1"/>
  <c r="FE2" i="6" s="1"/>
  <c r="FD2" i="6" a="1"/>
  <c r="FD2" i="6" s="1"/>
  <c r="FC2" i="6" a="1"/>
  <c r="FC2" i="6" s="1"/>
  <c r="FB2" i="6" a="1"/>
  <c r="FB2" i="6" s="1"/>
  <c r="FA2" i="6" a="1"/>
  <c r="FA2" i="6" s="1"/>
  <c r="EZ2" i="6" a="1"/>
  <c r="EZ2" i="6" s="1"/>
  <c r="EY2" i="6" a="1"/>
  <c r="EY2" i="6" s="1"/>
  <c r="EX2" i="6" a="1"/>
  <c r="EX2" i="6" s="1"/>
  <c r="EW2" i="6" a="1"/>
  <c r="EW2" i="6" s="1"/>
  <c r="EV2" i="6" a="1"/>
  <c r="EV2" i="6" s="1"/>
  <c r="EU2" i="6" a="1"/>
  <c r="EU2" i="6" s="1"/>
  <c r="ET2" i="6" a="1"/>
  <c r="ET2" i="6" s="1"/>
  <c r="ES2" i="6" a="1"/>
  <c r="ES2" i="6" s="1"/>
  <c r="ER2" i="6" a="1"/>
  <c r="ER2" i="6" s="1"/>
  <c r="EQ2" i="6" a="1"/>
  <c r="EQ2" i="6" s="1"/>
  <c r="EP2" i="6" a="1"/>
  <c r="EP2" i="6" s="1"/>
  <c r="EO2" i="6" a="1"/>
  <c r="EO2" i="6" s="1"/>
  <c r="EN2" i="6" a="1"/>
  <c r="EN2" i="6" s="1"/>
  <c r="EM2" i="6" a="1"/>
  <c r="EM2" i="6" s="1"/>
  <c r="EL2" i="6" a="1"/>
  <c r="EL2" i="6" s="1"/>
  <c r="EK2" i="6" a="1"/>
  <c r="EK2" i="6" s="1"/>
  <c r="EJ2" i="6" a="1"/>
  <c r="EJ2" i="6" s="1"/>
  <c r="EI2" i="6" a="1"/>
  <c r="EI2" i="6" s="1"/>
  <c r="EH2" i="6" a="1"/>
  <c r="EH2" i="6" s="1"/>
  <c r="EG2" i="6" a="1"/>
  <c r="EG2" i="6" s="1"/>
  <c r="EF2" i="6" a="1"/>
  <c r="EF2" i="6" s="1"/>
  <c r="EE2" i="6" a="1"/>
  <c r="EE2" i="6" s="1"/>
  <c r="ED2" i="6" a="1"/>
  <c r="ED2" i="6" s="1"/>
  <c r="EC2" i="6" a="1"/>
  <c r="EC2" i="6" s="1"/>
  <c r="EB2" i="6" a="1"/>
  <c r="EB2" i="6" s="1"/>
  <c r="EA2" i="6" a="1"/>
  <c r="EA2" i="6" s="1"/>
  <c r="DZ2" i="6" a="1"/>
  <c r="DZ2" i="6" s="1"/>
  <c r="DY2" i="6" a="1"/>
  <c r="DY2" i="6" s="1"/>
  <c r="DX2" i="6" a="1"/>
  <c r="DX2" i="6" s="1"/>
  <c r="DW2" i="6" a="1"/>
  <c r="DW2" i="6" s="1"/>
  <c r="DV2" i="6" a="1"/>
  <c r="DV2" i="6" s="1"/>
  <c r="DU2" i="6" a="1"/>
  <c r="DU2" i="6" s="1"/>
  <c r="DT2" i="6" a="1"/>
  <c r="DT2" i="6" s="1"/>
  <c r="DS2" i="6" a="1"/>
  <c r="DS2" i="6" s="1"/>
  <c r="DR2" i="6" a="1"/>
  <c r="DR2" i="6" s="1"/>
  <c r="DQ2" i="6" a="1"/>
  <c r="DQ2" i="6" s="1"/>
  <c r="DP2" i="6" a="1"/>
  <c r="DP2" i="6" s="1"/>
  <c r="DO2" i="6" a="1"/>
  <c r="DO2" i="6" s="1"/>
  <c r="DN2" i="6" a="1"/>
  <c r="DN2" i="6" s="1"/>
  <c r="DM2" i="6" a="1"/>
  <c r="DM2" i="6" s="1"/>
  <c r="DL2" i="6" a="1"/>
  <c r="DL2" i="6" s="1"/>
  <c r="DK2" i="6" a="1"/>
  <c r="DK2" i="6" s="1"/>
  <c r="DJ2" i="6" a="1"/>
  <c r="DJ2" i="6" s="1"/>
  <c r="DI2" i="6" a="1"/>
  <c r="DI2" i="6" s="1"/>
  <c r="DH2" i="6" a="1"/>
  <c r="DH2" i="6" s="1"/>
  <c r="DG2" i="6" a="1"/>
  <c r="DG2" i="6" s="1"/>
  <c r="DF2" i="6" a="1"/>
  <c r="DF2" i="6" s="1"/>
  <c r="DE2" i="6" a="1"/>
  <c r="DE2" i="6" s="1"/>
  <c r="DD2" i="6" a="1"/>
  <c r="DD2" i="6" s="1"/>
  <c r="DC2" i="6" a="1"/>
  <c r="DC2" i="6" s="1"/>
  <c r="DB2" i="6" a="1"/>
  <c r="DB2" i="6" s="1"/>
  <c r="DA2" i="6" a="1"/>
  <c r="DA2" i="6" s="1"/>
  <c r="CZ2" i="6" a="1"/>
  <c r="CZ2" i="6" s="1"/>
  <c r="D2" i="5" a="1"/>
  <c r="D2" i="5" s="1"/>
  <c r="A1" i="6" s="1" a="1"/>
  <c r="C2" i="1"/>
  <c r="A1" i="6" l="1"/>
  <c r="CY2" i="6" a="1"/>
  <c r="CY2" i="6" s="1"/>
  <c r="CQ2" i="6" a="1"/>
  <c r="CQ2" i="6" s="1"/>
  <c r="CI2" i="6" a="1"/>
  <c r="CI2" i="6" s="1"/>
  <c r="CA2" i="6" a="1"/>
  <c r="CA2" i="6" s="1"/>
  <c r="BS2" i="6" a="1"/>
  <c r="BS2" i="6" s="1"/>
  <c r="BK2" i="6" a="1"/>
  <c r="BK2" i="6" s="1"/>
  <c r="BC2" i="6" a="1"/>
  <c r="BC2" i="6" s="1"/>
  <c r="AU2" i="6" a="1"/>
  <c r="AU2" i="6" s="1"/>
  <c r="AM2" i="6" a="1"/>
  <c r="AM2" i="6" s="1"/>
  <c r="AE2" i="6" a="1"/>
  <c r="AE2" i="6" s="1"/>
  <c r="W2" i="6" a="1"/>
  <c r="W2" i="6" s="1"/>
  <c r="O2" i="6" a="1"/>
  <c r="O2" i="6" s="1"/>
  <c r="G2" i="6" a="1"/>
  <c r="G2" i="6" s="1"/>
  <c r="CX2" i="6" a="1"/>
  <c r="CX2" i="6" s="1"/>
  <c r="CP2" i="6" a="1"/>
  <c r="CP2" i="6" s="1"/>
  <c r="CH2" i="6" a="1"/>
  <c r="CH2" i="6" s="1"/>
  <c r="BZ2" i="6" a="1"/>
  <c r="BZ2" i="6" s="1"/>
  <c r="BR2" i="6" a="1"/>
  <c r="BR2" i="6" s="1"/>
  <c r="BJ2" i="6" a="1"/>
  <c r="BJ2" i="6" s="1"/>
  <c r="BB2" i="6" a="1"/>
  <c r="BB2" i="6" s="1"/>
  <c r="AT2" i="6" a="1"/>
  <c r="AT2" i="6" s="1"/>
  <c r="AL2" i="6" a="1"/>
  <c r="AL2" i="6" s="1"/>
  <c r="AD2" i="6" a="1"/>
  <c r="AD2" i="6" s="1"/>
  <c r="V2" i="6" a="1"/>
  <c r="V2" i="6" s="1"/>
  <c r="N2" i="6" a="1"/>
  <c r="N2" i="6" s="1"/>
  <c r="F2" i="6" a="1"/>
  <c r="F2" i="6" s="1"/>
  <c r="CE2" i="6" a="1"/>
  <c r="CE2" i="6" s="1"/>
  <c r="BG2" i="6" a="1"/>
  <c r="BG2" i="6" s="1"/>
  <c r="AI2" i="6" a="1"/>
  <c r="AI2" i="6" s="1"/>
  <c r="S2" i="6" a="1"/>
  <c r="S2" i="6" s="1"/>
  <c r="C2" i="6" a="1"/>
  <c r="C2" i="6" s="1"/>
  <c r="CS2" i="6" a="1"/>
  <c r="CS2" i="6" s="1"/>
  <c r="BM2" i="6" a="1"/>
  <c r="BM2" i="6" s="1"/>
  <c r="AG2" i="6" a="1"/>
  <c r="AG2" i="6" s="1"/>
  <c r="CR2" i="6" a="1"/>
  <c r="CR2" i="6" s="1"/>
  <c r="BT2" i="6" a="1"/>
  <c r="BT2" i="6" s="1"/>
  <c r="AF2" i="6" a="1"/>
  <c r="AF2" i="6" s="1"/>
  <c r="CW2" i="6" a="1"/>
  <c r="CW2" i="6" s="1"/>
  <c r="CO2" i="6" a="1"/>
  <c r="CO2" i="6" s="1"/>
  <c r="CG2" i="6" a="1"/>
  <c r="CG2" i="6" s="1"/>
  <c r="BY2" i="6" a="1"/>
  <c r="BY2" i="6" s="1"/>
  <c r="BQ2" i="6" a="1"/>
  <c r="BQ2" i="6" s="1"/>
  <c r="BI2" i="6" a="1"/>
  <c r="BI2" i="6" s="1"/>
  <c r="BA2" i="6" a="1"/>
  <c r="BA2" i="6" s="1"/>
  <c r="AS2" i="6" a="1"/>
  <c r="AS2" i="6" s="1"/>
  <c r="AK2" i="6" a="1"/>
  <c r="AK2" i="6" s="1"/>
  <c r="AC2" i="6" a="1"/>
  <c r="AC2" i="6" s="1"/>
  <c r="U2" i="6" a="1"/>
  <c r="U2" i="6" s="1"/>
  <c r="M2" i="6" a="1"/>
  <c r="M2" i="6" s="1"/>
  <c r="E2" i="6" a="1"/>
  <c r="E2" i="6" s="1"/>
  <c r="CJ2" i="6" a="1"/>
  <c r="CJ2" i="6" s="1"/>
  <c r="BD2" i="6" a="1"/>
  <c r="BD2" i="6" s="1"/>
  <c r="AN2" i="6" a="1"/>
  <c r="AN2" i="6" s="1"/>
  <c r="CV2" i="6" a="1"/>
  <c r="CV2" i="6" s="1"/>
  <c r="CN2" i="6" a="1"/>
  <c r="CN2" i="6" s="1"/>
  <c r="CF2" i="6" a="1"/>
  <c r="CF2" i="6" s="1"/>
  <c r="BX2" i="6" a="1"/>
  <c r="BX2" i="6" s="1"/>
  <c r="BP2" i="6" a="1"/>
  <c r="BP2" i="6" s="1"/>
  <c r="BH2" i="6" a="1"/>
  <c r="BH2" i="6" s="1"/>
  <c r="AZ2" i="6" a="1"/>
  <c r="AZ2" i="6" s="1"/>
  <c r="AR2" i="6" a="1"/>
  <c r="AR2" i="6" s="1"/>
  <c r="AJ2" i="6" a="1"/>
  <c r="AJ2" i="6" s="1"/>
  <c r="AB2" i="6" a="1"/>
  <c r="AB2" i="6" s="1"/>
  <c r="T2" i="6" a="1"/>
  <c r="T2" i="6" s="1"/>
  <c r="L2" i="6" a="1"/>
  <c r="L2" i="6" s="1"/>
  <c r="D2" i="6" a="1"/>
  <c r="D2" i="6" s="1"/>
  <c r="CU2" i="6" a="1"/>
  <c r="CU2" i="6" s="1"/>
  <c r="CM2" i="6" a="1"/>
  <c r="CM2" i="6" s="1"/>
  <c r="BW2" i="6" a="1"/>
  <c r="BW2" i="6" s="1"/>
  <c r="BO2" i="6" a="1"/>
  <c r="BO2" i="6" s="1"/>
  <c r="AQ2" i="6" a="1"/>
  <c r="AQ2" i="6" s="1"/>
  <c r="AA2" i="6" a="1"/>
  <c r="AA2" i="6" s="1"/>
  <c r="K2" i="6" a="1"/>
  <c r="K2" i="6" s="1"/>
  <c r="CK2" i="6" a="1"/>
  <c r="CK2" i="6" s="1"/>
  <c r="BU2" i="6" a="1"/>
  <c r="BU2" i="6" s="1"/>
  <c r="BE2" i="6" a="1"/>
  <c r="BE2" i="6" s="1"/>
  <c r="AO2" i="6" a="1"/>
  <c r="AO2" i="6" s="1"/>
  <c r="I2" i="6" a="1"/>
  <c r="I2" i="6" s="1"/>
  <c r="X2" i="6" a="1"/>
  <c r="X2" i="6" s="1"/>
  <c r="AY2" i="6" a="1"/>
  <c r="AY2" i="6" s="1"/>
  <c r="Y2" i="6" a="1"/>
  <c r="Y2" i="6" s="1"/>
  <c r="H2" i="6" a="1"/>
  <c r="H2" i="6" s="1"/>
  <c r="CT2" i="6" a="1"/>
  <c r="CT2" i="6" s="1"/>
  <c r="CL2" i="6" a="1"/>
  <c r="CL2" i="6" s="1"/>
  <c r="CD2" i="6" a="1"/>
  <c r="CD2" i="6" s="1"/>
  <c r="BV2" i="6" a="1"/>
  <c r="BV2" i="6" s="1"/>
  <c r="BN2" i="6" a="1"/>
  <c r="BN2" i="6" s="1"/>
  <c r="BF2" i="6" a="1"/>
  <c r="BF2" i="6" s="1"/>
  <c r="AX2" i="6" a="1"/>
  <c r="AX2" i="6" s="1"/>
  <c r="AP2" i="6" a="1"/>
  <c r="AP2" i="6" s="1"/>
  <c r="AH2" i="6" a="1"/>
  <c r="AH2" i="6" s="1"/>
  <c r="Z2" i="6" a="1"/>
  <c r="Z2" i="6" s="1"/>
  <c r="R2" i="6" a="1"/>
  <c r="R2" i="6" s="1"/>
  <c r="J2" i="6" a="1"/>
  <c r="J2" i="6" s="1"/>
  <c r="B2" i="6" a="1"/>
  <c r="B2" i="6" s="1"/>
  <c r="CC2" i="6" a="1"/>
  <c r="CC2" i="6" s="1"/>
  <c r="AW2" i="6" a="1"/>
  <c r="AW2" i="6" s="1"/>
  <c r="Q2" i="6" a="1"/>
  <c r="Q2" i="6" s="1"/>
  <c r="CB2" i="6" a="1"/>
  <c r="CB2" i="6" s="1"/>
  <c r="BL2" i="6" a="1"/>
  <c r="BL2" i="6" s="1"/>
  <c r="AV2" i="6" a="1"/>
  <c r="AV2" i="6" s="1"/>
  <c r="P2" i="6" a="1"/>
  <c r="P2" i="6" s="1"/>
  <c r="A2" i="6" l="1" a="1"/>
  <c r="A2"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Johan Conradie</author>
    <author>tc={AF936CE8-A7B6-45CA-8B38-4BE9138B40B3}</author>
    <author>tc={3B909C8F-4D72-4FB7-8E28-86D45B46CCE8}</author>
  </authors>
  <commentList>
    <comment ref="B2" authorId="0" shapeId="0" xr:uid="{7A75B27A-5201-4607-B74D-55D66B24A64E}">
      <text>
        <r>
          <rPr>
            <b/>
            <sz val="9"/>
            <color indexed="81"/>
            <rFont val="Tahoma"/>
            <family val="2"/>
          </rPr>
          <t>Johan Conradie:</t>
        </r>
        <r>
          <rPr>
            <sz val="9"/>
            <color indexed="81"/>
            <rFont val="Tahoma"/>
            <family val="2"/>
          </rPr>
          <t xml:space="preserve">
Create a part with NDC and Barebone in the name and/or description.</t>
        </r>
      </text>
    </comment>
    <comment ref="B3" authorId="0" shapeId="0" xr:uid="{C55BC381-9AF5-41E5-B4EF-6B960C6CF682}">
      <text>
        <r>
          <rPr>
            <b/>
            <sz val="9"/>
            <color indexed="81"/>
            <rFont val="Tahoma"/>
            <family val="2"/>
          </rPr>
          <t>Johan Conradie:</t>
        </r>
        <r>
          <rPr>
            <sz val="9"/>
            <color indexed="81"/>
            <rFont val="Tahoma"/>
            <family val="2"/>
          </rPr>
          <t xml:space="preserve">
Use TE-815 with Internal Testing Account LC Ad Hoc
</t>
        </r>
      </text>
    </comment>
    <comment ref="B6" authorId="0" shapeId="0" xr:uid="{7A385D62-3E2A-4C24-BE43-467F0C4F94C3}">
      <text>
        <r>
          <rPr>
            <b/>
            <sz val="9"/>
            <color indexed="81"/>
            <rFont val="Tahoma"/>
            <family val="2"/>
          </rPr>
          <t>Johan Conradie:</t>
        </r>
        <r>
          <rPr>
            <sz val="9"/>
            <color indexed="81"/>
            <rFont val="Tahoma"/>
            <family val="2"/>
          </rPr>
          <t xml:space="preserve">
Use Line Item 210-AUNE</t>
        </r>
      </text>
    </comment>
    <comment ref="B7" authorId="0" shapeId="0" xr:uid="{9DFD3893-BF6D-4647-B31D-153743A45337}">
      <text>
        <r>
          <rPr>
            <b/>
            <sz val="9"/>
            <color indexed="81"/>
            <rFont val="Tahoma"/>
            <family val="2"/>
          </rPr>
          <t>Johan Conradie:</t>
        </r>
        <r>
          <rPr>
            <sz val="9"/>
            <color indexed="81"/>
            <rFont val="Tahoma"/>
            <family val="2"/>
          </rPr>
          <t xml:space="preserve">
Use Line Item DELL-210-AUNE
(Reconsider and then unmatch afterwards)</t>
        </r>
      </text>
    </comment>
    <comment ref="B8" authorId="0" shapeId="0" xr:uid="{DC75FE42-480E-4348-8339-E385FC55821C}">
      <text>
        <r>
          <rPr>
            <b/>
            <sz val="9"/>
            <color indexed="81"/>
            <rFont val="Tahoma"/>
            <family val="2"/>
          </rPr>
          <t>Johan Conradie:</t>
        </r>
        <r>
          <rPr>
            <sz val="9"/>
            <color indexed="81"/>
            <rFont val="Tahoma"/>
            <family val="2"/>
          </rPr>
          <t xml:space="preserve">
Use Line Item 210-AUNE-DELL
(Reconsider and then unmatch afterwards)</t>
        </r>
      </text>
    </comment>
    <comment ref="B10" authorId="0" shapeId="0" xr:uid="{592AFB8D-8868-462C-9EE6-9F04A09D7834}">
      <text>
        <r>
          <rPr>
            <b/>
            <sz val="9"/>
            <color indexed="81"/>
            <rFont val="Tahoma"/>
            <family val="2"/>
          </rPr>
          <t>Johan Conradie:</t>
        </r>
        <r>
          <rPr>
            <sz val="9"/>
            <color indexed="81"/>
            <rFont val="Tahoma"/>
            <family val="2"/>
          </rPr>
          <t xml:space="preserve">
Create a part that contains "Test Cardigan" and today's date. Or maybe rather delete afterwards in the updates.</t>
        </r>
      </text>
    </comment>
    <comment ref="B54" authorId="1" shapeId="0" xr:uid="{AF936CE8-A7B6-45CA-8B38-4BE9138B40B3}">
      <text>
        <t>[Threaded comment]
Your version of Excel allows you to read this threaded comment; however, any edits to it will get removed if the file is opened in a newer version of Excel. Learn more: https://go.microsoft.com/fwlink/?linkid=870924
Comment:
    @Johan Conradie Hi Johan, think this one needs elaboration. Could be 2 for each - when calculated cost is less than MIN, then MIN is used. When calculated cost is greater than min, calculation is used. Same for max
Reply:
    Thanks, @Grant Hurvitz. I agree. I'm going through all the Test Outcomes again now to see whether there are more of these instances, because I'm sure there are.</t>
      </text>
    </comment>
    <comment ref="B56" authorId="2" shapeId="0" xr:uid="{3B909C8F-4D72-4FB7-8E28-86D45B46CCE8}">
      <text>
        <t>[Threaded comment]
Your version of Excel allows you to read this threaded comment; however, any edits to it will get removed if the file is opened in a newer version of Excel. Learn more: https://go.microsoft.com/fwlink/?linkid=870924
Comment:
    @Johan Conradie Hi Johan, think this one needs elaboration. Could be 2 for each - when calculated cost is less than MIN, then MIN is used. When calculated cost is greater than min, calculation is used. Same for max
Reply:
    Thanks, @Grant Hurvitz. I agree. I'm going through all the Test Outcomes again now to see whether there are more of these instances, because I'm sure there are.</t>
      </text>
    </comment>
    <comment ref="B163" authorId="0" shapeId="0" xr:uid="{15A1F175-7A89-4D75-81FF-BEF786BE17FD}">
      <text>
        <r>
          <rPr>
            <b/>
            <sz val="9"/>
            <color indexed="81"/>
            <rFont val="Tahoma"/>
            <family val="2"/>
          </rPr>
          <t>Johan Conradie:</t>
        </r>
        <r>
          <rPr>
            <sz val="9"/>
            <color indexed="81"/>
            <rFont val="Tahoma"/>
            <family val="2"/>
          </rPr>
          <t xml:space="preserve">
Use Line Item VC-EDG-RMB-P into the US</t>
        </r>
      </text>
    </comment>
    <comment ref="B164" authorId="0" shapeId="0" xr:uid="{60EBC02A-F96B-41B8-90B3-FFCF43C5806E}">
      <text>
        <r>
          <rPr>
            <b/>
            <sz val="9"/>
            <color indexed="81"/>
            <rFont val="Tahoma"/>
            <family val="2"/>
          </rPr>
          <t>Johan Conradie:</t>
        </r>
        <r>
          <rPr>
            <sz val="9"/>
            <color indexed="81"/>
            <rFont val="Tahoma"/>
            <family val="2"/>
          </rPr>
          <t xml:space="preserve">
Use the Line Item PAN-PWR-CORD-EU into the US</t>
        </r>
      </text>
    </comment>
    <comment ref="B165" authorId="0" shapeId="0" xr:uid="{3F40D9CB-74D4-4E15-81FB-9A9BAF304C58}">
      <text>
        <r>
          <rPr>
            <b/>
            <sz val="9"/>
            <color indexed="81"/>
            <rFont val="Tahoma"/>
            <family val="2"/>
          </rPr>
          <t>Johan Conradie:</t>
        </r>
        <r>
          <rPr>
            <sz val="9"/>
            <color indexed="81"/>
            <rFont val="Tahoma"/>
            <family val="2"/>
          </rPr>
          <t xml:space="preserve">
Use the Line Item PAN-PA-220-RACK-SINGLE into the US</t>
        </r>
      </text>
    </comment>
    <comment ref="B190" authorId="0" shapeId="0" xr:uid="{1B0646C1-F073-4674-BFDB-55E81823D261}">
      <text>
        <r>
          <rPr>
            <b/>
            <sz val="9"/>
            <color indexed="81"/>
            <rFont val="Tahoma"/>
            <family val="2"/>
          </rPr>
          <t>Johan Conradie:</t>
        </r>
        <r>
          <rPr>
            <sz val="9"/>
            <color indexed="81"/>
            <rFont val="Tahoma"/>
            <family val="2"/>
          </rPr>
          <t xml:space="preserve">
(Chargeable_weight_in_KGs_packages__c * Courier_Implied_Rate_Kgs__c + Courier_Total_Fixed_Charge__c)*(1-IF(ISNULL(International_Shipping_Discount_Override__c ), 0, International_Shipping_Discount_Override__c))</t>
        </r>
      </text>
    </comment>
    <comment ref="B191" authorId="0" shapeId="0" xr:uid="{78E42556-0327-4225-93E6-1708BFA6461B}">
      <text>
        <r>
          <rPr>
            <b/>
            <sz val="9"/>
            <color indexed="81"/>
            <rFont val="Tahoma"/>
            <family val="2"/>
          </rPr>
          <t>Johan Conradie:</t>
        </r>
        <r>
          <rPr>
            <sz val="9"/>
            <color indexed="81"/>
            <rFont val="Tahoma"/>
            <family val="2"/>
          </rPr>
          <t xml:space="preserve">
iF(
Chargeable_weight_in_KGs_packages__c &lt; 45 &amp;&amp; FF_Only_Lane__c = TRUE,
45 * FF_Implied_Rate_Kgs__c + FF_Total_Fixed_Charge__c,
Chargeable_weight_in_KGs_packages__c * FF_Implied_Rate_Kgs__c + FF_Total_Fixed_Charge__c
)*(1-IF(ISNULL(International_Shipping_Discount_Override__c ), 0, International_Shipping_Discount_Override__c))</t>
        </r>
      </text>
    </comment>
    <comment ref="B196" authorId="0" shapeId="0" xr:uid="{07C48C85-22F1-4767-8360-D1F4D867A92E}">
      <text>
        <r>
          <rPr>
            <b/>
            <sz val="9"/>
            <color indexed="81"/>
            <rFont val="Tahoma"/>
            <family val="2"/>
          </rPr>
          <t>Johan Conradie:</t>
        </r>
        <r>
          <rPr>
            <sz val="9"/>
            <color indexed="81"/>
            <rFont val="Tahoma"/>
            <family val="2"/>
          </rPr>
          <t xml:space="preserve">
Look at Freight Request 86353 in Production</t>
        </r>
      </text>
    </comment>
    <comment ref="B244" authorId="0" shapeId="0" xr:uid="{10C790AB-937B-4759-91DB-3F7E11E444B8}">
      <text>
        <r>
          <rPr>
            <b/>
            <sz val="9"/>
            <color indexed="81"/>
            <rFont val="Tahoma"/>
            <family val="2"/>
          </rPr>
          <t>Johan Conradie:</t>
        </r>
        <r>
          <rPr>
            <sz val="9"/>
            <color indexed="81"/>
            <rFont val="Tahoma"/>
            <family val="2"/>
          </rPr>
          <t xml:space="preserve">
Use Internal Testing Orange Business Services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<sst xmlns="http://schemas.openxmlformats.org/spreadsheetml/2006/main" count="8877" uniqueCount="2448">
  <si>
    <t>Account</t>
  </si>
  <si>
    <t>Contact</t>
  </si>
  <si>
    <t>Project</t>
  </si>
  <si>
    <t>Project Name</t>
  </si>
  <si>
    <t>Is this a clinical trial?</t>
  </si>
  <si>
    <t>Ship From Country</t>
  </si>
  <si>
    <t>Service Type</t>
  </si>
  <si>
    <t>Service Type Different for each Shipment</t>
  </si>
  <si>
    <t>Ship From Different for each Shipment</t>
  </si>
  <si>
    <t>International Freight</t>
  </si>
  <si>
    <t>International Freight Different for each Shipment</t>
  </si>
  <si>
    <t>Units of Measurement</t>
  </si>
  <si>
    <t>Add pickup address (optional)</t>
  </si>
  <si>
    <t>Ship To Country</t>
  </si>
  <si>
    <t>Type Of Product</t>
  </si>
  <si>
    <t>Temperature Control Requirements</t>
  </si>
  <si>
    <t>Temperature Control Range</t>
  </si>
  <si>
    <t># of Delivery Sites</t>
  </si>
  <si>
    <t>Shipment Value (USD)</t>
  </si>
  <si>
    <t>Est. Chargeable Weight (KG)</t>
  </si>
  <si>
    <t>Yes</t>
  </si>
  <si>
    <t>No</t>
  </si>
  <si>
    <t>MED01</t>
  </si>
  <si>
    <t>Metric (kg/cm)</t>
  </si>
  <si>
    <t>Setup Reference</t>
  </si>
  <si>
    <t>Line Items List</t>
  </si>
  <si>
    <t>Index</t>
  </si>
  <si>
    <t>Actual Weight</t>
  </si>
  <si>
    <t>Weight Unit</t>
  </si>
  <si>
    <t>Length</t>
  </si>
  <si>
    <t>Breadth</t>
  </si>
  <si>
    <t>Height</t>
  </si>
  <si>
    <t>Dimension Unit</t>
  </si>
  <si>
    <t>Second hand or Refurbished Goods?</t>
  </si>
  <si>
    <t>No - Stand Alone Quote</t>
  </si>
  <si>
    <t>Tanzania</t>
  </si>
  <si>
    <t>Tunisia</t>
  </si>
  <si>
    <t>Turkey</t>
  </si>
  <si>
    <t>Uganda</t>
  </si>
  <si>
    <t>Costa Rica</t>
  </si>
  <si>
    <t>Egypt</t>
  </si>
  <si>
    <t>West Bank Palestine</t>
  </si>
  <si>
    <t>Gaza Palestine</t>
  </si>
  <si>
    <t>Haiti</t>
  </si>
  <si>
    <t>Honduras</t>
  </si>
  <si>
    <t>Hong Kong</t>
  </si>
  <si>
    <t>Mauritania</t>
  </si>
  <si>
    <t>Mauritius</t>
  </si>
  <si>
    <t>Argentina</t>
  </si>
  <si>
    <t>India</t>
  </si>
  <si>
    <t>Indonesia</t>
  </si>
  <si>
    <t>Iraq</t>
  </si>
  <si>
    <t>Israel</t>
  </si>
  <si>
    <t>Morocco</t>
  </si>
  <si>
    <t>Myanmar</t>
  </si>
  <si>
    <t>Namibia</t>
  </si>
  <si>
    <t>Qatar</t>
  </si>
  <si>
    <t>Jordan</t>
  </si>
  <si>
    <t>Kuwait</t>
  </si>
  <si>
    <t>Nicaragua</t>
  </si>
  <si>
    <t>Nigeria</t>
  </si>
  <si>
    <t>Saudi Arabia</t>
  </si>
  <si>
    <t>Serbia</t>
  </si>
  <si>
    <t>Seychelles</t>
  </si>
  <si>
    <t>Lebanon</t>
  </si>
  <si>
    <t>Lesotho</t>
  </si>
  <si>
    <t>Pakistan</t>
  </si>
  <si>
    <t>Panama</t>
  </si>
  <si>
    <t>Peru</t>
  </si>
  <si>
    <t>Philippines</t>
  </si>
  <si>
    <t>Vietnam</t>
  </si>
  <si>
    <t>Bangladesh</t>
  </si>
  <si>
    <t>Macedonia</t>
  </si>
  <si>
    <t>Bhutan</t>
  </si>
  <si>
    <t>Botswana</t>
  </si>
  <si>
    <t>Nepal</t>
  </si>
  <si>
    <t>Ethiopia</t>
  </si>
  <si>
    <t>Brazil</t>
  </si>
  <si>
    <t>Brunei</t>
  </si>
  <si>
    <t>Cambodia</t>
  </si>
  <si>
    <t>Canada</t>
  </si>
  <si>
    <t>Singapore</t>
  </si>
  <si>
    <t>South Africa</t>
  </si>
  <si>
    <t>South Korea</t>
  </si>
  <si>
    <t>Chile</t>
  </si>
  <si>
    <t>China</t>
  </si>
  <si>
    <t>Colombia</t>
  </si>
  <si>
    <t>Sri Lanka</t>
  </si>
  <si>
    <t>Swaziland</t>
  </si>
  <si>
    <t>Refurbished goods validation countries</t>
  </si>
  <si>
    <t>United States</t>
  </si>
  <si>
    <t>Tech Equipment</t>
  </si>
  <si>
    <t>Accounts</t>
  </si>
  <si>
    <t>Yprime</t>
  </si>
  <si>
    <t>Internal Testing Medical Account</t>
  </si>
  <si>
    <t>C3i Solutions</t>
  </si>
  <si>
    <t>Medpace, Inc.</t>
  </si>
  <si>
    <t>Medable</t>
  </si>
  <si>
    <t>MGI International Sales</t>
  </si>
  <si>
    <t>Intrinseque Health Pte Ltd</t>
  </si>
  <si>
    <t>Internal testing Medical</t>
  </si>
  <si>
    <t>DiaSorin S.p.A. UK Branch</t>
  </si>
  <si>
    <t>Overland Tanberg (Medical)</t>
  </si>
  <si>
    <t>Aslan Pharmaceuticals Pte Ltd</t>
  </si>
  <si>
    <t>DF Young (Medical)</t>
  </si>
  <si>
    <t>Privapath Diagnostics Ltd</t>
  </si>
  <si>
    <t>ICON Clinical Research Limited</t>
  </si>
  <si>
    <t>Hyperfine, Inc</t>
  </si>
  <si>
    <t>Zymergen Inc.</t>
  </si>
  <si>
    <t>Ready steady solutions</t>
  </si>
  <si>
    <t>BEIJING GENOMICS INSTITUTE AT SHENZHEN</t>
  </si>
  <si>
    <t>Aligos Therapeutics, Inc.</t>
  </si>
  <si>
    <t>OTC Direct ( Alcura company)</t>
  </si>
  <si>
    <t>Signant Health Global LLC</t>
  </si>
  <si>
    <t>MedEx App Demo</t>
  </si>
  <si>
    <t>Bilcare Limited</t>
  </si>
  <si>
    <t>MIMOSA Diagnostics Inc.</t>
  </si>
  <si>
    <t>Atos AG</t>
  </si>
  <si>
    <t>Syndax Pharmaceuticals, Inc</t>
  </si>
  <si>
    <t>Crestone Pharma Inc.</t>
  </si>
  <si>
    <t>Ancillare</t>
  </si>
  <si>
    <t>THREAD</t>
  </si>
  <si>
    <t>Clinical Ink, Inc.</t>
  </si>
  <si>
    <t>Icon PRM</t>
  </si>
  <si>
    <t>The Andwin Corporation</t>
  </si>
  <si>
    <t>Imperial Clinical Research Services, Inc.</t>
  </si>
  <si>
    <t>Medidata Solutions, Inc  (a Dassault Systèmes company)</t>
  </si>
  <si>
    <t>Fluidic Analytics Limited</t>
  </si>
  <si>
    <t>Hawthorn Logistics Solutions Ltd / Vitalograph</t>
  </si>
  <si>
    <t>Latvia MGI Tech SIA</t>
  </si>
  <si>
    <t>SS-SCM S.A.</t>
  </si>
  <si>
    <t>SARTORIUS STEDIM LAB LTD</t>
  </si>
  <si>
    <t>Illumina Singapore</t>
  </si>
  <si>
    <t>St. Franziskus-Stiftung Muenster</t>
  </si>
  <si>
    <t>Pfizer, Inc.</t>
  </si>
  <si>
    <t>Amatsigroup – CFR175</t>
  </si>
  <si>
    <t>Pegasus Life Sciences</t>
  </si>
  <si>
    <t>IHMA, Inc.</t>
  </si>
  <si>
    <t>Aerami Therapeutics, Inc.</t>
  </si>
  <si>
    <t>MESM part of Avantor</t>
  </si>
  <si>
    <t>Myonex</t>
  </si>
  <si>
    <t>Illumina Netherlands BV</t>
  </si>
  <si>
    <t>Chimerix, Inc.</t>
  </si>
  <si>
    <t>Quipment SAS</t>
  </si>
  <si>
    <t>Janssen Inc (Johnson &amp; Johnson)</t>
  </si>
  <si>
    <t>Catalent</t>
  </si>
  <si>
    <t>Cromos Pharma</t>
  </si>
  <si>
    <t>BrightSentinel</t>
  </si>
  <si>
    <t>MRI Global</t>
  </si>
  <si>
    <t>Medflow Clinical Limited</t>
  </si>
  <si>
    <t>Spruce Biosciences</t>
  </si>
  <si>
    <t>Biocair</t>
  </si>
  <si>
    <t>Biorasi</t>
  </si>
  <si>
    <t>Medical Research Network Ltd</t>
  </si>
  <si>
    <t>LC Demo Account</t>
  </si>
  <si>
    <t>PRA Health Sciences, Inc.</t>
  </si>
  <si>
    <t>PhaseBio</t>
  </si>
  <si>
    <t>Quality Health Innovations</t>
  </si>
  <si>
    <t>Catalent CTS Edinburgh Ltd</t>
  </si>
  <si>
    <t>Pfizer</t>
  </si>
  <si>
    <t>Tris Pharma Inc.</t>
  </si>
  <si>
    <t>Kilo Health (Max Nutrition)</t>
  </si>
  <si>
    <t>TriFoil Imaging</t>
  </si>
  <si>
    <t>Rudacure</t>
  </si>
  <si>
    <t>Verustat</t>
  </si>
  <si>
    <t>Alpacka Group LLC</t>
  </si>
  <si>
    <t>BioNTech SE</t>
  </si>
  <si>
    <t>Mobility Africa</t>
  </si>
  <si>
    <t>Test Medical Lead Production</t>
  </si>
  <si>
    <t>Test Medical Lead Production 2</t>
  </si>
  <si>
    <t>GR Demo Account</t>
  </si>
  <si>
    <t>Amazon Medical</t>
  </si>
  <si>
    <t>ZEPHYRx LLC</t>
  </si>
  <si>
    <t>Occlutech</t>
  </si>
  <si>
    <t>GLOBAL CONTAINER FREIGHT PTE LTD (Medical)</t>
  </si>
  <si>
    <t>HV Demo account</t>
  </si>
  <si>
    <t>dMed/Clinipace</t>
  </si>
  <si>
    <t>test medical SV prod</t>
  </si>
  <si>
    <t>Clinichain</t>
  </si>
  <si>
    <t>DT Testing Medical</t>
  </si>
  <si>
    <t>Worldwide Clinical Trials</t>
  </si>
  <si>
    <t>Charco Neurotech</t>
  </si>
  <si>
    <t>ImmunityBio</t>
  </si>
  <si>
    <t>DFNet</t>
  </si>
  <si>
    <t>Delifresh EU Co. Ltd t/a Karton Express US LLC</t>
  </si>
  <si>
    <t>VeraSci test shipment</t>
  </si>
  <si>
    <t>Koneksa</t>
  </si>
  <si>
    <t>Testing New Onboarding Steps</t>
  </si>
  <si>
    <t>Baverianvine Ltd</t>
  </si>
  <si>
    <t>Medical R&amp;D Test Shipments</t>
  </si>
  <si>
    <t>CARITAS Health Solutions International - Canada Inc</t>
  </si>
  <si>
    <t>Idorsia</t>
  </si>
  <si>
    <t>RP Clinical t/a Recipe Plus</t>
  </si>
  <si>
    <t>ChilliBean LTD t/a ChilliPharm</t>
  </si>
  <si>
    <t>Trevyn Test Medical</t>
  </si>
  <si>
    <t>Ablative Solutions</t>
  </si>
  <si>
    <t>Julie Brooks</t>
  </si>
  <si>
    <t>Sarah Brooks</t>
  </si>
  <si>
    <t>Sue Oliver</t>
  </si>
  <si>
    <t>Palendren Pillay</t>
  </si>
  <si>
    <t>Tony Stark</t>
  </si>
  <si>
    <t>Thinus Ferreira</t>
  </si>
  <si>
    <t>Lonnie Williams</t>
  </si>
  <si>
    <t>Christopher Regalis</t>
  </si>
  <si>
    <t>Stivan Stoilov</t>
  </si>
  <si>
    <t>Robert Gebo</t>
  </si>
  <si>
    <t>Stacy Hunt</t>
  </si>
  <si>
    <t>Alfred Fraunhofer</t>
  </si>
  <si>
    <t>AP Contact</t>
  </si>
  <si>
    <t>Noah Bandukwala</t>
  </si>
  <si>
    <t>Stefania Stingo</t>
  </si>
  <si>
    <t>Meiying He</t>
  </si>
  <si>
    <t>Masato Fukui</t>
  </si>
  <si>
    <t>Jane Irvine</t>
  </si>
  <si>
    <t>Mary Beth Roth</t>
  </si>
  <si>
    <t>Travis Wong</t>
  </si>
  <si>
    <t>Elizabeth Fry</t>
  </si>
  <si>
    <t>Jared Kirkpatrick</t>
  </si>
  <si>
    <t>Elliot Cohen</t>
  </si>
  <si>
    <t>Sasha Lange</t>
  </si>
  <si>
    <t>Sara Chamberlain</t>
  </si>
  <si>
    <t>Andreea Bejan</t>
  </si>
  <si>
    <t>Jacob Kaiser</t>
  </si>
  <si>
    <t>Alexandra Petrzalka</t>
  </si>
  <si>
    <t>Alex Herman</t>
  </si>
  <si>
    <t>James Gehring</t>
  </si>
  <si>
    <t>Kyle Williams</t>
  </si>
  <si>
    <t>Veronica Munoz</t>
  </si>
  <si>
    <t>Aisling Goodwin</t>
  </si>
  <si>
    <t>Motaz Alsheikh</t>
  </si>
  <si>
    <t>Tammy Riley</t>
  </si>
  <si>
    <t>Cece Zolt</t>
  </si>
  <si>
    <t>Derek Ferguson</t>
  </si>
  <si>
    <t>Jeannine Redden</t>
  </si>
  <si>
    <t>Andrew Brunner</t>
  </si>
  <si>
    <t>Daniel Warman</t>
  </si>
  <si>
    <t>Nikoleta Simpson</t>
  </si>
  <si>
    <t>AP</t>
  </si>
  <si>
    <t>Marika Praude</t>
  </si>
  <si>
    <t>Justus Olijslager</t>
  </si>
  <si>
    <t>Mandy</t>
  </si>
  <si>
    <t>Linda</t>
  </si>
  <si>
    <t>Karl Meng</t>
  </si>
  <si>
    <t>Chen Ee Lau</t>
  </si>
  <si>
    <t>Dayana Yacob</t>
  </si>
  <si>
    <t>Accounts team</t>
  </si>
  <si>
    <t>AP escalation point</t>
  </si>
  <si>
    <t>Andriyas Silas</t>
  </si>
  <si>
    <t>Medical Test Contact</t>
  </si>
  <si>
    <t>Ashley Stanley</t>
  </si>
  <si>
    <t>KamTong Fok</t>
  </si>
  <si>
    <t>Mike Uchi</t>
  </si>
  <si>
    <t>Chow Kin Sing</t>
  </si>
  <si>
    <t>AP new</t>
  </si>
  <si>
    <t>Bonnie Wassmer</t>
  </si>
  <si>
    <t>Ronald Ooi</t>
  </si>
  <si>
    <t>Kiran Asarpota</t>
  </si>
  <si>
    <t>Shahidin Bin Mohamed Noor</t>
  </si>
  <si>
    <t>Derek</t>
  </si>
  <si>
    <t>Bobby Pickell</t>
  </si>
  <si>
    <t>Eric Leonard</t>
  </si>
  <si>
    <t>Niall Murphy</t>
  </si>
  <si>
    <t>CC</t>
  </si>
  <si>
    <t>Ronan Butler</t>
  </si>
  <si>
    <t>Olga Muzychenko</t>
  </si>
  <si>
    <t>Cynthia May</t>
  </si>
  <si>
    <t>Elizabeth Lovell</t>
  </si>
  <si>
    <t>Anne-Laure Puj</t>
  </si>
  <si>
    <t>Jeff Sharp</t>
  </si>
  <si>
    <t>Shannel Philips</t>
  </si>
  <si>
    <t>Rebecca Bryan</t>
  </si>
  <si>
    <t>Sarah Gilbert</t>
  </si>
  <si>
    <t>Vincent Dell'Italia</t>
  </si>
  <si>
    <t>Janis Brown</t>
  </si>
  <si>
    <t>Rachael Thompson</t>
  </si>
  <si>
    <t>Autumn Hughes</t>
  </si>
  <si>
    <t>Debbie Marshall</t>
  </si>
  <si>
    <t>Balazs Gorog</t>
  </si>
  <si>
    <t>Gregory Hemontolor</t>
  </si>
  <si>
    <t>Ruth Smith</t>
  </si>
  <si>
    <t>Kelly Millar</t>
  </si>
  <si>
    <t>Alison Alison Bedenkop</t>
  </si>
  <si>
    <t>Amy Shenker</t>
  </si>
  <si>
    <t>Jessica Walorz</t>
  </si>
  <si>
    <t>Dinah Knotts</t>
  </si>
  <si>
    <t>Aisling Wade</t>
  </si>
  <si>
    <t>Donal Crowley</t>
  </si>
  <si>
    <t>Sabine Grothues</t>
  </si>
  <si>
    <t>Evy Baldwin</t>
  </si>
  <si>
    <t>Claire Madina</t>
  </si>
  <si>
    <t>Rosie Salmon</t>
  </si>
  <si>
    <t>Benedicte Charpy</t>
  </si>
  <si>
    <t>Louisa Carlse</t>
  </si>
  <si>
    <t>Le Su</t>
  </si>
  <si>
    <t>AP email Ireland PLC</t>
  </si>
  <si>
    <t>Thomas. Olshan</t>
  </si>
  <si>
    <t>Prahs AP</t>
  </si>
  <si>
    <t>Ihjaaz Qureshi</t>
  </si>
  <si>
    <t>Matt Berry</t>
  </si>
  <si>
    <t>Michele Nelson</t>
  </si>
  <si>
    <t>Roger Herrmann</t>
  </si>
  <si>
    <t>Crystal Radford</t>
  </si>
  <si>
    <t>Nancy Muirhead</t>
  </si>
  <si>
    <t>Graham Fewster</t>
  </si>
  <si>
    <t>Adam Nolan</t>
  </si>
  <si>
    <t>Alina Samson</t>
  </si>
  <si>
    <t>Adri Asombor</t>
  </si>
  <si>
    <t>Prahs Vendor Management</t>
  </si>
  <si>
    <t>Kelly Barlow</t>
  </si>
  <si>
    <t>Filipa Mendaosilva</t>
  </si>
  <si>
    <t>Julie Hamm</t>
  </si>
  <si>
    <t>Gabriela Pimentel</t>
  </si>
  <si>
    <t>Kitty Terstege</t>
  </si>
  <si>
    <t>Christina Kaemmer</t>
  </si>
  <si>
    <t>Irina Naumenkova</t>
  </si>
  <si>
    <t>Tara Smith</t>
  </si>
  <si>
    <t>Sjoerd Balk</t>
  </si>
  <si>
    <t>Martin Lucas</t>
  </si>
  <si>
    <t>Michelle Moore</t>
  </si>
  <si>
    <t>Zoltan Bathori</t>
  </si>
  <si>
    <t>Karsten Rotthowe</t>
  </si>
  <si>
    <t>Steven Porteous</t>
  </si>
  <si>
    <t>Jessica Kokoszka</t>
  </si>
  <si>
    <t>Harald Singer</t>
  </si>
  <si>
    <t>Tamara Nikolajevic</t>
  </si>
  <si>
    <t>Becky Allen</t>
  </si>
  <si>
    <t>Caterina Parenti</t>
  </si>
  <si>
    <t>Anna Kulyk</t>
  </si>
  <si>
    <t>Kimberly Cusano</t>
  </si>
  <si>
    <t>Katherine Mcginley</t>
  </si>
  <si>
    <t>Olga Filina</t>
  </si>
  <si>
    <t>Jeffrey Cox</t>
  </si>
  <si>
    <t>Natasha Deiter</t>
  </si>
  <si>
    <t>Jayesh Patel</t>
  </si>
  <si>
    <t>Ildiko Pecak</t>
  </si>
  <si>
    <t>Sara Mccradden</t>
  </si>
  <si>
    <t>Tammy Gallagher</t>
  </si>
  <si>
    <t>Jennifer Diprata</t>
  </si>
  <si>
    <t>Sheldon NCP Donnelly</t>
  </si>
  <si>
    <t>Sally Pasche</t>
  </si>
  <si>
    <t>Margaret Cooley</t>
  </si>
  <si>
    <t>Helen Chalmers</t>
  </si>
  <si>
    <t>Olubunmi Oduwole</t>
  </si>
  <si>
    <t>Camila Goni</t>
  </si>
  <si>
    <t>Abe Marilene</t>
  </si>
  <si>
    <t>Joanna Gorecka</t>
  </si>
  <si>
    <t>Sarah Willison</t>
  </si>
  <si>
    <t>Samantha Hough</t>
  </si>
  <si>
    <t>Perrine Gouin</t>
  </si>
  <si>
    <t>Bryan DeBlaker</t>
  </si>
  <si>
    <t>Gregory Addesso</t>
  </si>
  <si>
    <t>Terri Davids</t>
  </si>
  <si>
    <t>Rosanne Virginio</t>
  </si>
  <si>
    <t>Importer of Record</t>
  </si>
  <si>
    <t>Joanna Rucinska</t>
  </si>
  <si>
    <t>Marlena Galecka</t>
  </si>
  <si>
    <t>Aneshni Nagan</t>
  </si>
  <si>
    <t>Debashis Chakraborty</t>
  </si>
  <si>
    <t>James Liles</t>
  </si>
  <si>
    <t>Monica Putnam</t>
  </si>
  <si>
    <t>Jill Cottell</t>
  </si>
  <si>
    <t>Claudia Toscano</t>
  </si>
  <si>
    <t>Caoimhe Fagan</t>
  </si>
  <si>
    <t>John Munn</t>
  </si>
  <si>
    <t>Cheryl Bonadonna</t>
  </si>
  <si>
    <t>Vinicius Dias</t>
  </si>
  <si>
    <t>Jessica Da Silva</t>
  </si>
  <si>
    <t>Sanjay Sarkar</t>
  </si>
  <si>
    <t>Debra Craven</t>
  </si>
  <si>
    <t>Brett Keeler</t>
  </si>
  <si>
    <t>Elodie Le Sidaner</t>
  </si>
  <si>
    <t>Joubert Liebenberg</t>
  </si>
  <si>
    <t>Oleksandr Rudovskyi</t>
  </si>
  <si>
    <t>Ingrid Mateu</t>
  </si>
  <si>
    <t>Madeline Hall</t>
  </si>
  <si>
    <t>Yenarae Shin</t>
  </si>
  <si>
    <t>Jennifer Appleby</t>
  </si>
  <si>
    <t>Holly Malave</t>
  </si>
  <si>
    <t>Christel Peronne</t>
  </si>
  <si>
    <t>Travis Dean-McKinney</t>
  </si>
  <si>
    <t>Tara Hanley</t>
  </si>
  <si>
    <t>Christina Oliger</t>
  </si>
  <si>
    <t>Sophia Chang</t>
  </si>
  <si>
    <t>Catherine Crealey</t>
  </si>
  <si>
    <t>Vera Degtyareva</t>
  </si>
  <si>
    <t>Srujana Kapavarapu</t>
  </si>
  <si>
    <t>Aguiar Amanda</t>
  </si>
  <si>
    <t>Meier Claudia</t>
  </si>
  <si>
    <t>Khan Emily</t>
  </si>
  <si>
    <t>Gasparac Shannon</t>
  </si>
  <si>
    <t>Kava Jasmin</t>
  </si>
  <si>
    <t>joana Figueiredo</t>
  </si>
  <si>
    <t>oleg Suitetov</t>
  </si>
  <si>
    <t>Kriti Khera</t>
  </si>
  <si>
    <t>Joyce Lee</t>
  </si>
  <si>
    <t>Kanokwan Larpadisorrn</t>
  </si>
  <si>
    <t>Costin Balan</t>
  </si>
  <si>
    <t>Chalida Charoenpol</t>
  </si>
  <si>
    <t>Tiing Ting</t>
  </si>
  <si>
    <t>Mariam Alakabawy</t>
  </si>
  <si>
    <t>Zoltan Balia</t>
  </si>
  <si>
    <t>Kim Jardim-Surman</t>
  </si>
  <si>
    <t>Bettina Pham</t>
  </si>
  <si>
    <t>Albert Fong Woo</t>
  </si>
  <si>
    <t>Tarushikha Sharma</t>
  </si>
  <si>
    <t>Ana Breier</t>
  </si>
  <si>
    <t>Cris Ann Gonzales</t>
  </si>
  <si>
    <t>Tabish Ahmed</t>
  </si>
  <si>
    <t>Satyam Dubey</t>
  </si>
  <si>
    <t>Catherine Rowland</t>
  </si>
  <si>
    <t>Monica Nhong</t>
  </si>
  <si>
    <t>Venkhatesh Sritharan</t>
  </si>
  <si>
    <t>Rachel Tonkin</t>
  </si>
  <si>
    <t>Kris Javier</t>
  </si>
  <si>
    <t>Sarah Casey</t>
  </si>
  <si>
    <t>Tracina Williams</t>
  </si>
  <si>
    <t>Dario Castiello</t>
  </si>
  <si>
    <t>NeilAnn Moody</t>
  </si>
  <si>
    <t>Heather Hirst</t>
  </si>
  <si>
    <t>Beatrice Cardone</t>
  </si>
  <si>
    <t>Erica Barber</t>
  </si>
  <si>
    <t>Joe Potworka</t>
  </si>
  <si>
    <t>Ashley Alexander</t>
  </si>
  <si>
    <t>Darlene Amado</t>
  </si>
  <si>
    <t>Robert Kramek</t>
  </si>
  <si>
    <t>Vincent Dell Italia</t>
  </si>
  <si>
    <t>Annie Fisher</t>
  </si>
  <si>
    <t>Saar Freedman</t>
  </si>
  <si>
    <t>Jessica Evans</t>
  </si>
  <si>
    <t>Dana Springer</t>
  </si>
  <si>
    <t>Ana Vijuk</t>
  </si>
  <si>
    <t>Ruby Zhao</t>
  </si>
  <si>
    <t>Glenn Tan Ching Siang</t>
  </si>
  <si>
    <t>Jack Harasimowicz</t>
  </si>
  <si>
    <t>Emma Neill</t>
  </si>
  <si>
    <t>Finnian Carroll-Maurer</t>
  </si>
  <si>
    <t>Joanna Siemiatkowska</t>
  </si>
  <si>
    <t>Marzena Madej</t>
  </si>
  <si>
    <t>Silvia Passamonti</t>
  </si>
  <si>
    <t>Mara-Lu Smit</t>
  </si>
  <si>
    <t>Lindsey Flynn</t>
  </si>
  <si>
    <t>Jelena Tomasevic</t>
  </si>
  <si>
    <t>Vanesa Duaigues</t>
  </si>
  <si>
    <t>Christopher Boney</t>
  </si>
  <si>
    <t>Alexia Tolis</t>
  </si>
  <si>
    <t>Carla Asseburg</t>
  </si>
  <si>
    <t>Jeff Erickson</t>
  </si>
  <si>
    <t>Mikaela Feichtinger</t>
  </si>
  <si>
    <t>Rodrigo Maccari</t>
  </si>
  <si>
    <t>Sheryl Quinlan</t>
  </si>
  <si>
    <t>Kathy Fong</t>
  </si>
  <si>
    <t>Jeffrey Fox</t>
  </si>
  <si>
    <t>Gilles Galliot</t>
  </si>
  <si>
    <t>Shannon Gasparac</t>
  </si>
  <si>
    <t>Mako Kerkadze</t>
  </si>
  <si>
    <t>Arelys Villota</t>
  </si>
  <si>
    <t>Lyn McDowell</t>
  </si>
  <si>
    <t>Wirkom Constanze</t>
  </si>
  <si>
    <t>Gillian Deena</t>
  </si>
  <si>
    <t>Arapovic Sanja</t>
  </si>
  <si>
    <t>Bejamin West</t>
  </si>
  <si>
    <t>Agnes Sokolnicka</t>
  </si>
  <si>
    <t>Katrina Robinson</t>
  </si>
  <si>
    <t>Oliver Webber</t>
  </si>
  <si>
    <t>Crystal Cushman</t>
  </si>
  <si>
    <t>Emily Khan</t>
  </si>
  <si>
    <t>Amanda Aguiar</t>
  </si>
  <si>
    <t>Claudia Meier</t>
  </si>
  <si>
    <t>Juan Costales</t>
  </si>
  <si>
    <t>Zohar Meirav</t>
  </si>
  <si>
    <t>Christina Wilson</t>
  </si>
  <si>
    <t>Joelle Innocenti</t>
  </si>
  <si>
    <t>Marc Smith</t>
  </si>
  <si>
    <t>Neela Paykel</t>
  </si>
  <si>
    <t>Wesley Mintu</t>
  </si>
  <si>
    <t>Tom Perzanoski</t>
  </si>
  <si>
    <t>Lynn Breiling</t>
  </si>
  <si>
    <t>I Nnocenti</t>
  </si>
  <si>
    <t>C Ward</t>
  </si>
  <si>
    <t>K Ndoni</t>
  </si>
  <si>
    <t>Luis Leiva</t>
  </si>
  <si>
    <t>Sara Dudnik</t>
  </si>
  <si>
    <t>Owain Powell</t>
  </si>
  <si>
    <t>Mark</t>
  </si>
  <si>
    <t>Mark Burr</t>
  </si>
  <si>
    <t>Filips Oieskovs</t>
  </si>
  <si>
    <t>Elliot Yu</t>
  </si>
  <si>
    <t>Xingju Zhang</t>
  </si>
  <si>
    <t>AP CC contact</t>
  </si>
  <si>
    <t>AP CC</t>
  </si>
  <si>
    <t>Christy (Hoi Ying) Yip</t>
  </si>
  <si>
    <t>Corina Rivera</t>
  </si>
  <si>
    <t>Robert Planting</t>
  </si>
  <si>
    <t>Alfred Chen</t>
  </si>
  <si>
    <t>AP team</t>
  </si>
  <si>
    <t>Vivek Rajwanshi</t>
  </si>
  <si>
    <t>Eric Memarzadeh</t>
  </si>
  <si>
    <t>Amy Hamilton</t>
  </si>
  <si>
    <t>Rohan Simon</t>
  </si>
  <si>
    <t>Susanna Garcia</t>
  </si>
  <si>
    <t>Jack Bolton</t>
  </si>
  <si>
    <t>Danielle Miller</t>
  </si>
  <si>
    <t>Rebecca Gadsden</t>
  </si>
  <si>
    <t>Michael Doyle</t>
  </si>
  <si>
    <t>Robert Mcwilliam</t>
  </si>
  <si>
    <t>AP email</t>
  </si>
  <si>
    <t>Ray Williams</t>
  </si>
  <si>
    <t>Richard Fazackerley</t>
  </si>
  <si>
    <t>Ashleigh Bradbury</t>
  </si>
  <si>
    <t>Jonathan Neville</t>
  </si>
  <si>
    <t>Beth Reader</t>
  </si>
  <si>
    <t>Scott Wallace</t>
  </si>
  <si>
    <t>Mary Creasey</t>
  </si>
  <si>
    <t>Darren MacGregor-Carroll</t>
  </si>
  <si>
    <t>Hayley Graham</t>
  </si>
  <si>
    <t>Karen Bailey</t>
  </si>
  <si>
    <t>Lauren Kidd</t>
  </si>
  <si>
    <t>Tom Miles</t>
  </si>
  <si>
    <t>Brian Gross</t>
  </si>
  <si>
    <t>Sean Helmus</t>
  </si>
  <si>
    <t>Hoang Vu Tong</t>
  </si>
  <si>
    <t>Andrew Viliamas</t>
  </si>
  <si>
    <t>Lashae Williams</t>
  </si>
  <si>
    <t>Robert McWilliam</t>
  </si>
  <si>
    <t>Barry Williamson</t>
  </si>
  <si>
    <t>Andy James</t>
  </si>
  <si>
    <t>Ruan Greeff</t>
  </si>
  <si>
    <t>Roxanne Becker</t>
  </si>
  <si>
    <t>Nisar Mulani</t>
  </si>
  <si>
    <t>Ningraj Vathare</t>
  </si>
  <si>
    <t>Rohan Muluk</t>
  </si>
  <si>
    <t>Karen Cross</t>
  </si>
  <si>
    <t>Whitney Surgenor</t>
  </si>
  <si>
    <t>Vivek Gupta</t>
  </si>
  <si>
    <t>Parveen Singh Jaswal</t>
  </si>
  <si>
    <t>Patrycja Witkowska</t>
  </si>
  <si>
    <t>Westerheide Ulf</t>
  </si>
  <si>
    <t>Artem Radtchenko</t>
  </si>
  <si>
    <t>Nadezhda Novikova</t>
  </si>
  <si>
    <t>Valentin Svalina</t>
  </si>
  <si>
    <t>Petia Tasheva</t>
  </si>
  <si>
    <t>Fedelia Kemembin</t>
  </si>
  <si>
    <t>Vinit Kumar</t>
  </si>
  <si>
    <t>David Tamang</t>
  </si>
  <si>
    <t>Vicki Abbas</t>
  </si>
  <si>
    <t>Joshua Day</t>
  </si>
  <si>
    <t>Teresa Hoang</t>
  </si>
  <si>
    <t>Kimberly Hillman</t>
  </si>
  <si>
    <t>Sharon Cleetus</t>
  </si>
  <si>
    <t>Melanie Donatt</t>
  </si>
  <si>
    <t>Matthew Dixon</t>
  </si>
  <si>
    <t>Kiana Shelton</t>
  </si>
  <si>
    <t>Radhika Guha</t>
  </si>
  <si>
    <t>Abhishek Varma</t>
  </si>
  <si>
    <t>Kyle Regan</t>
  </si>
  <si>
    <t>Joseph Berry</t>
  </si>
  <si>
    <t>James Dixon</t>
  </si>
  <si>
    <t>Sara Howe</t>
  </si>
  <si>
    <t>Tommy Legrow</t>
  </si>
  <si>
    <t>John Fontenault</t>
  </si>
  <si>
    <t>Djamila Quintyne</t>
  </si>
  <si>
    <t>Samantha Clark</t>
  </si>
  <si>
    <t>Andrew Hill</t>
  </si>
  <si>
    <t>Samir Patel</t>
  </si>
  <si>
    <t>Anne-Laure Pujo</t>
  </si>
  <si>
    <t>Katia Razumovskaja</t>
  </si>
  <si>
    <t>Shannel Phillips</t>
  </si>
  <si>
    <t>rebecca Bryan</t>
  </si>
  <si>
    <t>Someshni Moodley</t>
  </si>
  <si>
    <t>AP Ireland team</t>
  </si>
  <si>
    <t>Mariola Milanowska</t>
  </si>
  <si>
    <t>Greg Hemontolor</t>
  </si>
  <si>
    <t>Jake Weiner</t>
  </si>
  <si>
    <t>Brittani Blazak</t>
  </si>
  <si>
    <t>Kim Farrell</t>
  </si>
  <si>
    <t>Jennifer McIlvain</t>
  </si>
  <si>
    <t>Slawomir Urbanski</t>
  </si>
  <si>
    <t>Neil Ann Moody</t>
  </si>
  <si>
    <t>Meirav Zohar</t>
  </si>
  <si>
    <t>Piyush Tripathi</t>
  </si>
  <si>
    <t>April Habon</t>
  </si>
  <si>
    <t>Andrew Billimore</t>
  </si>
  <si>
    <t>Ed Ledesma</t>
  </si>
  <si>
    <t>Hong Tran</t>
  </si>
  <si>
    <t>Anita Romano</t>
  </si>
  <si>
    <t>CHRISTINA MENARD</t>
  </si>
  <si>
    <t>Ryan Birzes</t>
  </si>
  <si>
    <t>Scott Scheidel</t>
  </si>
  <si>
    <t>Dan Polkowski</t>
  </si>
  <si>
    <t>Dan McDonald</t>
  </si>
  <si>
    <t>Amanda Falicki</t>
  </si>
  <si>
    <t>Jone Destine</t>
  </si>
  <si>
    <t>Hope Cullen</t>
  </si>
  <si>
    <t>Amandeep Braich</t>
  </si>
  <si>
    <t>Rui Pinto</t>
  </si>
  <si>
    <t>Accounts payable</t>
  </si>
  <si>
    <t>Alonzo Ramirez</t>
  </si>
  <si>
    <t>Cost Estimating Department</t>
  </si>
  <si>
    <t>Anna Jakubowska</t>
  </si>
  <si>
    <t>Michelle Cutting</t>
  </si>
  <si>
    <t>Lize Mesquita</t>
  </si>
  <si>
    <t>Christos Papageorgiou</t>
  </si>
  <si>
    <t>Madisen Koval</t>
  </si>
  <si>
    <t>Scott Robbins</t>
  </si>
  <si>
    <t>Delia Callaghan</t>
  </si>
  <si>
    <t>Sergej Using</t>
  </si>
  <si>
    <t>Timea Habulin-Vida- PO contact</t>
  </si>
  <si>
    <t>Terry Allen</t>
  </si>
  <si>
    <t>Louise .</t>
  </si>
  <si>
    <t>R Gajus</t>
  </si>
  <si>
    <t>Mcunningham AP escalation point</t>
  </si>
  <si>
    <t>Ian Cook</t>
  </si>
  <si>
    <t>Doris Yuyen</t>
  </si>
  <si>
    <t>Annija Admidina</t>
  </si>
  <si>
    <t>Evija Abolina</t>
  </si>
  <si>
    <t>Mahmoud Ghiassipour</t>
  </si>
  <si>
    <t>Tom Wilton</t>
  </si>
  <si>
    <t>Tom Martin</t>
  </si>
  <si>
    <t>Finance contact</t>
  </si>
  <si>
    <t>Katie Morgan</t>
  </si>
  <si>
    <t>AP escalation point - Pru West</t>
  </si>
  <si>
    <t>Annemarie Joswig</t>
  </si>
  <si>
    <t>Invoice email</t>
  </si>
  <si>
    <t>Primary contact</t>
  </si>
  <si>
    <t>Nerine Roscher</t>
  </si>
  <si>
    <t>Max Randall</t>
  </si>
  <si>
    <t>EMEA Illumina</t>
  </si>
  <si>
    <t>APJ Illumina</t>
  </si>
  <si>
    <t>AMR Illumina</t>
  </si>
  <si>
    <t>Timm Jangner</t>
  </si>
  <si>
    <t>Hendrik Zumhasch</t>
  </si>
  <si>
    <t>Mark Sanders</t>
  </si>
  <si>
    <t>Sindy Denyer</t>
  </si>
  <si>
    <t>Sahmoud Hinde</t>
  </si>
  <si>
    <t>Lauren Sperber</t>
  </si>
  <si>
    <t>Craig Fisco</t>
  </si>
  <si>
    <t>Lourdes Perea</t>
  </si>
  <si>
    <t>Kathleen Ruddy</t>
  </si>
  <si>
    <t>Nicole Curtis</t>
  </si>
  <si>
    <t>James MacDougall</t>
  </si>
  <si>
    <t>Jerry Brumby</t>
  </si>
  <si>
    <t>Kyle Brown</t>
  </si>
  <si>
    <t>Christian Leskanich</t>
  </si>
  <si>
    <t>Allison Bleiler</t>
  </si>
  <si>
    <t>Antonija Petrushevska</t>
  </si>
  <si>
    <t>Abby Damoulakis</t>
  </si>
  <si>
    <t>Timothy Ferris</t>
  </si>
  <si>
    <t>Shauna Mankiewicz</t>
  </si>
  <si>
    <t>Hillary Dinh</t>
  </si>
  <si>
    <t>Shelley Kilgore</t>
  </si>
  <si>
    <t>Kimberly Martinez</t>
  </si>
  <si>
    <t>Jessica Woodham</t>
  </si>
  <si>
    <t>Jeffrey Holsapple</t>
  </si>
  <si>
    <t>Aimee Ellenwood</t>
  </si>
  <si>
    <t>Anton Mulvaney</t>
  </si>
  <si>
    <t>Nalja Grissom</t>
  </si>
  <si>
    <t>Bhaswati Sengupta</t>
  </si>
  <si>
    <t>William Campbell</t>
  </si>
  <si>
    <t>Nora Legitimus</t>
  </si>
  <si>
    <t>Allison Harney</t>
  </si>
  <si>
    <t>Wendy Siebert-Ortiz</t>
  </si>
  <si>
    <t>Nikki Thomas</t>
  </si>
  <si>
    <t>Kerry Clancy</t>
  </si>
  <si>
    <t>ROQUES SEBASTIEN</t>
  </si>
  <si>
    <t>Jean-Eudes Lepelletier</t>
  </si>
  <si>
    <t>Desire Martine</t>
  </si>
  <si>
    <t>Justin Murrietta</t>
  </si>
  <si>
    <t>Danielle Natzke</t>
  </si>
  <si>
    <t>International AP 2</t>
  </si>
  <si>
    <t>Vanessa</t>
  </si>
  <si>
    <t>Nicholas Bauer</t>
  </si>
  <si>
    <t>Timm Crowder</t>
  </si>
  <si>
    <t>Chad Whitaker</t>
  </si>
  <si>
    <t>Jacquelyn Holden</t>
  </si>
  <si>
    <t>Helen Bleasdale</t>
  </si>
  <si>
    <t>Charise Cabrera</t>
  </si>
  <si>
    <t>Despatch Account</t>
  </si>
  <si>
    <t>Roddy Morrison</t>
  </si>
  <si>
    <t>Deborah Miles</t>
  </si>
  <si>
    <t>Ruan de Jonge</t>
  </si>
  <si>
    <t>David Cyrek</t>
  </si>
  <si>
    <t>Vincent Pension</t>
  </si>
  <si>
    <t>Ken Baston</t>
  </si>
  <si>
    <t>Aletta Mutz</t>
  </si>
  <si>
    <t>Accounts email</t>
  </si>
  <si>
    <t>Saramid Hagerty- no longer works at Myonex</t>
  </si>
  <si>
    <t>Liz Tompkins</t>
  </si>
  <si>
    <t>Sam Sandoval</t>
  </si>
  <si>
    <t>Owen Lewis</t>
  </si>
  <si>
    <t>Jack Brindley</t>
  </si>
  <si>
    <t>Patti Bogemann</t>
  </si>
  <si>
    <t>Hailey Donahue</t>
  </si>
  <si>
    <t>Maryanne Walsh</t>
  </si>
  <si>
    <t>Mike Riley</t>
  </si>
  <si>
    <t>Project manager</t>
  </si>
  <si>
    <t>Carol Gill</t>
  </si>
  <si>
    <t>Nadine Wiss</t>
  </si>
  <si>
    <t>Rachel Senia</t>
  </si>
  <si>
    <t>Khyle Sorhaindo</t>
  </si>
  <si>
    <t>Richard King</t>
  </si>
  <si>
    <t>Treyvon Jones</t>
  </si>
  <si>
    <t>UK Logistics Team</t>
  </si>
  <si>
    <t>Minhaj Shareef</t>
  </si>
  <si>
    <t>Marla Dilday</t>
  </si>
  <si>
    <t>Vince Pension</t>
  </si>
  <si>
    <t>Esra Derya</t>
  </si>
  <si>
    <t>Jennifer Butler Ervin</t>
  </si>
  <si>
    <t>Lisa Stone</t>
  </si>
  <si>
    <t>Alexandra Pavan</t>
  </si>
  <si>
    <t>Valentin Despocq</t>
  </si>
  <si>
    <t>Marcy Siegel</t>
  </si>
  <si>
    <t>Daniel Holguin</t>
  </si>
  <si>
    <t>Lukasz Dolny</t>
  </si>
  <si>
    <t>Erin Engle</t>
  </si>
  <si>
    <t>Carine Van Gorp</t>
  </si>
  <si>
    <t>Elsbeth Van Ommeren</t>
  </si>
  <si>
    <t>Rosanna Faillace</t>
  </si>
  <si>
    <t>Paul Scott</t>
  </si>
  <si>
    <t>Sue Cottrell</t>
  </si>
  <si>
    <t>Lyubov Nikitina</t>
  </si>
  <si>
    <t>Olga Glumova</t>
  </si>
  <si>
    <t>Jenny Samfat</t>
  </si>
  <si>
    <t>John Cobb</t>
  </si>
  <si>
    <t>Jon White</t>
  </si>
  <si>
    <t>Paul Kennedy</t>
  </si>
  <si>
    <t>Stacey Ibbott</t>
  </si>
  <si>
    <t>Pamela Wedel</t>
  </si>
  <si>
    <t>Flavio Ambrogiani</t>
  </si>
  <si>
    <t>Shane Iles</t>
  </si>
  <si>
    <t>Christian Wilson</t>
  </si>
  <si>
    <t>Magdalena Dzierga</t>
  </si>
  <si>
    <t>Caroline Everett</t>
  </si>
  <si>
    <t>Shanna Lewinsky</t>
  </si>
  <si>
    <t>Joel Robinson</t>
  </si>
  <si>
    <t>Maria Churchwell</t>
  </si>
  <si>
    <t>Bernadette Manyara</t>
  </si>
  <si>
    <t>Sheldon Donnelly</t>
  </si>
  <si>
    <t>Artee Patel</t>
  </si>
  <si>
    <t>Invoicing email</t>
  </si>
  <si>
    <t>Alison Lance</t>
  </si>
  <si>
    <t>Kim Sorbello</t>
  </si>
  <si>
    <t>Len Fasullo</t>
  </si>
  <si>
    <t>Nick Moczarski</t>
  </si>
  <si>
    <t>Cynthia Palu</t>
  </si>
  <si>
    <t>Michael Wajnrajch</t>
  </si>
  <si>
    <t>Chris Buydos</t>
  </si>
  <si>
    <t>Alfred Liang</t>
  </si>
  <si>
    <t>Charchil Vejani</t>
  </si>
  <si>
    <t>Vaida Zukauskaite</t>
  </si>
  <si>
    <t>Sam Kislevitz</t>
  </si>
  <si>
    <t>JUAN MALDONADO</t>
  </si>
  <si>
    <t>Jessica Sierra</t>
  </si>
  <si>
    <t>Seunghoon Kim</t>
  </si>
  <si>
    <t>Yuseung Ha</t>
  </si>
  <si>
    <t>Andy Maloy</t>
  </si>
  <si>
    <t>Megan Johnson</t>
  </si>
  <si>
    <t>Abby Fenichel</t>
  </si>
  <si>
    <t>Laura Hammond</t>
  </si>
  <si>
    <t>Jason McNamara</t>
  </si>
  <si>
    <t>James Munsey</t>
  </si>
  <si>
    <t>Amy Applebaum</t>
  </si>
  <si>
    <t>Michael Applebaum</t>
  </si>
  <si>
    <t>Laura Applebaum</t>
  </si>
  <si>
    <t>Miren Bergaz</t>
  </si>
  <si>
    <t>Justin Berman</t>
  </si>
  <si>
    <t>Palen Pillay</t>
  </si>
  <si>
    <t>Glen Rabinowitz</t>
  </si>
  <si>
    <t>James Macpherson</t>
  </si>
  <si>
    <t>Patty Shigihara</t>
  </si>
  <si>
    <t>Michael Bartlett</t>
  </si>
  <si>
    <t>Evan Welch</t>
  </si>
  <si>
    <t>Tom McKeown</t>
  </si>
  <si>
    <t>Kenneth Lock</t>
  </si>
  <si>
    <t>Anders Clemensson</t>
  </si>
  <si>
    <t>Shanice Mak</t>
  </si>
  <si>
    <t>Hansie NCP Vermooten</t>
  </si>
  <si>
    <t>Sophia Quinci</t>
  </si>
  <si>
    <t>Haris Ahmadzai</t>
  </si>
  <si>
    <t>Benjamin Falk</t>
  </si>
  <si>
    <t>Maria Nguyen</t>
  </si>
  <si>
    <t>Kristen Marko</t>
  </si>
  <si>
    <t>Michael Muldowney</t>
  </si>
  <si>
    <t>Allison Long</t>
  </si>
  <si>
    <t>Erik Hoddenbach</t>
  </si>
  <si>
    <t>Ewald de Beer</t>
  </si>
  <si>
    <t>Natasa Đurica</t>
  </si>
  <si>
    <t>Natalia Myshlyakova</t>
  </si>
  <si>
    <t>Joe Adams</t>
  </si>
  <si>
    <t>Daniel Laureano</t>
  </si>
  <si>
    <t>Rebecca Sanz Barriuso</t>
  </si>
  <si>
    <t>Christina Woods</t>
  </si>
  <si>
    <t>Talay Chatisut</t>
  </si>
  <si>
    <t>Bethany MacLees</t>
  </si>
  <si>
    <t>Emily Lui</t>
  </si>
  <si>
    <t>Tristan Basdeo</t>
  </si>
  <si>
    <t>Stephanie St Juste</t>
  </si>
  <si>
    <t>Richard (Rick) Hung-Griffin</t>
  </si>
  <si>
    <t>Stacey Terpkos</t>
  </si>
  <si>
    <t>Oseme Osobase</t>
  </si>
  <si>
    <t>Sasha Robbertze</t>
  </si>
  <si>
    <t>Carey Bymoen</t>
  </si>
  <si>
    <t>Therese de Souza Dauter</t>
  </si>
  <si>
    <t>Vince Ghazar</t>
  </si>
  <si>
    <t>Spas Stoychev</t>
  </si>
  <si>
    <t>Maria Vassallo</t>
  </si>
  <si>
    <t>Matthew Jeffery</t>
  </si>
  <si>
    <t>Amir Nawaz</t>
  </si>
  <si>
    <t>Trevyn Nagindass</t>
  </si>
  <si>
    <t>Cathal Daly</t>
  </si>
  <si>
    <t>Contact Account</t>
  </si>
  <si>
    <t>Contacts</t>
  </si>
  <si>
    <t>Field Reference</t>
  </si>
  <si>
    <t>Add Delivery address (optional)</t>
  </si>
  <si>
    <t>Client Reference (optional)</t>
  </si>
  <si>
    <t>Vendor Reference (Optional)</t>
  </si>
  <si>
    <t>How many packages?</t>
  </si>
  <si>
    <t>Contains batteries?</t>
  </si>
  <si>
    <t>Product Code</t>
  </si>
  <si>
    <t>Description</t>
  </si>
  <si>
    <t>Quantity</t>
  </si>
  <si>
    <t>Unit Price</t>
  </si>
  <si>
    <t>HS code</t>
  </si>
  <si>
    <t>Country of Origin</t>
  </si>
  <si>
    <t>CN</t>
  </si>
  <si>
    <t>IOR</t>
  </si>
  <si>
    <t>TecEx</t>
  </si>
  <si>
    <t>Australia</t>
  </si>
  <si>
    <t>1;2;3</t>
  </si>
  <si>
    <t>test shipment</t>
  </si>
  <si>
    <t>test vendor reference</t>
  </si>
  <si>
    <t>CMs</t>
  </si>
  <si>
    <t>TO Number</t>
  </si>
  <si>
    <t>Testing Outcome</t>
  </si>
  <si>
    <t>Category</t>
  </si>
  <si>
    <t>Subcategory</t>
  </si>
  <si>
    <t>Finance/Operational</t>
  </si>
  <si>
    <t>SO fields level 1</t>
  </si>
  <si>
    <t>SOs in which tested</t>
  </si>
  <si>
    <t>PM7</t>
  </si>
  <si>
    <t>When a part didn't match on V0, V1 or V2 and the part contains any of the "contains" words of a V3  Product Matching Rule (PMR) and doesn't contain any of the "does not contain" words of the same PMR, the fields indicated by the specific PMR are populated on the part as indicated by the PMR (V3 matching).</t>
  </si>
  <si>
    <t>OC - Part Matching</t>
  </si>
  <si>
    <t>Compliance; Finance; Tax</t>
  </si>
  <si>
    <t>Part__c.Product__c;Part__c.Part_Matching_Method__c;Part__c.Start_V3_Product_Match__c;Part__c.Category__c;Part__c.Sub_Category__c;Part__c.US_HTS_Code__c;Part__c.ECCN_No__c;Part__c.Manufacturer_Name__c;Part__c.Country_of_Origin2__c;Part__c.Wireless_Capability__c;Part__c.Encryption__c;Part__c.Li_ion_Batteries__c</t>
  </si>
  <si>
    <t>PM1</t>
  </si>
  <si>
    <t>When the search name of the part matches the search name of a part in the client's part catalogue and the catalogue part is matched to a Product, the part matches to the part on the part catalogue and to the same product as the catalogue part. (V0 Matching).</t>
  </si>
  <si>
    <t>Part__c.Catalogue_Part__c;Part__c.Part_Matching_Method__c</t>
  </si>
  <si>
    <t>PM1.1</t>
  </si>
  <si>
    <t>When the search name of the part matches the search name of a part in the client's part catalogue and the catalogue part isn't matched to a Product, the part matches to the part on the part catalogue and doesn't match to a product (V0 Matching).</t>
  </si>
  <si>
    <t>Part__c.Catalogue_Part__c;Part__c.Product__c</t>
  </si>
  <si>
    <t>PM2.1</t>
  </si>
  <si>
    <t>When a part didn't match on V0 and the search name of the part is an exact match to one of the search names of the parts on Salesforce, the part matches to the same product that the specific part matched to. (V1 matching -Exact match on part).</t>
  </si>
  <si>
    <t>Part__c.Product__c;Part__c.Part_Matching_Method__c</t>
  </si>
  <si>
    <t>PM2</t>
  </si>
  <si>
    <t>When a part didn't match on V0 and the search name of the part is an exact match to one of the search names of the products on Salesforce, the part matches to the specific product. (V1 matching -Exact match on product).</t>
  </si>
  <si>
    <t>PM3</t>
  </si>
  <si>
    <t>When a part didn't match on V0 and the search name of the part matches the search name of one of the products on Salesforce with the alias added to the start of the product search name, the part matches to the specific product. (V1 matching - Search name and alias at start).</t>
  </si>
  <si>
    <t>PM4</t>
  </si>
  <si>
    <t>When a part didn't match on V0 and the search name of the part matches the search name of one of the products on Salesforce with the alias appended at the end of the product search name, the part matches to the specific product. (V1 matching - Search name and alias at end).</t>
  </si>
  <si>
    <t>PM4.1</t>
  </si>
  <si>
    <t>When a part didn't match on V0 and the search name of the part matches the Non-Manufacturer Aliases of one of the products on Salesforce, the part matches to the specific product. (V1 matching - Non-manufacturer alias).</t>
  </si>
  <si>
    <t>PM5</t>
  </si>
  <si>
    <t>When a part didn't match on V0 or V1 and the part contains any of the "contains" words of a V2 Product Matching Rule (PMR) and doesn't contain any of the "does not contain" words of the same PMR, the part matches to the product specified by the specific PMR (V2 matching).</t>
  </si>
  <si>
    <t>Part__c.Product__c;Part__c.Part_Matching_Method__c;Part__c.Start_V2_Product_Match__c</t>
  </si>
  <si>
    <t>PM6</t>
  </si>
  <si>
    <t>When a part didn't match on V0 or V1 and the part does not contain any of the "contains" words of a V2 Product Matching Rule (PMR) OR contains any of the "does not contain" words of the same PMR, the part doesn't match to the product specified by the specific PMR (V2 matching).</t>
  </si>
  <si>
    <t>PM8</t>
  </si>
  <si>
    <t>When a part didn't match on V0, V1 or V2 and the part doesnt' contain any of the "contains" words of a V3  Product Matching Rule (PMR) OR contains any of the "does not contain" words of the same PMR, the fields indicated by the specific PMR are not populated on the part as indicated by the PMR (V3 matching).</t>
  </si>
  <si>
    <t>PM9</t>
  </si>
  <si>
    <t>When a part matches to a product through V0, V1 or V2 the Manufacturer field is inherited from the Product onto the Part.</t>
  </si>
  <si>
    <t>Part__c.Manufacturer_Name__c</t>
  </si>
  <si>
    <t>PM10</t>
  </si>
  <si>
    <t>When a part didn't match on V0, V1, V2 or V3 then the Manufacturer field on the Part isn't populated.</t>
  </si>
  <si>
    <t>PM11</t>
  </si>
  <si>
    <t>When a part matches to a product through V0, V1 or V2 the Wireless field is inherited from the Product onto the Part.</t>
  </si>
  <si>
    <t>Part__c.Wireless_Capability__c</t>
  </si>
  <si>
    <t>PM12</t>
  </si>
  <si>
    <t>When a part didn't match on V0, V1, V2 or V3 then the Wireless field on the Part isn't populated.</t>
  </si>
  <si>
    <t>PM13</t>
  </si>
  <si>
    <t>When a part matches to a product through V0, V1 or V2 the Encryption field is inherited from the Product onto the Part.</t>
  </si>
  <si>
    <t>Part__c.Encryption__c</t>
  </si>
  <si>
    <t>PM14</t>
  </si>
  <si>
    <t>When a part didn't match on V0, V1, V2 or V3 then the Encryption field on the Part isn't populated.</t>
  </si>
  <si>
    <t>PM15</t>
  </si>
  <si>
    <t>When a part matches to a product through V0, V1 or V2 the Lithium Batteries field is inherited from the Product onto the Part.</t>
  </si>
  <si>
    <t>Part__c.Li_ion_Batteries__c</t>
  </si>
  <si>
    <t>PM16</t>
  </si>
  <si>
    <t>When a part didn't match on V0, V1, V2 or V3 then the Lithium Batteries field on the Part isn't populated.</t>
  </si>
  <si>
    <t>PM17</t>
  </si>
  <si>
    <t>When a part matches to a product through V0, V1 or V2 the Category field is inherited from the Product onto the Part.</t>
  </si>
  <si>
    <t>Part__c.Category__c</t>
  </si>
  <si>
    <t>PM18</t>
  </si>
  <si>
    <t>When a part didn't match on V0, V1, V2 or V3 then the Category field on the Part isn't populated.</t>
  </si>
  <si>
    <t>PM19</t>
  </si>
  <si>
    <t>When a part matches to a product through V0, V1 or V2 the Sub-Category field is inherited from the Product onto the Part.</t>
  </si>
  <si>
    <t>Part__c.Sub_Category__c</t>
  </si>
  <si>
    <t>PM20</t>
  </si>
  <si>
    <t>When a part didn't match on V0, V1, V2 or V3 then the Sub-Category field on the Part isn't populated.</t>
  </si>
  <si>
    <t>PM21</t>
  </si>
  <si>
    <t>When a part matches to a product through V1 or V2 the HS Code field is inherited from the Product onto the Part.</t>
  </si>
  <si>
    <t>Part__c.US_HTS_Code__c</t>
  </si>
  <si>
    <t>PM21.1</t>
  </si>
  <si>
    <t>When a part matches to a product through V0 the HS Code field is inherited from the Catalogue Part onto the Part.</t>
  </si>
  <si>
    <t>PM22</t>
  </si>
  <si>
    <t>When a part didn't match on V0, V1, V2 or V3 then the HS Code field on the Part isn't populated.</t>
  </si>
  <si>
    <t>PM23</t>
  </si>
  <si>
    <t>When a part matches to a product through V1 or V2 the ECCN field is inherited from the Product onto the Part.</t>
  </si>
  <si>
    <t>Part__c.ECCN_No__c</t>
  </si>
  <si>
    <t>PM23.1</t>
  </si>
  <si>
    <t>When a part matches to a product through V0 the ECCN field is inherited from the Catalogue Part onto the Part.</t>
  </si>
  <si>
    <t>PM24</t>
  </si>
  <si>
    <t>When a part didn't match on V0, V1, V2 or V3 then the ECCN field on the Part isn't populated.</t>
  </si>
  <si>
    <t>PM25</t>
  </si>
  <si>
    <t>When a part matches to a product through V1 or V2 the 2 digit COO field is inherited from the Product onto the Part.</t>
  </si>
  <si>
    <t>Part__c.COO_2_digit__c</t>
  </si>
  <si>
    <t>PM25.1</t>
  </si>
  <si>
    <t>When a part matches to a product through V0 the 2 digit COO field is inherited from the Catalogue Part onto the Part.</t>
  </si>
  <si>
    <t>PM26</t>
  </si>
  <si>
    <t>When a part didn't match on V0, V1, V2 or V3 then the 2 digit COO field on the Part isn't populated.</t>
  </si>
  <si>
    <t>PM27</t>
  </si>
  <si>
    <t>When a part matches to a product through V1 or V2 the Suggested COO field is inherited from the Product onto the Part.</t>
  </si>
  <si>
    <t>Part__c.Country_of_Origin2__c</t>
  </si>
  <si>
    <t>PM27.1</t>
  </si>
  <si>
    <t>When a part matches to a product through V0 the Suggested COO field is inherited from the Catalogue Part onto the Part.</t>
  </si>
  <si>
    <t>PM28</t>
  </si>
  <si>
    <t>When a part didn't match on V0, V1, V2 or V3 then the Suggested COO field on the Part isn't populated.</t>
  </si>
  <si>
    <t>PM29</t>
  </si>
  <si>
    <t>When a part matches to a product through V0, V1 or V2 the Possible COO field is inherited from the Product onto the Part.</t>
  </si>
  <si>
    <t>Part__c.Possible_Countries_of_Origin__c</t>
  </si>
  <si>
    <t>PM30</t>
  </si>
  <si>
    <t>When a part didn't match on V0, V1, V2 or V3 then the Possible COO field on the Part isn't populated.</t>
  </si>
  <si>
    <t>PM31</t>
  </si>
  <si>
    <t>When a part matches to a product through V0, V1 or V2 the MSRP field is inherited from the Product onto the Part.</t>
  </si>
  <si>
    <t>Part__c.MSRP__c</t>
  </si>
  <si>
    <t>PM32</t>
  </si>
  <si>
    <t>When a part didn't match on V0, V1, V2 or V3 then the MSRP field on the Part isn't populated.</t>
  </si>
  <si>
    <t>Cost1</t>
  </si>
  <si>
    <r>
      <t xml:space="preserve">Costings stored in </t>
    </r>
    <r>
      <rPr>
        <b/>
        <sz val="11"/>
        <color theme="1"/>
        <rFont val="Calibri"/>
        <family val="2"/>
        <scheme val="minor"/>
      </rPr>
      <t>currency other than USD</t>
    </r>
    <r>
      <rPr>
        <sz val="11"/>
        <color theme="1"/>
        <rFont val="Calibri"/>
        <family val="2"/>
        <scheme val="minor"/>
      </rPr>
      <t xml:space="preserve"> are converted correctly.</t>
    </r>
  </si>
  <si>
    <t>OC - Costings</t>
  </si>
  <si>
    <t>Supplier Invoice</t>
  </si>
  <si>
    <t>Finance</t>
  </si>
  <si>
    <t>Shipment_Order__c.FC_Total_Customs_Brokerage_Cost__c;Shipment_Order__c.FC_Total_Clearance_Costs__c;Shipment_Order__c.FC_Total_Handling_Costs__c</t>
  </si>
  <si>
    <t>Cost2</t>
  </si>
  <si>
    <r>
      <t xml:space="preserve">Costings stored in </t>
    </r>
    <r>
      <rPr>
        <b/>
        <sz val="11"/>
        <color theme="1"/>
        <rFont val="Calibri"/>
        <family val="2"/>
        <scheme val="minor"/>
      </rPr>
      <t>USD</t>
    </r>
    <r>
      <rPr>
        <sz val="11"/>
        <color theme="1"/>
        <rFont val="Calibri"/>
        <family val="2"/>
        <scheme val="minor"/>
      </rPr>
      <t xml:space="preserve"> are not converted into any other currency.</t>
    </r>
  </si>
  <si>
    <t>Shipment_Order__c.FC_IOR_and_Import_Compliance_Fee_USD__c;Shipment_Order__c.FC_Total_Customs_Brokerage_Cost__c;Shipment_Order__c.FC_Total_Clearance_Costs__c;Shipment_Order__c.FC_Total_License_Cost__c;Shipment_Order__c.FC_Total_Handling_Costs__c</t>
  </si>
  <si>
    <t>Cost3</t>
  </si>
  <si>
    <r>
      <rPr>
        <b/>
        <sz val="11"/>
        <color theme="1"/>
        <rFont val="Calibri"/>
        <family val="2"/>
        <scheme val="minor"/>
      </rPr>
      <t>Fixed</t>
    </r>
    <r>
      <rPr>
        <sz val="11"/>
        <color theme="1"/>
        <rFont val="Calibri"/>
        <family val="2"/>
        <scheme val="minor"/>
      </rPr>
      <t xml:space="preserve"> Costings are transferred correctly.</t>
    </r>
  </si>
  <si>
    <t>Cost4</t>
  </si>
  <si>
    <r>
      <rPr>
        <b/>
        <sz val="11"/>
        <color theme="1"/>
        <rFont val="Calibri"/>
        <family val="2"/>
        <scheme val="minor"/>
      </rPr>
      <t>Variable</t>
    </r>
    <r>
      <rPr>
        <sz val="11"/>
        <color theme="1"/>
        <rFont val="Calibri"/>
        <family val="2"/>
        <scheme val="minor"/>
      </rPr>
      <t xml:space="preserve"> Costings are calculated correctly.</t>
    </r>
  </si>
  <si>
    <t>Shipment_Order__c.FC_IOR_and_Import_Compliance_Fee_USD__c;Shipment_Order__c.FC_Total_Handling_Costs__c</t>
  </si>
  <si>
    <t>Cost6</t>
  </si>
  <si>
    <r>
      <rPr>
        <b/>
        <sz val="11"/>
        <color theme="1"/>
        <rFont val="Calibri"/>
        <family val="2"/>
        <scheme val="minor"/>
      </rPr>
      <t>&gt;</t>
    </r>
    <r>
      <rPr>
        <sz val="11"/>
        <color theme="1"/>
        <rFont val="Calibri"/>
        <family val="2"/>
        <scheme val="minor"/>
      </rPr>
      <t xml:space="preserve"> Conditions with </t>
    </r>
    <r>
      <rPr>
        <b/>
        <sz val="11"/>
        <color theme="1"/>
        <rFont val="Calibri"/>
        <family val="2"/>
        <scheme val="minor"/>
      </rPr>
      <t>Floor</t>
    </r>
    <r>
      <rPr>
        <sz val="11"/>
        <color theme="1"/>
        <rFont val="Calibri"/>
        <family val="2"/>
        <scheme val="minor"/>
      </rPr>
      <t xml:space="preserve"> values are considered correctly.</t>
    </r>
  </si>
  <si>
    <t>Shipment_Order__c.FC_IOR_and_Import_Compliance_Fee_USD__c</t>
  </si>
  <si>
    <t>Cost7</t>
  </si>
  <si>
    <r>
      <rPr>
        <b/>
        <sz val="11"/>
        <color theme="1"/>
        <rFont val="Calibri"/>
        <family val="2"/>
        <scheme val="minor"/>
      </rPr>
      <t>&gt;=</t>
    </r>
    <r>
      <rPr>
        <sz val="11"/>
        <color theme="1"/>
        <rFont val="Calibri"/>
        <family val="2"/>
        <scheme val="minor"/>
      </rPr>
      <t xml:space="preserve"> Conditions with </t>
    </r>
    <r>
      <rPr>
        <b/>
        <sz val="11"/>
        <color theme="1"/>
        <rFont val="Calibri"/>
        <family val="2"/>
        <scheme val="minor"/>
      </rPr>
      <t>Floor</t>
    </r>
    <r>
      <rPr>
        <sz val="11"/>
        <color theme="1"/>
        <rFont val="Calibri"/>
        <family val="2"/>
        <scheme val="minor"/>
      </rPr>
      <t xml:space="preserve"> values are considered correctly.</t>
    </r>
  </si>
  <si>
    <t>Shipment_Order__c.FC_Total_Customs_Brokerage_Cost__c</t>
  </si>
  <si>
    <t>Cost8</t>
  </si>
  <si>
    <r>
      <rPr>
        <b/>
        <sz val="11"/>
        <color theme="1"/>
        <rFont val="Calibri"/>
        <family val="2"/>
        <scheme val="minor"/>
      </rPr>
      <t>&lt;</t>
    </r>
    <r>
      <rPr>
        <sz val="11"/>
        <color theme="1"/>
        <rFont val="Calibri"/>
        <family val="2"/>
        <scheme val="minor"/>
      </rPr>
      <t xml:space="preserve"> Conditions with </t>
    </r>
    <r>
      <rPr>
        <b/>
        <sz val="11"/>
        <color theme="1"/>
        <rFont val="Calibri"/>
        <family val="2"/>
        <scheme val="minor"/>
      </rPr>
      <t>Ceiling</t>
    </r>
    <r>
      <rPr>
        <sz val="11"/>
        <color theme="1"/>
        <rFont val="Calibri"/>
        <family val="2"/>
        <scheme val="minor"/>
      </rPr>
      <t xml:space="preserve"> values are considered correctly.</t>
    </r>
  </si>
  <si>
    <t>Shipment_Order__c.FC_Total_Customs_Brokerage_Cost__c;Shipment_Order__c.FC_Total_License_Cost__c;Shipment_Order__c.FC_Total_Handling_Costs__c</t>
  </si>
  <si>
    <t>Cost9</t>
  </si>
  <si>
    <r>
      <rPr>
        <b/>
        <sz val="11"/>
        <color theme="1"/>
        <rFont val="Calibri"/>
        <family val="2"/>
        <scheme val="minor"/>
      </rPr>
      <t>&lt;=</t>
    </r>
    <r>
      <rPr>
        <sz val="11"/>
        <color theme="1"/>
        <rFont val="Calibri"/>
        <family val="2"/>
        <scheme val="minor"/>
      </rPr>
      <t xml:space="preserve"> Conditions  with </t>
    </r>
    <r>
      <rPr>
        <b/>
        <sz val="11"/>
        <color theme="1"/>
        <rFont val="Calibri"/>
        <family val="2"/>
        <scheme val="minor"/>
      </rPr>
      <t>Ceiling</t>
    </r>
    <r>
      <rPr>
        <sz val="11"/>
        <color theme="1"/>
        <rFont val="Calibri"/>
        <family val="2"/>
        <scheme val="minor"/>
      </rPr>
      <t xml:space="preserve"> values are considered correctly.</t>
    </r>
  </si>
  <si>
    <t>Shipment_Order__c.FC_Total_Clearance_Costs__c</t>
  </si>
  <si>
    <t>Cost10</t>
  </si>
  <si>
    <r>
      <rPr>
        <b/>
        <sz val="11"/>
        <color theme="1"/>
        <rFont val="Calibri"/>
        <family val="2"/>
        <scheme val="minor"/>
      </rPr>
      <t>Shipment Value</t>
    </r>
    <r>
      <rPr>
        <sz val="11"/>
        <color theme="1"/>
        <rFont val="Calibri"/>
        <family val="2"/>
        <scheme val="minor"/>
      </rPr>
      <t xml:space="preserve"> is considered correctly when used as a Conditional Value.</t>
    </r>
  </si>
  <si>
    <t>Cost11</t>
  </si>
  <si>
    <r>
      <rPr>
        <b/>
        <sz val="11"/>
        <color theme="1"/>
        <rFont val="Calibri"/>
        <family val="2"/>
        <scheme val="minor"/>
      </rPr>
      <t>CIF Value</t>
    </r>
    <r>
      <rPr>
        <sz val="11"/>
        <color theme="1"/>
        <rFont val="Calibri"/>
        <family val="2"/>
        <scheme val="minor"/>
      </rPr>
      <t xml:space="preserve"> is considered correctly when used as a Conditional Value.</t>
    </r>
  </si>
  <si>
    <t>Cost12</t>
  </si>
  <si>
    <r>
      <rPr>
        <b/>
        <sz val="11"/>
        <color theme="1"/>
        <rFont val="Calibri"/>
        <family val="2"/>
        <scheme val="minor"/>
      </rPr>
      <t>Chargeable Weight</t>
    </r>
    <r>
      <rPr>
        <sz val="11"/>
        <color theme="1"/>
        <rFont val="Calibri"/>
        <family val="2"/>
        <scheme val="minor"/>
      </rPr>
      <t xml:space="preserve"> is considered correctly when used as a Conditional Value.</t>
    </r>
  </si>
  <si>
    <t>Shipment_Order__c.FC_Total_Handling_Costs__c</t>
  </si>
  <si>
    <t>Cost13</t>
  </si>
  <si>
    <r>
      <rPr>
        <b/>
        <sz val="11"/>
        <color theme="1"/>
        <rFont val="Calibri"/>
        <family val="2"/>
        <scheme val="minor"/>
      </rPr>
      <t># of pacakages</t>
    </r>
    <r>
      <rPr>
        <sz val="11"/>
        <color theme="1"/>
        <rFont val="Calibri"/>
        <family val="2"/>
        <scheme val="minor"/>
      </rPr>
      <t xml:space="preserve"> is considered correctly when used as a Conditional Value.</t>
    </r>
  </si>
  <si>
    <t>Cost14</t>
  </si>
  <si>
    <r>
      <rPr>
        <b/>
        <sz val="11"/>
        <color theme="1"/>
        <rFont val="Calibri"/>
        <family val="2"/>
        <scheme val="minor"/>
      </rPr>
      <t>Total Taxes</t>
    </r>
    <r>
      <rPr>
        <sz val="11"/>
        <color theme="1"/>
        <rFont val="Calibri"/>
        <family val="2"/>
        <scheme val="minor"/>
      </rPr>
      <t xml:space="preserve"> is considered correctly when used as a Conditional Value.</t>
    </r>
  </si>
  <si>
    <t>Cost15</t>
  </si>
  <si>
    <r>
      <t xml:space="preserve">When the calculated cost for a Costing with a </t>
    </r>
    <r>
      <rPr>
        <b/>
        <sz val="11"/>
        <color theme="1"/>
        <rFont val="Calibri"/>
        <family val="2"/>
        <scheme val="minor"/>
      </rPr>
      <t>Min</t>
    </r>
    <r>
      <rPr>
        <sz val="11"/>
        <color theme="1"/>
        <rFont val="Calibri"/>
        <family val="2"/>
        <scheme val="minor"/>
      </rPr>
      <t xml:space="preserve"> value is less than the indicated </t>
    </r>
    <r>
      <rPr>
        <b/>
        <sz val="11"/>
        <color theme="1"/>
        <rFont val="Calibri"/>
        <family val="2"/>
        <scheme val="minor"/>
      </rPr>
      <t>Min</t>
    </r>
    <r>
      <rPr>
        <sz val="11"/>
        <color theme="1"/>
        <rFont val="Calibri"/>
        <family val="2"/>
        <scheme val="minor"/>
      </rPr>
      <t xml:space="preserve"> value, then the </t>
    </r>
    <r>
      <rPr>
        <b/>
        <sz val="11"/>
        <color theme="1"/>
        <rFont val="Calibri"/>
        <family val="2"/>
        <scheme val="minor"/>
      </rPr>
      <t xml:space="preserve">Min </t>
    </r>
    <r>
      <rPr>
        <sz val="11"/>
        <color theme="1"/>
        <rFont val="Calibri"/>
        <family val="2"/>
        <scheme val="minor"/>
      </rPr>
      <t>value should be used.</t>
    </r>
  </si>
  <si>
    <t>Cost16</t>
  </si>
  <si>
    <r>
      <t xml:space="preserve">When the calculated cost for a Costing with a </t>
    </r>
    <r>
      <rPr>
        <b/>
        <sz val="11"/>
        <color theme="1"/>
        <rFont val="Calibri"/>
        <family val="2"/>
        <scheme val="minor"/>
      </rPr>
      <t>Min</t>
    </r>
    <r>
      <rPr>
        <sz val="11"/>
        <color theme="1"/>
        <rFont val="Calibri"/>
        <family val="2"/>
        <scheme val="minor"/>
      </rPr>
      <t xml:space="preserve"> value is greater than the indicated </t>
    </r>
    <r>
      <rPr>
        <b/>
        <sz val="11"/>
        <color theme="1"/>
        <rFont val="Calibri"/>
        <family val="2"/>
        <scheme val="minor"/>
      </rPr>
      <t>Min</t>
    </r>
    <r>
      <rPr>
        <sz val="11"/>
        <color theme="1"/>
        <rFont val="Calibri"/>
        <family val="2"/>
        <scheme val="minor"/>
      </rPr>
      <t xml:space="preserve"> value, then the calculated</t>
    </r>
    <r>
      <rPr>
        <b/>
        <sz val="11"/>
        <color theme="1"/>
        <rFont val="Calibri"/>
        <family val="2"/>
        <scheme val="minor"/>
      </rPr>
      <t xml:space="preserve"> </t>
    </r>
    <r>
      <rPr>
        <sz val="11"/>
        <color theme="1"/>
        <rFont val="Calibri"/>
        <family val="2"/>
        <scheme val="minor"/>
      </rPr>
      <t>value should be used.</t>
    </r>
  </si>
  <si>
    <t>Cost17</t>
  </si>
  <si>
    <r>
      <t xml:space="preserve">When the calculated cost for a Costing with a </t>
    </r>
    <r>
      <rPr>
        <b/>
        <sz val="11"/>
        <color theme="1"/>
        <rFont val="Calibri"/>
        <family val="2"/>
        <scheme val="minor"/>
      </rPr>
      <t>Max</t>
    </r>
    <r>
      <rPr>
        <sz val="11"/>
        <color theme="1"/>
        <rFont val="Calibri"/>
        <family val="2"/>
        <scheme val="minor"/>
      </rPr>
      <t xml:space="preserve"> value is less than the indicated </t>
    </r>
    <r>
      <rPr>
        <b/>
        <sz val="11"/>
        <color theme="1"/>
        <rFont val="Calibri"/>
        <family val="2"/>
        <scheme val="minor"/>
      </rPr>
      <t>Max</t>
    </r>
    <r>
      <rPr>
        <sz val="11"/>
        <color theme="1"/>
        <rFont val="Calibri"/>
        <family val="2"/>
        <scheme val="minor"/>
      </rPr>
      <t xml:space="preserve"> value, then the calculated value should be used.</t>
    </r>
  </si>
  <si>
    <t>Cost18</t>
  </si>
  <si>
    <r>
      <t xml:space="preserve">When the calculated cost for a Costing with a </t>
    </r>
    <r>
      <rPr>
        <b/>
        <sz val="11"/>
        <color theme="1"/>
        <rFont val="Calibri"/>
        <family val="2"/>
        <scheme val="minor"/>
      </rPr>
      <t>Max</t>
    </r>
    <r>
      <rPr>
        <sz val="11"/>
        <color theme="1"/>
        <rFont val="Calibri"/>
        <family val="2"/>
        <scheme val="minor"/>
      </rPr>
      <t xml:space="preserve"> value is greater than the indicated </t>
    </r>
    <r>
      <rPr>
        <b/>
        <sz val="11"/>
        <color theme="1"/>
        <rFont val="Calibri"/>
        <family val="2"/>
        <scheme val="minor"/>
      </rPr>
      <t>Max</t>
    </r>
    <r>
      <rPr>
        <sz val="11"/>
        <color theme="1"/>
        <rFont val="Calibri"/>
        <family val="2"/>
        <scheme val="minor"/>
      </rPr>
      <t xml:space="preserve"> value, then the </t>
    </r>
    <r>
      <rPr>
        <b/>
        <sz val="11"/>
        <color theme="1"/>
        <rFont val="Calibri"/>
        <family val="2"/>
        <scheme val="minor"/>
      </rPr>
      <t xml:space="preserve">Max </t>
    </r>
    <r>
      <rPr>
        <sz val="11"/>
        <color theme="1"/>
        <rFont val="Calibri"/>
        <family val="2"/>
        <scheme val="minor"/>
      </rPr>
      <t>value should be used.</t>
    </r>
  </si>
  <si>
    <t>Cost19</t>
  </si>
  <si>
    <r>
      <rPr>
        <b/>
        <sz val="11"/>
        <color theme="1"/>
        <rFont val="Calibri"/>
        <family val="2"/>
        <scheme val="minor"/>
      </rPr>
      <t>Variable Thresholds</t>
    </r>
    <r>
      <rPr>
        <sz val="11"/>
        <color theme="1"/>
        <rFont val="Calibri"/>
        <family val="2"/>
        <scheme val="minor"/>
      </rPr>
      <t xml:space="preserve"> on costings are considered correctly.</t>
    </r>
  </si>
  <si>
    <t>Cost20</t>
  </si>
  <si>
    <r>
      <rPr>
        <sz val="11"/>
        <color theme="1"/>
        <rFont val="Calibri"/>
        <family val="2"/>
        <scheme val="minor"/>
      </rPr>
      <t xml:space="preserve">Costings with </t>
    </r>
    <r>
      <rPr>
        <b/>
        <sz val="11"/>
        <color theme="1"/>
        <rFont val="Calibri"/>
        <family val="2"/>
        <scheme val="minor"/>
      </rPr>
      <t xml:space="preserve">VAT </t>
    </r>
    <r>
      <rPr>
        <sz val="11"/>
        <color theme="1"/>
        <rFont val="Calibri"/>
        <family val="2"/>
        <scheme val="minor"/>
      </rPr>
      <t>are calculated correctly.</t>
    </r>
  </si>
  <si>
    <t>Shipment_Order__c.FC_IOR_and_Import_Compliance_Fee_USD__c;Shipment_Order__c.FC_Total_Clearance_Costs__c;Shipment_Order__c.FC_Total_Handling_Costs__c</t>
  </si>
  <si>
    <t>Cost21</t>
  </si>
  <si>
    <r>
      <rPr>
        <sz val="11"/>
        <color theme="1"/>
        <rFont val="Calibri"/>
        <family val="2"/>
        <scheme val="minor"/>
      </rPr>
      <t xml:space="preserve">Costings without </t>
    </r>
    <r>
      <rPr>
        <b/>
        <sz val="11"/>
        <color theme="1"/>
        <rFont val="Calibri"/>
        <family val="2"/>
        <scheme val="minor"/>
      </rPr>
      <t xml:space="preserve">VAT </t>
    </r>
    <r>
      <rPr>
        <sz val="11"/>
        <color theme="1"/>
        <rFont val="Calibri"/>
        <family val="2"/>
        <scheme val="minor"/>
      </rPr>
      <t>are calculated correctly.</t>
    </r>
  </si>
  <si>
    <t>Cost22</t>
  </si>
  <si>
    <r>
      <t xml:space="preserve">Costings with </t>
    </r>
    <r>
      <rPr>
        <b/>
        <sz val="11"/>
        <color theme="1"/>
        <rFont val="Calibri"/>
        <family val="2"/>
        <scheme val="minor"/>
      </rPr>
      <t xml:space="preserve">Additional Percentages </t>
    </r>
    <r>
      <rPr>
        <sz val="11"/>
        <color theme="1"/>
        <rFont val="Calibri"/>
        <family val="2"/>
        <scheme val="minor"/>
      </rPr>
      <t>are calculated correctly.</t>
    </r>
  </si>
  <si>
    <t>Cost23</t>
  </si>
  <si>
    <r>
      <t xml:space="preserve">Costings without </t>
    </r>
    <r>
      <rPr>
        <b/>
        <sz val="11"/>
        <color theme="1"/>
        <rFont val="Calibri"/>
        <family val="2"/>
        <scheme val="minor"/>
      </rPr>
      <t xml:space="preserve">Additional Percentages </t>
    </r>
    <r>
      <rPr>
        <sz val="11"/>
        <color theme="1"/>
        <rFont val="Calibri"/>
        <family val="2"/>
        <scheme val="minor"/>
      </rPr>
      <t>are calculated correctly.</t>
    </r>
  </si>
  <si>
    <t>Cost24</t>
  </si>
  <si>
    <r>
      <t xml:space="preserve">Costings with an applied to value of </t>
    </r>
    <r>
      <rPr>
        <b/>
        <sz val="11"/>
        <color theme="1"/>
        <rFont val="Calibri"/>
        <family val="2"/>
        <scheme val="minor"/>
      </rPr>
      <t># Parts (line items)</t>
    </r>
    <r>
      <rPr>
        <sz val="11"/>
        <color theme="1"/>
        <rFont val="Calibri"/>
        <family val="2"/>
        <scheme val="minor"/>
      </rPr>
      <t xml:space="preserve"> are calculated correctly.</t>
    </r>
  </si>
  <si>
    <t>Shipment_Order__c.FC_Total_License_Cost__c</t>
  </si>
  <si>
    <t>Cost25</t>
  </si>
  <si>
    <r>
      <t xml:space="preserve">Costings with an applied to value of </t>
    </r>
    <r>
      <rPr>
        <b/>
        <sz val="11"/>
        <color theme="1"/>
        <rFont val="Calibri"/>
        <family val="2"/>
        <scheme val="minor"/>
      </rPr>
      <t># Unique HS Codes</t>
    </r>
    <r>
      <rPr>
        <sz val="11"/>
        <color theme="1"/>
        <rFont val="Calibri"/>
        <family val="2"/>
        <scheme val="minor"/>
      </rPr>
      <t xml:space="preserve"> are calculated correctly.</t>
    </r>
  </si>
  <si>
    <t>Cost26</t>
  </si>
  <si>
    <r>
      <t xml:space="preserve">Costings with an applied to value of </t>
    </r>
    <r>
      <rPr>
        <b/>
        <sz val="11"/>
        <color theme="1"/>
        <rFont val="Calibri"/>
        <family val="2"/>
        <scheme val="minor"/>
      </rPr>
      <t># Packages</t>
    </r>
    <r>
      <rPr>
        <sz val="11"/>
        <color theme="1"/>
        <rFont val="Calibri"/>
        <family val="2"/>
        <scheme val="minor"/>
      </rPr>
      <t xml:space="preserve"> are calculated correctly.</t>
    </r>
  </si>
  <si>
    <t>Shipment_Order__c.FC_Total_Clearance_Costs__c;Shipment_Order__c.FC_Total_Handling_Costs__c</t>
  </si>
  <si>
    <t>Cost27</t>
  </si>
  <si>
    <r>
      <t xml:space="preserve">Costings with an applied to value of </t>
    </r>
    <r>
      <rPr>
        <b/>
        <sz val="11"/>
        <color theme="1"/>
        <rFont val="Calibri"/>
        <family val="2"/>
        <scheme val="minor"/>
      </rPr>
      <t># of Final Deliveries</t>
    </r>
    <r>
      <rPr>
        <sz val="11"/>
        <color theme="1"/>
        <rFont val="Calibri"/>
        <family val="2"/>
        <scheme val="minor"/>
      </rPr>
      <t xml:space="preserve"> are calculated correctly.</t>
    </r>
  </si>
  <si>
    <t>Cost28</t>
  </si>
  <si>
    <r>
      <t xml:space="preserve">Costings with an applied to value of </t>
    </r>
    <r>
      <rPr>
        <b/>
        <sz val="11"/>
        <color theme="1"/>
        <rFont val="Calibri"/>
        <family val="2"/>
        <scheme val="minor"/>
      </rPr>
      <t>CIF Value</t>
    </r>
    <r>
      <rPr>
        <sz val="11"/>
        <color theme="1"/>
        <rFont val="Calibri"/>
        <family val="2"/>
        <scheme val="minor"/>
      </rPr>
      <t xml:space="preserve"> are calculated correctly.</t>
    </r>
  </si>
  <si>
    <t>Cost29</t>
  </si>
  <si>
    <r>
      <t xml:space="preserve">Costings with an applied to value of </t>
    </r>
    <r>
      <rPr>
        <b/>
        <sz val="11"/>
        <color theme="1"/>
        <rFont val="Calibri"/>
        <family val="2"/>
        <scheme val="minor"/>
      </rPr>
      <t>Chargeable Weight</t>
    </r>
    <r>
      <rPr>
        <sz val="11"/>
        <color theme="1"/>
        <rFont val="Calibri"/>
        <family val="2"/>
        <scheme val="minor"/>
      </rPr>
      <t xml:space="preserve"> are calculated correctly.</t>
    </r>
  </si>
  <si>
    <t>Cost30</t>
  </si>
  <si>
    <r>
      <t xml:space="preserve">Costings with an applied to value of </t>
    </r>
    <r>
      <rPr>
        <b/>
        <sz val="11"/>
        <color theme="1"/>
        <rFont val="Calibri"/>
        <family val="2"/>
        <scheme val="minor"/>
      </rPr>
      <t>Shipment Value</t>
    </r>
    <r>
      <rPr>
        <sz val="11"/>
        <color theme="1"/>
        <rFont val="Calibri"/>
        <family val="2"/>
        <scheme val="minor"/>
      </rPr>
      <t xml:space="preserve"> are calculated correctly.</t>
    </r>
  </si>
  <si>
    <t>Shipment_Order__c.FC_IOR_and_Import_Compliance_Fee_USD__c;Shipment_Order__c.FC_Total_Customs_Brokerage_Cost__c</t>
  </si>
  <si>
    <t>Cost31</t>
  </si>
  <si>
    <r>
      <t xml:space="preserve">Costings with an applied to value of </t>
    </r>
    <r>
      <rPr>
        <b/>
        <sz val="11"/>
        <color theme="1"/>
        <rFont val="Calibri"/>
        <family val="2"/>
        <scheme val="minor"/>
      </rPr>
      <t>Total Taxes</t>
    </r>
    <r>
      <rPr>
        <sz val="11"/>
        <color theme="1"/>
        <rFont val="Calibri"/>
        <family val="2"/>
        <scheme val="minor"/>
      </rPr>
      <t xml:space="preserve"> are calculated correctly.</t>
    </r>
  </si>
  <si>
    <t>Cost32</t>
  </si>
  <si>
    <r>
      <t xml:space="preserve">Costings with a cost category of </t>
    </r>
    <r>
      <rPr>
        <b/>
        <sz val="11"/>
        <color theme="1"/>
        <rFont val="Calibri"/>
        <family val="2"/>
        <scheme val="minor"/>
      </rPr>
      <t>Handling</t>
    </r>
    <r>
      <rPr>
        <sz val="11"/>
        <color theme="1"/>
        <rFont val="Calibri"/>
        <family val="2"/>
        <scheme val="minor"/>
      </rPr>
      <t xml:space="preserve"> are aggregated correctly onto the Shipment Order.</t>
    </r>
  </si>
  <si>
    <t>Cost33</t>
  </si>
  <si>
    <r>
      <t xml:space="preserve">Costings with a cost category of </t>
    </r>
    <r>
      <rPr>
        <b/>
        <sz val="11"/>
        <color theme="1"/>
        <rFont val="Calibri"/>
        <family val="2"/>
        <scheme val="minor"/>
      </rPr>
      <t>Brokerage</t>
    </r>
    <r>
      <rPr>
        <sz val="11"/>
        <color theme="1"/>
        <rFont val="Calibri"/>
        <family val="2"/>
        <scheme val="minor"/>
      </rPr>
      <t xml:space="preserve"> are aggregated correctly onto the Shipment Order.</t>
    </r>
  </si>
  <si>
    <t>Cost34</t>
  </si>
  <si>
    <r>
      <t xml:space="preserve">Costings with a cost category of </t>
    </r>
    <r>
      <rPr>
        <b/>
        <sz val="11"/>
        <color theme="1"/>
        <rFont val="Calibri"/>
        <family val="2"/>
        <scheme val="minor"/>
      </rPr>
      <t>Clearance</t>
    </r>
    <r>
      <rPr>
        <sz val="11"/>
        <color theme="1"/>
        <rFont val="Calibri"/>
        <family val="2"/>
        <scheme val="minor"/>
      </rPr>
      <t xml:space="preserve"> are aggregated correctly onto the Shipment Order.</t>
    </r>
  </si>
  <si>
    <t>Cost35</t>
  </si>
  <si>
    <r>
      <t xml:space="preserve">Costings with a cost category of </t>
    </r>
    <r>
      <rPr>
        <b/>
        <sz val="11"/>
        <color theme="1"/>
        <rFont val="Calibri"/>
        <family val="2"/>
        <scheme val="minor"/>
      </rPr>
      <t>Licenses</t>
    </r>
    <r>
      <rPr>
        <sz val="11"/>
        <color theme="1"/>
        <rFont val="Calibri"/>
        <family val="2"/>
        <scheme val="minor"/>
      </rPr>
      <t xml:space="preserve"> are aggregated correctly onto the Shipment Order.</t>
    </r>
  </si>
  <si>
    <t>Cost36</t>
  </si>
  <si>
    <r>
      <t xml:space="preserve">Costings with a cost category of </t>
    </r>
    <r>
      <rPr>
        <b/>
        <sz val="11"/>
        <color theme="1"/>
        <rFont val="Calibri"/>
        <family val="2"/>
        <scheme val="minor"/>
      </rPr>
      <t>IOR Cost</t>
    </r>
    <r>
      <rPr>
        <sz val="11"/>
        <color theme="1"/>
        <rFont val="Calibri"/>
        <family val="2"/>
        <scheme val="minor"/>
      </rPr>
      <t xml:space="preserve"> are aggregated correctly onto the Shipment Order.</t>
    </r>
  </si>
  <si>
    <t>Cost37</t>
  </si>
  <si>
    <r>
      <t xml:space="preserve">Costings with a cost category of </t>
    </r>
    <r>
      <rPr>
        <b/>
        <sz val="11"/>
        <color theme="1"/>
        <rFont val="Calibri"/>
        <family val="2"/>
        <scheme val="minor"/>
      </rPr>
      <t>Tax</t>
    </r>
    <r>
      <rPr>
        <sz val="11"/>
        <color theme="1"/>
        <rFont val="Calibri"/>
        <family val="2"/>
        <scheme val="minor"/>
      </rPr>
      <t xml:space="preserve"> are aggregated correctly onto the Shipment Order.</t>
    </r>
  </si>
  <si>
    <t>Shipment_Order__c.FC_Recharge_Tax_and_Duty__c</t>
  </si>
  <si>
    <t>Cost38</t>
  </si>
  <si>
    <t>The Total IOR Costs on the finance summary is equal to the FC IOR/EOR Fees + Admin Fees + Bank Fees.</t>
  </si>
  <si>
    <t>Shipment_Order__c.Total_IOR_Fees_FC__c</t>
  </si>
  <si>
    <t>Cost39</t>
  </si>
  <si>
    <t>The Total On Charges forecast costs on the finance summary is equal to the FC Customs Brokerage + FC Clearance + License Cost + FC Handling Costs.</t>
  </si>
  <si>
    <t>Shipment_Order__c.Total_Oncharge_FC_Costs__c</t>
  </si>
  <si>
    <t>Cost40</t>
  </si>
  <si>
    <t>Only EOR type costings linked to a CPA are considered for the shipment order if it's an EOR shipment.</t>
  </si>
  <si>
    <t>Cost41</t>
  </si>
  <si>
    <t>Only IOR type costings linked to a CPA are considered for the shipment order if it's an IOR shipment.</t>
  </si>
  <si>
    <t>Shipment_Order__c.FC_Total_Handling_Costs__c;Shipment_Order__c.FC_Total_Clearance_Costs__c;Shipment_Order__c.FC_Total_Customs_Brokerage_Cost__c</t>
  </si>
  <si>
    <t>Cost42</t>
  </si>
  <si>
    <r>
      <t xml:space="preserve">Total of the </t>
    </r>
    <r>
      <rPr>
        <b/>
        <sz val="11"/>
        <color theme="1"/>
        <rFont val="Calibri"/>
        <family val="2"/>
        <scheme val="minor"/>
      </rPr>
      <t xml:space="preserve">Taxes and duties recharge </t>
    </r>
    <r>
      <rPr>
        <sz val="11"/>
        <color theme="1"/>
        <rFont val="Calibri"/>
        <family val="2"/>
        <scheme val="minor"/>
      </rPr>
      <t>transactional costing on the shipment order is equal to the total of the tax calculations.</t>
    </r>
  </si>
  <si>
    <t>PL1</t>
  </si>
  <si>
    <r>
      <t xml:space="preserve">The </t>
    </r>
    <r>
      <rPr>
        <b/>
        <sz val="11"/>
        <color theme="1"/>
        <rFont val="Calibri"/>
        <family val="2"/>
        <scheme val="minor"/>
      </rPr>
      <t>IOR Fee</t>
    </r>
    <r>
      <rPr>
        <sz val="11"/>
        <color theme="1"/>
        <rFont val="Calibri"/>
        <family val="2"/>
        <scheme val="minor"/>
      </rPr>
      <t xml:space="preserve"> billed to client is calculated correctly.</t>
    </r>
  </si>
  <si>
    <t>OC - IOR Price List</t>
  </si>
  <si>
    <t>Customer Invoice</t>
  </si>
  <si>
    <t>Shipment_Order__c.IOR_FEE_USD__c</t>
  </si>
  <si>
    <t>PL2</t>
  </si>
  <si>
    <r>
      <t xml:space="preserve">The </t>
    </r>
    <r>
      <rPr>
        <b/>
        <sz val="11"/>
        <color theme="1"/>
        <rFont val="Calibri"/>
        <family val="2"/>
        <scheme val="minor"/>
      </rPr>
      <t>IOR Min</t>
    </r>
    <r>
      <rPr>
        <sz val="11"/>
        <color theme="1"/>
        <rFont val="Calibri"/>
        <family val="2"/>
        <scheme val="minor"/>
      </rPr>
      <t xml:space="preserve"> is used if the </t>
    </r>
    <r>
      <rPr>
        <b/>
        <sz val="11"/>
        <color theme="1"/>
        <rFont val="Calibri"/>
        <family val="2"/>
        <scheme val="minor"/>
      </rPr>
      <t>IOR Min</t>
    </r>
    <r>
      <rPr>
        <sz val="11"/>
        <color theme="1"/>
        <rFont val="Calibri"/>
        <family val="2"/>
        <scheme val="minor"/>
      </rPr>
      <t xml:space="preserve"> is greater than the calculated IOR Fee based on the IOR Price List rate.</t>
    </r>
  </si>
  <si>
    <t>PL3</t>
  </si>
  <si>
    <r>
      <t xml:space="preserve">The calculated IOR Fee is used if the </t>
    </r>
    <r>
      <rPr>
        <b/>
        <sz val="11"/>
        <color theme="1"/>
        <rFont val="Calibri"/>
        <family val="2"/>
        <scheme val="minor"/>
      </rPr>
      <t>IOR Min</t>
    </r>
    <r>
      <rPr>
        <sz val="11"/>
        <color theme="1"/>
        <rFont val="Calibri"/>
        <family val="2"/>
        <scheme val="minor"/>
      </rPr>
      <t xml:space="preserve"> is less than the calculated IOR Fee based on the IOR Price List rate.</t>
    </r>
  </si>
  <si>
    <t>PL4</t>
  </si>
  <si>
    <r>
      <t xml:space="preserve">The </t>
    </r>
    <r>
      <rPr>
        <b/>
        <sz val="11"/>
        <color theme="1"/>
        <rFont val="Calibri"/>
        <family val="2"/>
        <scheme val="minor"/>
      </rPr>
      <t>EOR Fee</t>
    </r>
    <r>
      <rPr>
        <sz val="11"/>
        <color theme="1"/>
        <rFont val="Calibri"/>
        <family val="2"/>
        <scheme val="minor"/>
      </rPr>
      <t xml:space="preserve"> billed to client is calculated correctly.</t>
    </r>
  </si>
  <si>
    <t>Shipment_Order__c.EOR_and_Export_Compliance_Fee_USD__c</t>
  </si>
  <si>
    <t>PL5</t>
  </si>
  <si>
    <r>
      <t xml:space="preserve">The </t>
    </r>
    <r>
      <rPr>
        <b/>
        <sz val="11"/>
        <color theme="1"/>
        <rFont val="Calibri"/>
        <family val="2"/>
        <scheme val="minor"/>
      </rPr>
      <t>EOR Min</t>
    </r>
    <r>
      <rPr>
        <sz val="11"/>
        <color theme="1"/>
        <rFont val="Calibri"/>
        <family val="2"/>
        <scheme val="minor"/>
      </rPr>
      <t xml:space="preserve"> is used if the </t>
    </r>
    <r>
      <rPr>
        <b/>
        <sz val="11"/>
        <color theme="1"/>
        <rFont val="Calibri"/>
        <family val="2"/>
        <scheme val="minor"/>
      </rPr>
      <t>EOR Min</t>
    </r>
    <r>
      <rPr>
        <sz val="11"/>
        <color theme="1"/>
        <rFont val="Calibri"/>
        <family val="2"/>
        <scheme val="minor"/>
      </rPr>
      <t xml:space="preserve"> is greater than the calculated EOR Fee based on the IOR Price List rate.</t>
    </r>
  </si>
  <si>
    <t>PL6</t>
  </si>
  <si>
    <r>
      <t xml:space="preserve">The calculated EOR Fee is used if the </t>
    </r>
    <r>
      <rPr>
        <b/>
        <sz val="11"/>
        <color theme="1"/>
        <rFont val="Calibri"/>
        <family val="2"/>
        <scheme val="minor"/>
      </rPr>
      <t>EOR Min</t>
    </r>
    <r>
      <rPr>
        <sz val="11"/>
        <color theme="1"/>
        <rFont val="Calibri"/>
        <family val="2"/>
        <scheme val="minor"/>
      </rPr>
      <t xml:space="preserve"> is greater than the calculated EOR Fee based on the IOR Price List rate.</t>
    </r>
  </si>
  <si>
    <t>PL7</t>
  </si>
  <si>
    <r>
      <t xml:space="preserve">The </t>
    </r>
    <r>
      <rPr>
        <b/>
        <sz val="11"/>
        <color theme="1"/>
        <rFont val="Calibri"/>
        <family val="2"/>
        <scheme val="minor"/>
      </rPr>
      <t>Admin Fee</t>
    </r>
    <r>
      <rPr>
        <sz val="11"/>
        <color theme="1"/>
        <rFont val="Calibri"/>
        <family val="2"/>
        <scheme val="minor"/>
      </rPr>
      <t xml:space="preserve"> is transferred correctly when it is an IOR shipment, the Client is responsible for freight and the Shipment Value &lt;= $10 000.</t>
    </r>
  </si>
  <si>
    <t>Shipment_Order__c.Handling_and_Admin_Fee__c</t>
  </si>
  <si>
    <t>PL8</t>
  </si>
  <si>
    <r>
      <t xml:space="preserve">The </t>
    </r>
    <r>
      <rPr>
        <b/>
        <sz val="11"/>
        <color theme="1"/>
        <rFont val="Calibri"/>
        <family val="2"/>
        <scheme val="minor"/>
      </rPr>
      <t>Admin Fee</t>
    </r>
    <r>
      <rPr>
        <sz val="11"/>
        <color theme="1"/>
        <rFont val="Calibri"/>
        <family val="2"/>
        <scheme val="minor"/>
      </rPr>
      <t xml:space="preserve"> is transferred correctly when it is an IOR shipment and the Shipment Value &gt; $10 000.</t>
    </r>
  </si>
  <si>
    <t>PL9</t>
  </si>
  <si>
    <r>
      <t xml:space="preserve">The </t>
    </r>
    <r>
      <rPr>
        <b/>
        <sz val="11"/>
        <color theme="1"/>
        <rFont val="Calibri"/>
        <family val="2"/>
        <scheme val="minor"/>
      </rPr>
      <t>Admin Fee</t>
    </r>
    <r>
      <rPr>
        <sz val="11"/>
        <color theme="1"/>
        <rFont val="Calibri"/>
        <family val="2"/>
        <scheme val="minor"/>
      </rPr>
      <t xml:space="preserve"> is transferred correctly when it is an EOR shipment and the Shipment Value &lt;= $10 000.</t>
    </r>
  </si>
  <si>
    <t>PL10</t>
  </si>
  <si>
    <r>
      <t xml:space="preserve">The </t>
    </r>
    <r>
      <rPr>
        <b/>
        <sz val="11"/>
        <color theme="1"/>
        <rFont val="Calibri"/>
        <family val="2"/>
        <scheme val="minor"/>
      </rPr>
      <t>Admin Fee</t>
    </r>
    <r>
      <rPr>
        <sz val="11"/>
        <color theme="1"/>
        <rFont val="Calibri"/>
        <family val="2"/>
        <scheme val="minor"/>
      </rPr>
      <t xml:space="preserve"> is transferred correctly when it is an EOR shipment and the Shipment Value &gt; $10 000.</t>
    </r>
  </si>
  <si>
    <t>PL11</t>
  </si>
  <si>
    <r>
      <t xml:space="preserve">The </t>
    </r>
    <r>
      <rPr>
        <b/>
        <sz val="11"/>
        <color theme="1"/>
        <rFont val="Calibri"/>
        <family val="2"/>
        <scheme val="minor"/>
      </rPr>
      <t>Admin Fee</t>
    </r>
    <r>
      <rPr>
        <sz val="11"/>
        <color theme="1"/>
        <rFont val="Calibri"/>
        <family val="2"/>
        <scheme val="minor"/>
      </rPr>
      <t xml:space="preserve"> is transferred correctly when it is an IOR shipment, TecEx is responsible for freight and the Shipment Value &lt;= $10 000.</t>
    </r>
  </si>
  <si>
    <t>PL12</t>
  </si>
  <si>
    <r>
      <t xml:space="preserve">The </t>
    </r>
    <r>
      <rPr>
        <b/>
        <sz val="11"/>
        <color theme="1"/>
        <rFont val="Calibri"/>
        <family val="2"/>
        <scheme val="minor"/>
      </rPr>
      <t>Bank Fee</t>
    </r>
    <r>
      <rPr>
        <sz val="11"/>
        <color theme="1"/>
        <rFont val="Calibri"/>
        <family val="2"/>
        <scheme val="minor"/>
      </rPr>
      <t xml:space="preserve"> is transferred correctly when it is an IOR shipment and the Shipment Value &lt;= $10 000.</t>
    </r>
  </si>
  <si>
    <t>Shipment_Order__c.Bank_Fees__c</t>
  </si>
  <si>
    <t>PL13</t>
  </si>
  <si>
    <r>
      <t xml:space="preserve">The </t>
    </r>
    <r>
      <rPr>
        <b/>
        <sz val="11"/>
        <color theme="1"/>
        <rFont val="Calibri"/>
        <family val="2"/>
        <scheme val="minor"/>
      </rPr>
      <t>Bank Fee</t>
    </r>
    <r>
      <rPr>
        <sz val="11"/>
        <color theme="1"/>
        <rFont val="Calibri"/>
        <family val="2"/>
        <scheme val="minor"/>
      </rPr>
      <t xml:space="preserve"> is transferred correctly when it is an IOR shipment and the Shipment Value &gt; $10 000.</t>
    </r>
  </si>
  <si>
    <t>PL14</t>
  </si>
  <si>
    <r>
      <t xml:space="preserve">The </t>
    </r>
    <r>
      <rPr>
        <b/>
        <sz val="11"/>
        <color theme="1"/>
        <rFont val="Calibri"/>
        <family val="2"/>
        <scheme val="minor"/>
      </rPr>
      <t>Bank Fee</t>
    </r>
    <r>
      <rPr>
        <sz val="11"/>
        <color theme="1"/>
        <rFont val="Calibri"/>
        <family val="2"/>
        <scheme val="minor"/>
      </rPr>
      <t xml:space="preserve"> is transferred correctly when it is an EOR shipment and the Shipment Value &lt;= $10 000.</t>
    </r>
  </si>
  <si>
    <t>PL15</t>
  </si>
  <si>
    <r>
      <t xml:space="preserve">The </t>
    </r>
    <r>
      <rPr>
        <b/>
        <sz val="11"/>
        <color theme="1"/>
        <rFont val="Calibri"/>
        <family val="2"/>
        <scheme val="minor"/>
      </rPr>
      <t>Bank Fee</t>
    </r>
    <r>
      <rPr>
        <sz val="11"/>
        <color theme="1"/>
        <rFont val="Calibri"/>
        <family val="2"/>
        <scheme val="minor"/>
      </rPr>
      <t xml:space="preserve"> is transferred correctly when it is an EOR shipment and the Shipment Value &gt; $10 000.</t>
    </r>
  </si>
  <si>
    <t>PL16</t>
  </si>
  <si>
    <r>
      <t xml:space="preserve">The </t>
    </r>
    <r>
      <rPr>
        <b/>
        <sz val="11"/>
        <color theme="1"/>
        <rFont val="Calibri"/>
        <family val="2"/>
        <scheme val="minor"/>
      </rPr>
      <t>On-Charge Markup</t>
    </r>
    <r>
      <rPr>
        <sz val="11"/>
        <color theme="1"/>
        <rFont val="Calibri"/>
        <family val="2"/>
        <scheme val="minor"/>
      </rPr>
      <t xml:space="preserve"> is considered correctly in the calculation of the on charges that is billed to the client.</t>
    </r>
  </si>
  <si>
    <t>Shipment_Order__c.Total_clearance_Costs__c;Shipment_Order__c.Recharge_Handling_Costs__c;Shipment_Order__c.Total_License_Cost__c</t>
  </si>
  <si>
    <t>PL17</t>
  </si>
  <si>
    <r>
      <t xml:space="preserve">The </t>
    </r>
    <r>
      <rPr>
        <b/>
        <sz val="11"/>
        <color theme="1"/>
        <rFont val="Calibri"/>
        <family val="2"/>
        <scheme val="minor"/>
      </rPr>
      <t xml:space="preserve">CPA Minimum Brokerage Cost </t>
    </r>
    <r>
      <rPr>
        <sz val="11"/>
        <color theme="1"/>
        <rFont val="Calibri"/>
        <family val="2"/>
        <scheme val="minor"/>
      </rPr>
      <t xml:space="preserve">is used to calculate the Brokerage Fees if the </t>
    </r>
    <r>
      <rPr>
        <b/>
        <sz val="11"/>
        <color theme="1"/>
        <rFont val="Calibri"/>
        <family val="2"/>
        <scheme val="minor"/>
      </rPr>
      <t>CPA Minimum Brokerage Cost</t>
    </r>
    <r>
      <rPr>
        <sz val="11"/>
        <color theme="1"/>
        <rFont val="Calibri"/>
        <family val="2"/>
        <scheme val="minor"/>
      </rPr>
      <t xml:space="preserve"> exceeds the Total Forecasted Brokerage Cost (as per the costings).</t>
    </r>
  </si>
  <si>
    <t>Shipment_Order__c.Total_Customs_Brokerage_Cost__c</t>
  </si>
  <si>
    <t>PL18</t>
  </si>
  <si>
    <r>
      <t>The Total Forecasted Brokerage Cost (as per the costings)</t>
    </r>
    <r>
      <rPr>
        <b/>
        <sz val="11"/>
        <color theme="1"/>
        <rFont val="Calibri"/>
        <family val="2"/>
        <scheme val="minor"/>
      </rPr>
      <t xml:space="preserve"> </t>
    </r>
    <r>
      <rPr>
        <sz val="11"/>
        <color theme="1"/>
        <rFont val="Calibri"/>
        <family val="2"/>
        <scheme val="minor"/>
      </rPr>
      <t xml:space="preserve">is used to calculate the Brokerage Fees if the </t>
    </r>
    <r>
      <rPr>
        <b/>
        <sz val="11"/>
        <color theme="1"/>
        <rFont val="Calibri"/>
        <family val="2"/>
        <scheme val="minor"/>
      </rPr>
      <t>CPA Minimum Brokerage Cost</t>
    </r>
    <r>
      <rPr>
        <sz val="11"/>
        <color theme="1"/>
        <rFont val="Calibri"/>
        <family val="2"/>
        <scheme val="minor"/>
      </rPr>
      <t xml:space="preserve"> doesn't exceed the Total Forecasted Brokerage Cost (as per the costings).</t>
    </r>
  </si>
  <si>
    <t>PL19</t>
  </si>
  <si>
    <r>
      <t xml:space="preserve">The </t>
    </r>
    <r>
      <rPr>
        <b/>
        <sz val="11"/>
        <color theme="1"/>
        <rFont val="Calibri"/>
        <family val="2"/>
        <scheme val="minor"/>
      </rPr>
      <t xml:space="preserve">CPA Minimum Brokerage Surcharge </t>
    </r>
    <r>
      <rPr>
        <sz val="11"/>
        <color theme="1"/>
        <rFont val="Calibri"/>
        <family val="2"/>
        <scheme val="minor"/>
      </rPr>
      <t>is added to the minimum brokerage costs on the shipment order for shipments with a Shipment Value &gt;= $50 000.</t>
    </r>
  </si>
  <si>
    <t>Shipment_Order__c.Minimum_Brokerage_Costs__c</t>
  </si>
  <si>
    <t>PL20</t>
  </si>
  <si>
    <r>
      <t xml:space="preserve">The </t>
    </r>
    <r>
      <rPr>
        <b/>
        <sz val="11"/>
        <color theme="1"/>
        <rFont val="Calibri"/>
        <family val="2"/>
        <scheme val="minor"/>
      </rPr>
      <t xml:space="preserve">CPA Minimum Brokerage Surcharge </t>
    </r>
    <r>
      <rPr>
        <sz val="11"/>
        <color theme="1"/>
        <rFont val="Calibri"/>
        <family val="2"/>
        <scheme val="minor"/>
      </rPr>
      <t>isn't added to the minimum brokerage costs on the shipment order for shipments with a Shipment Value &lt; $50 000.</t>
    </r>
  </si>
  <si>
    <t>PL21</t>
  </si>
  <si>
    <r>
      <t xml:space="preserve">The </t>
    </r>
    <r>
      <rPr>
        <b/>
        <sz val="11"/>
        <color theme="1"/>
        <rFont val="Calibri"/>
        <family val="2"/>
        <scheme val="minor"/>
      </rPr>
      <t xml:space="preserve">CPA Minimum Clearance Cost </t>
    </r>
    <r>
      <rPr>
        <sz val="11"/>
        <color theme="1"/>
        <rFont val="Calibri"/>
        <family val="2"/>
        <scheme val="minor"/>
      </rPr>
      <t xml:space="preserve">is used to calculate the Clearance Fees if the </t>
    </r>
    <r>
      <rPr>
        <b/>
        <sz val="11"/>
        <color theme="1"/>
        <rFont val="Calibri"/>
        <family val="2"/>
        <scheme val="minor"/>
      </rPr>
      <t>CPA Minimum Clearance Cost</t>
    </r>
    <r>
      <rPr>
        <sz val="11"/>
        <color theme="1"/>
        <rFont val="Calibri"/>
        <family val="2"/>
        <scheme val="minor"/>
      </rPr>
      <t xml:space="preserve"> exceeds the Total Forecasted Clearance Cost (as per the costings).</t>
    </r>
  </si>
  <si>
    <t>Shipment_Order__c.Total_clearance_Costs__c</t>
  </si>
  <si>
    <t>PL22</t>
  </si>
  <si>
    <r>
      <t>The Total Forecasted Clearance Cost (as per the costings)</t>
    </r>
    <r>
      <rPr>
        <b/>
        <sz val="11"/>
        <color theme="1"/>
        <rFont val="Calibri"/>
        <family val="2"/>
        <scheme val="minor"/>
      </rPr>
      <t xml:space="preserve"> </t>
    </r>
    <r>
      <rPr>
        <sz val="11"/>
        <color theme="1"/>
        <rFont val="Calibri"/>
        <family val="2"/>
        <scheme val="minor"/>
      </rPr>
      <t xml:space="preserve">is used to calculate the Clearance Fees if the </t>
    </r>
    <r>
      <rPr>
        <b/>
        <sz val="11"/>
        <color theme="1"/>
        <rFont val="Calibri"/>
        <family val="2"/>
        <scheme val="minor"/>
      </rPr>
      <t>CPA Minimum Clearance Cost</t>
    </r>
    <r>
      <rPr>
        <sz val="11"/>
        <color theme="1"/>
        <rFont val="Calibri"/>
        <family val="2"/>
        <scheme val="minor"/>
      </rPr>
      <t xml:space="preserve"> doesn't exceed the Total Forecasted Clearance Cost (as per the costings).</t>
    </r>
  </si>
  <si>
    <t>PL23</t>
  </si>
  <si>
    <r>
      <t xml:space="preserve">The </t>
    </r>
    <r>
      <rPr>
        <b/>
        <sz val="11"/>
        <color theme="1"/>
        <rFont val="Calibri"/>
        <family val="2"/>
        <scheme val="minor"/>
      </rPr>
      <t xml:space="preserve">CPA Minimum Handling Cost </t>
    </r>
    <r>
      <rPr>
        <sz val="11"/>
        <color theme="1"/>
        <rFont val="Calibri"/>
        <family val="2"/>
        <scheme val="minor"/>
      </rPr>
      <t xml:space="preserve">is used to calculate the Handling Fees if the </t>
    </r>
    <r>
      <rPr>
        <b/>
        <sz val="11"/>
        <color theme="1"/>
        <rFont val="Calibri"/>
        <family val="2"/>
        <scheme val="minor"/>
      </rPr>
      <t>CPA Minimum Handling Cost</t>
    </r>
    <r>
      <rPr>
        <sz val="11"/>
        <color theme="1"/>
        <rFont val="Calibri"/>
        <family val="2"/>
        <scheme val="minor"/>
      </rPr>
      <t xml:space="preserve"> exceeds the Total Forecasted Handling Cost (as per the costings).</t>
    </r>
  </si>
  <si>
    <t>Shipment_Order__c.Recharge_Handling_Costs__c</t>
  </si>
  <si>
    <t>PL24</t>
  </si>
  <si>
    <r>
      <t>The Total Forecasted Handling Cost (as per the costings)</t>
    </r>
    <r>
      <rPr>
        <b/>
        <sz val="11"/>
        <color theme="1"/>
        <rFont val="Calibri"/>
        <family val="2"/>
        <scheme val="minor"/>
      </rPr>
      <t xml:space="preserve"> </t>
    </r>
    <r>
      <rPr>
        <sz val="11"/>
        <color theme="1"/>
        <rFont val="Calibri"/>
        <family val="2"/>
        <scheme val="minor"/>
      </rPr>
      <t xml:space="preserve">is used to calculate the Handling Fees if the </t>
    </r>
    <r>
      <rPr>
        <b/>
        <sz val="11"/>
        <color theme="1"/>
        <rFont val="Calibri"/>
        <family val="2"/>
        <scheme val="minor"/>
      </rPr>
      <t>CPA Minimum Handling Cost</t>
    </r>
    <r>
      <rPr>
        <sz val="11"/>
        <color theme="1"/>
        <rFont val="Calibri"/>
        <family val="2"/>
        <scheme val="minor"/>
      </rPr>
      <t xml:space="preserve"> doesn't exceed the Total Forecasted Handling Cost (as per the costings).</t>
    </r>
  </si>
  <si>
    <t>PL25</t>
  </si>
  <si>
    <r>
      <t xml:space="preserve">The </t>
    </r>
    <r>
      <rPr>
        <b/>
        <sz val="11"/>
        <color theme="1"/>
        <rFont val="Calibri"/>
        <family val="2"/>
        <scheme val="minor"/>
      </rPr>
      <t xml:space="preserve">CPA Minimum License/Permit Cost </t>
    </r>
    <r>
      <rPr>
        <sz val="11"/>
        <color theme="1"/>
        <rFont val="Calibri"/>
        <family val="2"/>
        <scheme val="minor"/>
      </rPr>
      <t xml:space="preserve">is used to calculate the License/Permit Fees if the </t>
    </r>
    <r>
      <rPr>
        <b/>
        <sz val="11"/>
        <color theme="1"/>
        <rFont val="Calibri"/>
        <family val="2"/>
        <scheme val="minor"/>
      </rPr>
      <t>CPA Minimum License/Permit Cost</t>
    </r>
    <r>
      <rPr>
        <sz val="11"/>
        <color theme="1"/>
        <rFont val="Calibri"/>
        <family val="2"/>
        <scheme val="minor"/>
      </rPr>
      <t xml:space="preserve"> exceeds the Total Forecasted License/Permit Cost (as per the costings).</t>
    </r>
  </si>
  <si>
    <t>Shipment_Order__c.Total_License_Cost__c</t>
  </si>
  <si>
    <t>PL26</t>
  </si>
  <si>
    <r>
      <t>The Total Forecasted License/Permit Cost (as per the costings)</t>
    </r>
    <r>
      <rPr>
        <b/>
        <sz val="11"/>
        <color theme="1"/>
        <rFont val="Calibri"/>
        <family val="2"/>
        <scheme val="minor"/>
      </rPr>
      <t xml:space="preserve"> </t>
    </r>
    <r>
      <rPr>
        <sz val="11"/>
        <color theme="1"/>
        <rFont val="Calibri"/>
        <family val="2"/>
        <scheme val="minor"/>
      </rPr>
      <t xml:space="preserve">is used to calculate the License/Permit Fees if the </t>
    </r>
    <r>
      <rPr>
        <b/>
        <sz val="11"/>
        <color theme="1"/>
        <rFont val="Calibri"/>
        <family val="2"/>
        <scheme val="minor"/>
      </rPr>
      <t>CPA Minimum License/Permit Cost</t>
    </r>
    <r>
      <rPr>
        <sz val="11"/>
        <color theme="1"/>
        <rFont val="Calibri"/>
        <family val="2"/>
        <scheme val="minor"/>
      </rPr>
      <t xml:space="preserve"> doesn't exceed the Total Forecasted License/Permit Cost (as per the costings).</t>
    </r>
  </si>
  <si>
    <t>PL27</t>
  </si>
  <si>
    <t>The forecasted Total IOR Fees on the finance summary is equal to the FC IOR/EOR Fees + Admin Fees + Bank Fees.</t>
  </si>
  <si>
    <t>Shipment_Order__c.Total_IOR_Fees_FC_Revenue__c</t>
  </si>
  <si>
    <t>PL28</t>
  </si>
  <si>
    <t>The forecasted Total On Charges fees on the finance summary is equal to the FC Customs Brokerage + FC Clearance + License Cost + FC Handling Costs.</t>
  </si>
  <si>
    <t>Shipment_Order__c.Total_OnCharge_FC_Revenue__c</t>
  </si>
  <si>
    <t>PL29</t>
  </si>
  <si>
    <r>
      <t xml:space="preserve">When the Account that is being used has Post-CCD invoicing, then the </t>
    </r>
    <r>
      <rPr>
        <b/>
        <sz val="11"/>
        <color theme="1"/>
        <rFont val="Calibri"/>
        <family val="2"/>
        <scheme val="minor"/>
      </rPr>
      <t>Tax Buffer</t>
    </r>
    <r>
      <rPr>
        <sz val="11"/>
        <color theme="1"/>
        <rFont val="Calibri"/>
        <family val="2"/>
        <scheme val="minor"/>
      </rPr>
      <t xml:space="preserve"> is not used and the Estimated Taxes and Duties is equal to the Total Taxes as per the Tax Calculations multiplied by 1.03.</t>
    </r>
  </si>
  <si>
    <t>Shipment_Order__c.Tax_Cost__c</t>
  </si>
  <si>
    <t>PL30</t>
  </si>
  <si>
    <r>
      <t xml:space="preserve">When the Account that is being used has Upfront invoicing, then the </t>
    </r>
    <r>
      <rPr>
        <b/>
        <sz val="11"/>
        <color theme="1"/>
        <rFont val="Calibri"/>
        <family val="2"/>
        <scheme val="minor"/>
      </rPr>
      <t>Tax Buffer</t>
    </r>
    <r>
      <rPr>
        <sz val="11"/>
        <color theme="1"/>
        <rFont val="Calibri"/>
        <family val="2"/>
        <scheme val="minor"/>
      </rPr>
      <t xml:space="preserve"> and the </t>
    </r>
    <r>
      <rPr>
        <b/>
        <sz val="11"/>
        <color theme="1"/>
        <rFont val="Calibri"/>
        <family val="2"/>
        <scheme val="minor"/>
      </rPr>
      <t xml:space="preserve">Foreign Currency Adjustment Factor </t>
    </r>
    <r>
      <rPr>
        <sz val="11"/>
        <color theme="1"/>
        <rFont val="Calibri"/>
        <family val="2"/>
        <scheme val="minor"/>
      </rPr>
      <t xml:space="preserve">is used and the Estimated Taxes and Duties is therefore equal to the Total Taxes as per the Tax Calculations multiplied by (1 + the </t>
    </r>
    <r>
      <rPr>
        <b/>
        <sz val="11"/>
        <color theme="1"/>
        <rFont val="Calibri"/>
        <family val="2"/>
        <scheme val="minor"/>
      </rPr>
      <t xml:space="preserve">Tax Buffer </t>
    </r>
    <r>
      <rPr>
        <sz val="11"/>
        <color theme="1"/>
        <rFont val="Calibri"/>
        <family val="2"/>
        <scheme val="minor"/>
      </rPr>
      <t xml:space="preserve">+ the </t>
    </r>
    <r>
      <rPr>
        <b/>
        <sz val="11"/>
        <color theme="1"/>
        <rFont val="Calibri"/>
        <family val="2"/>
        <scheme val="minor"/>
      </rPr>
      <t>Foreign Currency Adjustment Factor</t>
    </r>
    <r>
      <rPr>
        <sz val="11"/>
        <color theme="1"/>
        <rFont val="Calibri"/>
        <family val="2"/>
        <scheme val="minor"/>
      </rPr>
      <t>).</t>
    </r>
  </si>
  <si>
    <t>PL31</t>
  </si>
  <si>
    <t>When the Agreed Pricing field on the selected Price List of the SO is TRUE then the Forecast Override field on the SO should be TRUE and the Special Client Invoicing field on the SO should be TRUE.</t>
  </si>
  <si>
    <t>Shipment_Order__c.Forecast_Override__c;Shipment_Order__c.Special_Client_Invoicing__c</t>
  </si>
  <si>
    <t>PL32</t>
  </si>
  <si>
    <t>When the Agreed Pricing field on the selected Price List of the SO is FALSE then the Forecast Override field on the SO should be FALSE and the Special Client Invoicing field on the SO should be FALSE.</t>
  </si>
  <si>
    <t>PL33</t>
  </si>
  <si>
    <r>
      <t xml:space="preserve">When the </t>
    </r>
    <r>
      <rPr>
        <b/>
        <sz val="11"/>
        <color theme="1"/>
        <rFont val="Calibri"/>
        <family val="2"/>
        <scheme val="minor"/>
      </rPr>
      <t>Agreed Pricing</t>
    </r>
    <r>
      <rPr>
        <sz val="11"/>
        <color theme="1"/>
        <rFont val="Calibri"/>
        <family val="2"/>
        <scheme val="minor"/>
      </rPr>
      <t xml:space="preserve"> field on the selected Price List of the SO is </t>
    </r>
    <r>
      <rPr>
        <b/>
        <sz val="11"/>
        <color theme="1"/>
        <rFont val="Calibri"/>
        <family val="2"/>
        <scheme val="minor"/>
      </rPr>
      <t>TRUE</t>
    </r>
    <r>
      <rPr>
        <sz val="11"/>
        <color theme="1"/>
        <rFont val="Calibri"/>
        <family val="2"/>
        <scheme val="minor"/>
      </rPr>
      <t xml:space="preserve"> AND it's an </t>
    </r>
    <r>
      <rPr>
        <b/>
        <sz val="11"/>
        <color theme="1"/>
        <rFont val="Calibri"/>
        <family val="2"/>
        <scheme val="minor"/>
      </rPr>
      <t>IOR</t>
    </r>
    <r>
      <rPr>
        <sz val="11"/>
        <color theme="1"/>
        <rFont val="Calibri"/>
        <family val="2"/>
        <scheme val="minor"/>
      </rPr>
      <t xml:space="preserve"> Shipment AND the </t>
    </r>
    <r>
      <rPr>
        <b/>
        <sz val="11"/>
        <color theme="1"/>
        <rFont val="Calibri"/>
        <family val="2"/>
        <scheme val="minor"/>
      </rPr>
      <t>Estimated IOR Customs Brokerage Fee</t>
    </r>
    <r>
      <rPr>
        <sz val="11"/>
        <color theme="1"/>
        <rFont val="Calibri"/>
        <family val="2"/>
        <scheme val="minor"/>
      </rPr>
      <t xml:space="preserve"> is </t>
    </r>
    <r>
      <rPr>
        <b/>
        <sz val="11"/>
        <color theme="1"/>
        <rFont val="Calibri"/>
        <family val="2"/>
        <scheme val="minor"/>
      </rPr>
      <t>not null</t>
    </r>
    <r>
      <rPr>
        <sz val="11"/>
        <color theme="1"/>
        <rFont val="Calibri"/>
        <family val="2"/>
        <scheme val="minor"/>
      </rPr>
      <t xml:space="preserve"> (blank) THEN the </t>
    </r>
    <r>
      <rPr>
        <b/>
        <sz val="11"/>
        <color theme="1"/>
        <rFont val="Calibri"/>
        <family val="2"/>
        <scheme val="minor"/>
      </rPr>
      <t>Minimum Brokerage Costs</t>
    </r>
    <r>
      <rPr>
        <sz val="11"/>
        <color theme="1"/>
        <rFont val="Calibri"/>
        <family val="2"/>
        <scheme val="minor"/>
      </rPr>
      <t xml:space="preserve"> on the SO is populated with the </t>
    </r>
    <r>
      <rPr>
        <b/>
        <sz val="11"/>
        <color theme="1"/>
        <rFont val="Calibri"/>
        <family val="2"/>
        <scheme val="minor"/>
      </rPr>
      <t>Estimated IOR Customs Brokerage Fee</t>
    </r>
    <r>
      <rPr>
        <sz val="11"/>
        <color theme="1"/>
        <rFont val="Calibri"/>
        <family val="2"/>
        <scheme val="minor"/>
      </rPr>
      <t xml:space="preserve"> value of the selected Price List and is used in the calculation of the Brokerage Fees.</t>
    </r>
  </si>
  <si>
    <t>Shipment_Order__c.Minimum_Brokerage_Costs__c;Shipment_Order__c.Total_Customs_Brokerage_Cost__c</t>
  </si>
  <si>
    <t>PL35</t>
  </si>
  <si>
    <r>
      <t xml:space="preserve">When the </t>
    </r>
    <r>
      <rPr>
        <b/>
        <sz val="11"/>
        <color theme="1"/>
        <rFont val="Calibri"/>
        <family val="2"/>
        <scheme val="minor"/>
      </rPr>
      <t>Agreed Pricing</t>
    </r>
    <r>
      <rPr>
        <sz val="11"/>
        <color theme="1"/>
        <rFont val="Calibri"/>
        <family val="2"/>
        <scheme val="minor"/>
      </rPr>
      <t xml:space="preserve"> field on the selected Price List of the SO is </t>
    </r>
    <r>
      <rPr>
        <b/>
        <sz val="11"/>
        <color theme="1"/>
        <rFont val="Calibri"/>
        <family val="2"/>
        <scheme val="minor"/>
      </rPr>
      <t>TRUE</t>
    </r>
    <r>
      <rPr>
        <sz val="11"/>
        <color theme="1"/>
        <rFont val="Calibri"/>
        <family val="2"/>
        <scheme val="minor"/>
      </rPr>
      <t xml:space="preserve"> AND it's an </t>
    </r>
    <r>
      <rPr>
        <b/>
        <sz val="11"/>
        <color theme="1"/>
        <rFont val="Calibri"/>
        <family val="2"/>
        <scheme val="minor"/>
      </rPr>
      <t>EOR</t>
    </r>
    <r>
      <rPr>
        <sz val="11"/>
        <color theme="1"/>
        <rFont val="Calibri"/>
        <family val="2"/>
        <scheme val="minor"/>
      </rPr>
      <t xml:space="preserve"> Shipment AND the </t>
    </r>
    <r>
      <rPr>
        <b/>
        <sz val="11"/>
        <color theme="1"/>
        <rFont val="Calibri"/>
        <family val="2"/>
        <scheme val="minor"/>
      </rPr>
      <t>Estimated EOR Customs Brokerage Fee</t>
    </r>
    <r>
      <rPr>
        <sz val="11"/>
        <color theme="1"/>
        <rFont val="Calibri"/>
        <family val="2"/>
        <scheme val="minor"/>
      </rPr>
      <t xml:space="preserve"> is </t>
    </r>
    <r>
      <rPr>
        <b/>
        <sz val="11"/>
        <color theme="1"/>
        <rFont val="Calibri"/>
        <family val="2"/>
        <scheme val="minor"/>
      </rPr>
      <t>not null</t>
    </r>
    <r>
      <rPr>
        <sz val="11"/>
        <color theme="1"/>
        <rFont val="Calibri"/>
        <family val="2"/>
        <scheme val="minor"/>
      </rPr>
      <t xml:space="preserve"> (blank) THEN the </t>
    </r>
    <r>
      <rPr>
        <b/>
        <sz val="11"/>
        <color theme="1"/>
        <rFont val="Calibri"/>
        <family val="2"/>
        <scheme val="minor"/>
      </rPr>
      <t>Minimum Brokerage Costs</t>
    </r>
    <r>
      <rPr>
        <sz val="11"/>
        <color theme="1"/>
        <rFont val="Calibri"/>
        <family val="2"/>
        <scheme val="minor"/>
      </rPr>
      <t xml:space="preserve"> on the SO is populated with the </t>
    </r>
    <r>
      <rPr>
        <b/>
        <sz val="11"/>
        <color theme="1"/>
        <rFont val="Calibri"/>
        <family val="2"/>
        <scheme val="minor"/>
      </rPr>
      <t>Estimated EOR Customs Brokerage Fee</t>
    </r>
    <r>
      <rPr>
        <sz val="11"/>
        <color theme="1"/>
        <rFont val="Calibri"/>
        <family val="2"/>
        <scheme val="minor"/>
      </rPr>
      <t xml:space="preserve"> value of the selected Price List and is used in the calculation of the Brokerage Fees.</t>
    </r>
  </si>
  <si>
    <t>PL37</t>
  </si>
  <si>
    <r>
      <t xml:space="preserve">When the </t>
    </r>
    <r>
      <rPr>
        <b/>
        <sz val="11"/>
        <color theme="1"/>
        <rFont val="Calibri"/>
        <family val="2"/>
        <scheme val="minor"/>
      </rPr>
      <t>Agreed Pricing</t>
    </r>
    <r>
      <rPr>
        <sz val="11"/>
        <color theme="1"/>
        <rFont val="Calibri"/>
        <family val="2"/>
        <scheme val="minor"/>
      </rPr>
      <t xml:space="preserve"> field on the selected Price List of the SO is </t>
    </r>
    <r>
      <rPr>
        <b/>
        <sz val="11"/>
        <color theme="1"/>
        <rFont val="Calibri"/>
        <family val="2"/>
        <scheme val="minor"/>
      </rPr>
      <t>TRUE</t>
    </r>
    <r>
      <rPr>
        <sz val="11"/>
        <color theme="1"/>
        <rFont val="Calibri"/>
        <family val="2"/>
        <scheme val="minor"/>
      </rPr>
      <t xml:space="preserve"> AND it's an </t>
    </r>
    <r>
      <rPr>
        <b/>
        <sz val="11"/>
        <color theme="1"/>
        <rFont val="Calibri"/>
        <family val="2"/>
        <scheme val="minor"/>
      </rPr>
      <t>IOR</t>
    </r>
    <r>
      <rPr>
        <sz val="11"/>
        <color theme="1"/>
        <rFont val="Calibri"/>
        <family val="2"/>
        <scheme val="minor"/>
      </rPr>
      <t xml:space="preserve"> Shipment AND the </t>
    </r>
    <r>
      <rPr>
        <b/>
        <sz val="11"/>
        <color theme="1"/>
        <rFont val="Calibri"/>
        <family val="2"/>
        <scheme val="minor"/>
      </rPr>
      <t>Estimated IOR Customs Clearance Fee</t>
    </r>
    <r>
      <rPr>
        <sz val="11"/>
        <color theme="1"/>
        <rFont val="Calibri"/>
        <family val="2"/>
        <scheme val="minor"/>
      </rPr>
      <t xml:space="preserve"> is </t>
    </r>
    <r>
      <rPr>
        <b/>
        <sz val="11"/>
        <color theme="1"/>
        <rFont val="Calibri"/>
        <family val="2"/>
        <scheme val="minor"/>
      </rPr>
      <t>not null</t>
    </r>
    <r>
      <rPr>
        <sz val="11"/>
        <color theme="1"/>
        <rFont val="Calibri"/>
        <family val="2"/>
        <scheme val="minor"/>
      </rPr>
      <t xml:space="preserve"> (blank) THEN the </t>
    </r>
    <r>
      <rPr>
        <b/>
        <sz val="11"/>
        <color theme="1"/>
        <rFont val="Calibri"/>
        <family val="2"/>
        <scheme val="minor"/>
      </rPr>
      <t>Minimum Clearance Costs</t>
    </r>
    <r>
      <rPr>
        <sz val="11"/>
        <color theme="1"/>
        <rFont val="Calibri"/>
        <family val="2"/>
        <scheme val="minor"/>
      </rPr>
      <t xml:space="preserve"> on the SO is populated with the </t>
    </r>
    <r>
      <rPr>
        <b/>
        <sz val="11"/>
        <color theme="1"/>
        <rFont val="Calibri"/>
        <family val="2"/>
        <scheme val="minor"/>
      </rPr>
      <t>Estimated IOR Customs Clearance Fee</t>
    </r>
    <r>
      <rPr>
        <sz val="11"/>
        <color theme="1"/>
        <rFont val="Calibri"/>
        <family val="2"/>
        <scheme val="minor"/>
      </rPr>
      <t xml:space="preserve"> value of the selected Price List and is used in the calculation of the Clearance Fees.</t>
    </r>
  </si>
  <si>
    <t>Shipment_Order__c.Minimum_Clearance_Costs__c;Shipment_Order__c.Total_clearance_Costs__c</t>
  </si>
  <si>
    <t>PL39</t>
  </si>
  <si>
    <r>
      <t xml:space="preserve">When the </t>
    </r>
    <r>
      <rPr>
        <b/>
        <sz val="11"/>
        <color theme="1"/>
        <rFont val="Calibri"/>
        <family val="2"/>
        <scheme val="minor"/>
      </rPr>
      <t>Agreed Pricing</t>
    </r>
    <r>
      <rPr>
        <sz val="11"/>
        <color theme="1"/>
        <rFont val="Calibri"/>
        <family val="2"/>
        <scheme val="minor"/>
      </rPr>
      <t xml:space="preserve"> field on the selected Price List of the SO is </t>
    </r>
    <r>
      <rPr>
        <b/>
        <sz val="11"/>
        <color theme="1"/>
        <rFont val="Calibri"/>
        <family val="2"/>
        <scheme val="minor"/>
      </rPr>
      <t>TRUE</t>
    </r>
    <r>
      <rPr>
        <sz val="11"/>
        <color theme="1"/>
        <rFont val="Calibri"/>
        <family val="2"/>
        <scheme val="minor"/>
      </rPr>
      <t xml:space="preserve"> AND it's an </t>
    </r>
    <r>
      <rPr>
        <b/>
        <sz val="11"/>
        <color theme="1"/>
        <rFont val="Calibri"/>
        <family val="2"/>
        <scheme val="minor"/>
      </rPr>
      <t>EOR</t>
    </r>
    <r>
      <rPr>
        <sz val="11"/>
        <color theme="1"/>
        <rFont val="Calibri"/>
        <family val="2"/>
        <scheme val="minor"/>
      </rPr>
      <t xml:space="preserve"> Shipment AND the </t>
    </r>
    <r>
      <rPr>
        <b/>
        <sz val="11"/>
        <color theme="1"/>
        <rFont val="Calibri"/>
        <family val="2"/>
        <scheme val="minor"/>
      </rPr>
      <t>Estimated EOR Customs Clearance Fee</t>
    </r>
    <r>
      <rPr>
        <sz val="11"/>
        <color theme="1"/>
        <rFont val="Calibri"/>
        <family val="2"/>
        <scheme val="minor"/>
      </rPr>
      <t xml:space="preserve"> is </t>
    </r>
    <r>
      <rPr>
        <b/>
        <sz val="11"/>
        <color theme="1"/>
        <rFont val="Calibri"/>
        <family val="2"/>
        <scheme val="minor"/>
      </rPr>
      <t>not null</t>
    </r>
    <r>
      <rPr>
        <sz val="11"/>
        <color theme="1"/>
        <rFont val="Calibri"/>
        <family val="2"/>
        <scheme val="minor"/>
      </rPr>
      <t xml:space="preserve"> (blank) THEN the </t>
    </r>
    <r>
      <rPr>
        <b/>
        <sz val="11"/>
        <color theme="1"/>
        <rFont val="Calibri"/>
        <family val="2"/>
        <scheme val="minor"/>
      </rPr>
      <t>Minimum Clearance Costs</t>
    </r>
    <r>
      <rPr>
        <sz val="11"/>
        <color theme="1"/>
        <rFont val="Calibri"/>
        <family val="2"/>
        <scheme val="minor"/>
      </rPr>
      <t xml:space="preserve"> on the SO is populated with the </t>
    </r>
    <r>
      <rPr>
        <b/>
        <sz val="11"/>
        <color theme="1"/>
        <rFont val="Calibri"/>
        <family val="2"/>
        <scheme val="minor"/>
      </rPr>
      <t>Estimated EOR Customs Clearance Fee</t>
    </r>
    <r>
      <rPr>
        <sz val="11"/>
        <color theme="1"/>
        <rFont val="Calibri"/>
        <family val="2"/>
        <scheme val="minor"/>
      </rPr>
      <t xml:space="preserve"> value of the selected Price List and is used in the calculation of the Clearance Fees.</t>
    </r>
  </si>
  <si>
    <t>PL41</t>
  </si>
  <si>
    <r>
      <t xml:space="preserve">When the </t>
    </r>
    <r>
      <rPr>
        <b/>
        <sz val="11"/>
        <color theme="1"/>
        <rFont val="Calibri"/>
        <family val="2"/>
        <scheme val="minor"/>
      </rPr>
      <t>Agreed Pricing</t>
    </r>
    <r>
      <rPr>
        <sz val="11"/>
        <color theme="1"/>
        <rFont val="Calibri"/>
        <family val="2"/>
        <scheme val="minor"/>
      </rPr>
      <t xml:space="preserve"> field on the selected Price List of the SO is </t>
    </r>
    <r>
      <rPr>
        <b/>
        <sz val="11"/>
        <color theme="1"/>
        <rFont val="Calibri"/>
        <family val="2"/>
        <scheme val="minor"/>
      </rPr>
      <t>TRUE</t>
    </r>
    <r>
      <rPr>
        <sz val="11"/>
        <color theme="1"/>
        <rFont val="Calibri"/>
        <family val="2"/>
        <scheme val="minor"/>
      </rPr>
      <t xml:space="preserve"> AND it's an </t>
    </r>
    <r>
      <rPr>
        <b/>
        <sz val="11"/>
        <color theme="1"/>
        <rFont val="Calibri"/>
        <family val="2"/>
        <scheme val="minor"/>
      </rPr>
      <t>IOR</t>
    </r>
    <r>
      <rPr>
        <sz val="11"/>
        <color theme="1"/>
        <rFont val="Calibri"/>
        <family val="2"/>
        <scheme val="minor"/>
      </rPr>
      <t xml:space="preserve"> Shipment AND the </t>
    </r>
    <r>
      <rPr>
        <b/>
        <sz val="11"/>
        <color theme="1"/>
        <rFont val="Calibri"/>
        <family val="2"/>
        <scheme val="minor"/>
      </rPr>
      <t>Estimated IOR Customs Handling Fee</t>
    </r>
    <r>
      <rPr>
        <sz val="11"/>
        <color theme="1"/>
        <rFont val="Calibri"/>
        <family val="2"/>
        <scheme val="minor"/>
      </rPr>
      <t xml:space="preserve"> is </t>
    </r>
    <r>
      <rPr>
        <b/>
        <sz val="11"/>
        <color theme="1"/>
        <rFont val="Calibri"/>
        <family val="2"/>
        <scheme val="minor"/>
      </rPr>
      <t>not null</t>
    </r>
    <r>
      <rPr>
        <sz val="11"/>
        <color theme="1"/>
        <rFont val="Calibri"/>
        <family val="2"/>
        <scheme val="minor"/>
      </rPr>
      <t xml:space="preserve"> (blank) THEN the </t>
    </r>
    <r>
      <rPr>
        <b/>
        <sz val="11"/>
        <color theme="1"/>
        <rFont val="Calibri"/>
        <family val="2"/>
        <scheme val="minor"/>
      </rPr>
      <t>Minimum Handling Costs</t>
    </r>
    <r>
      <rPr>
        <sz val="11"/>
        <color theme="1"/>
        <rFont val="Calibri"/>
        <family val="2"/>
        <scheme val="minor"/>
      </rPr>
      <t xml:space="preserve"> on the SO is populated with the </t>
    </r>
    <r>
      <rPr>
        <b/>
        <sz val="11"/>
        <color theme="1"/>
        <rFont val="Calibri"/>
        <family val="2"/>
        <scheme val="minor"/>
      </rPr>
      <t>Estimated IOR Customs Handling Fee</t>
    </r>
    <r>
      <rPr>
        <sz val="11"/>
        <color theme="1"/>
        <rFont val="Calibri"/>
        <family val="2"/>
        <scheme val="minor"/>
      </rPr>
      <t xml:space="preserve"> value of the selected Price List and is used in the calculation of the Handling Fees.</t>
    </r>
  </si>
  <si>
    <t>Shipment_Order__c.Minimum_Handling_Costs__c;Shipment_Order__c.Recharge_Handling_Costs__c</t>
  </si>
  <si>
    <t>PL43</t>
  </si>
  <si>
    <r>
      <t xml:space="preserve">When the </t>
    </r>
    <r>
      <rPr>
        <b/>
        <sz val="11"/>
        <color theme="1"/>
        <rFont val="Calibri"/>
        <family val="2"/>
        <scheme val="minor"/>
      </rPr>
      <t>Agreed Pricing</t>
    </r>
    <r>
      <rPr>
        <sz val="11"/>
        <color theme="1"/>
        <rFont val="Calibri"/>
        <family val="2"/>
        <scheme val="minor"/>
      </rPr>
      <t xml:space="preserve"> field on the selected Price List of the SO is </t>
    </r>
    <r>
      <rPr>
        <b/>
        <sz val="11"/>
        <color theme="1"/>
        <rFont val="Calibri"/>
        <family val="2"/>
        <scheme val="minor"/>
      </rPr>
      <t>TRUE</t>
    </r>
    <r>
      <rPr>
        <sz val="11"/>
        <color theme="1"/>
        <rFont val="Calibri"/>
        <family val="2"/>
        <scheme val="minor"/>
      </rPr>
      <t xml:space="preserve"> AND it's an </t>
    </r>
    <r>
      <rPr>
        <b/>
        <sz val="11"/>
        <color theme="1"/>
        <rFont val="Calibri"/>
        <family val="2"/>
        <scheme val="minor"/>
      </rPr>
      <t>EOR</t>
    </r>
    <r>
      <rPr>
        <sz val="11"/>
        <color theme="1"/>
        <rFont val="Calibri"/>
        <family val="2"/>
        <scheme val="minor"/>
      </rPr>
      <t xml:space="preserve"> Shipment AND the </t>
    </r>
    <r>
      <rPr>
        <b/>
        <sz val="11"/>
        <color theme="1"/>
        <rFont val="Calibri"/>
        <family val="2"/>
        <scheme val="minor"/>
      </rPr>
      <t>Estimated EOR Customs Handling Fee</t>
    </r>
    <r>
      <rPr>
        <sz val="11"/>
        <color theme="1"/>
        <rFont val="Calibri"/>
        <family val="2"/>
        <scheme val="minor"/>
      </rPr>
      <t xml:space="preserve"> is </t>
    </r>
    <r>
      <rPr>
        <b/>
        <sz val="11"/>
        <color theme="1"/>
        <rFont val="Calibri"/>
        <family val="2"/>
        <scheme val="minor"/>
      </rPr>
      <t>not null</t>
    </r>
    <r>
      <rPr>
        <sz val="11"/>
        <color theme="1"/>
        <rFont val="Calibri"/>
        <family val="2"/>
        <scheme val="minor"/>
      </rPr>
      <t xml:space="preserve"> (blank) THEN the </t>
    </r>
    <r>
      <rPr>
        <b/>
        <sz val="11"/>
        <color theme="1"/>
        <rFont val="Calibri"/>
        <family val="2"/>
        <scheme val="minor"/>
      </rPr>
      <t>Minimum Handling Costs</t>
    </r>
    <r>
      <rPr>
        <sz val="11"/>
        <color theme="1"/>
        <rFont val="Calibri"/>
        <family val="2"/>
        <scheme val="minor"/>
      </rPr>
      <t xml:space="preserve"> on the SO is populated with the </t>
    </r>
    <r>
      <rPr>
        <b/>
        <sz val="11"/>
        <color theme="1"/>
        <rFont val="Calibri"/>
        <family val="2"/>
        <scheme val="minor"/>
      </rPr>
      <t>Estimated EOR Customs Handling Fee</t>
    </r>
    <r>
      <rPr>
        <sz val="11"/>
        <color theme="1"/>
        <rFont val="Calibri"/>
        <family val="2"/>
        <scheme val="minor"/>
      </rPr>
      <t xml:space="preserve"> value of the selected Price List and is used in the calculation of the Handling Fees.</t>
    </r>
  </si>
  <si>
    <t>PL45</t>
  </si>
  <si>
    <r>
      <t xml:space="preserve">When the </t>
    </r>
    <r>
      <rPr>
        <b/>
        <sz val="11"/>
        <color theme="1"/>
        <rFont val="Calibri"/>
        <family val="2"/>
        <scheme val="minor"/>
      </rPr>
      <t>Agreed Pricing</t>
    </r>
    <r>
      <rPr>
        <sz val="11"/>
        <color theme="1"/>
        <rFont val="Calibri"/>
        <family val="2"/>
        <scheme val="minor"/>
      </rPr>
      <t xml:space="preserve"> field on the selected Price List of the SO is </t>
    </r>
    <r>
      <rPr>
        <b/>
        <sz val="11"/>
        <color theme="1"/>
        <rFont val="Calibri"/>
        <family val="2"/>
        <scheme val="minor"/>
      </rPr>
      <t>TRUE</t>
    </r>
    <r>
      <rPr>
        <sz val="11"/>
        <color theme="1"/>
        <rFont val="Calibri"/>
        <family val="2"/>
        <scheme val="minor"/>
      </rPr>
      <t xml:space="preserve"> AND it's an </t>
    </r>
    <r>
      <rPr>
        <b/>
        <sz val="11"/>
        <color theme="1"/>
        <rFont val="Calibri"/>
        <family val="2"/>
        <scheme val="minor"/>
      </rPr>
      <t>IOR</t>
    </r>
    <r>
      <rPr>
        <sz val="11"/>
        <color theme="1"/>
        <rFont val="Calibri"/>
        <family val="2"/>
        <scheme val="minor"/>
      </rPr>
      <t xml:space="preserve"> Shipment AND the </t>
    </r>
    <r>
      <rPr>
        <b/>
        <sz val="11"/>
        <color theme="1"/>
        <rFont val="Calibri"/>
        <family val="2"/>
        <scheme val="minor"/>
      </rPr>
      <t>Estimated IOR Customs License/Permits Fee</t>
    </r>
    <r>
      <rPr>
        <sz val="11"/>
        <color theme="1"/>
        <rFont val="Calibri"/>
        <family val="2"/>
        <scheme val="minor"/>
      </rPr>
      <t xml:space="preserve"> is </t>
    </r>
    <r>
      <rPr>
        <b/>
        <sz val="11"/>
        <color theme="1"/>
        <rFont val="Calibri"/>
        <family val="2"/>
        <scheme val="minor"/>
      </rPr>
      <t>not null</t>
    </r>
    <r>
      <rPr>
        <sz val="11"/>
        <color theme="1"/>
        <rFont val="Calibri"/>
        <family val="2"/>
        <scheme val="minor"/>
      </rPr>
      <t xml:space="preserve"> (blank) THEN the </t>
    </r>
    <r>
      <rPr>
        <b/>
        <sz val="11"/>
        <color theme="1"/>
        <rFont val="Calibri"/>
        <family val="2"/>
        <scheme val="minor"/>
      </rPr>
      <t>Minimum License/Permit Costs</t>
    </r>
    <r>
      <rPr>
        <sz val="11"/>
        <color theme="1"/>
        <rFont val="Calibri"/>
        <family val="2"/>
        <scheme val="minor"/>
      </rPr>
      <t xml:space="preserve"> on the SO is populated with the </t>
    </r>
    <r>
      <rPr>
        <b/>
        <sz val="11"/>
        <color theme="1"/>
        <rFont val="Calibri"/>
        <family val="2"/>
        <scheme val="minor"/>
      </rPr>
      <t>Estimated IOR Customs License/Permit Fee</t>
    </r>
    <r>
      <rPr>
        <sz val="11"/>
        <color theme="1"/>
        <rFont val="Calibri"/>
        <family val="2"/>
        <scheme val="minor"/>
      </rPr>
      <t xml:space="preserve"> value of the selected Price List and is used in the calculation of the License/Permit Fees.</t>
    </r>
  </si>
  <si>
    <t>Shipment_Order__c.Minimum_License_Permit_Costs__c;Shipment_Order__c.Total_License_Cost__c</t>
  </si>
  <si>
    <t>PL47</t>
  </si>
  <si>
    <r>
      <t xml:space="preserve">When the </t>
    </r>
    <r>
      <rPr>
        <b/>
        <sz val="11"/>
        <color theme="1"/>
        <rFont val="Calibri"/>
        <family val="2"/>
        <scheme val="minor"/>
      </rPr>
      <t>Agreed Pricing</t>
    </r>
    <r>
      <rPr>
        <sz val="11"/>
        <color theme="1"/>
        <rFont val="Calibri"/>
        <family val="2"/>
        <scheme val="minor"/>
      </rPr>
      <t xml:space="preserve"> field on the selected Price List of the SO is </t>
    </r>
    <r>
      <rPr>
        <b/>
        <sz val="11"/>
        <color theme="1"/>
        <rFont val="Calibri"/>
        <family val="2"/>
        <scheme val="minor"/>
      </rPr>
      <t>TRUE</t>
    </r>
    <r>
      <rPr>
        <sz val="11"/>
        <color theme="1"/>
        <rFont val="Calibri"/>
        <family val="2"/>
        <scheme val="minor"/>
      </rPr>
      <t xml:space="preserve"> AND it's an </t>
    </r>
    <r>
      <rPr>
        <b/>
        <sz val="11"/>
        <color theme="1"/>
        <rFont val="Calibri"/>
        <family val="2"/>
        <scheme val="minor"/>
      </rPr>
      <t>EOR</t>
    </r>
    <r>
      <rPr>
        <sz val="11"/>
        <color theme="1"/>
        <rFont val="Calibri"/>
        <family val="2"/>
        <scheme val="minor"/>
      </rPr>
      <t xml:space="preserve"> Shipment AND the </t>
    </r>
    <r>
      <rPr>
        <b/>
        <sz val="11"/>
        <color theme="1"/>
        <rFont val="Calibri"/>
        <family val="2"/>
        <scheme val="minor"/>
      </rPr>
      <t>Estimated EOR Customs License/Permits Fee</t>
    </r>
    <r>
      <rPr>
        <sz val="11"/>
        <color theme="1"/>
        <rFont val="Calibri"/>
        <family val="2"/>
        <scheme val="minor"/>
      </rPr>
      <t xml:space="preserve"> is </t>
    </r>
    <r>
      <rPr>
        <b/>
        <sz val="11"/>
        <color theme="1"/>
        <rFont val="Calibri"/>
        <family val="2"/>
        <scheme val="minor"/>
      </rPr>
      <t>not null</t>
    </r>
    <r>
      <rPr>
        <sz val="11"/>
        <color theme="1"/>
        <rFont val="Calibri"/>
        <family val="2"/>
        <scheme val="minor"/>
      </rPr>
      <t xml:space="preserve"> (blank) THEN the </t>
    </r>
    <r>
      <rPr>
        <b/>
        <sz val="11"/>
        <color theme="1"/>
        <rFont val="Calibri"/>
        <family val="2"/>
        <scheme val="minor"/>
      </rPr>
      <t>Minimum License/Permit Costs</t>
    </r>
    <r>
      <rPr>
        <sz val="11"/>
        <color theme="1"/>
        <rFont val="Calibri"/>
        <family val="2"/>
        <scheme val="minor"/>
      </rPr>
      <t xml:space="preserve"> on the SO is populated with the </t>
    </r>
    <r>
      <rPr>
        <b/>
        <sz val="11"/>
        <color theme="1"/>
        <rFont val="Calibri"/>
        <family val="2"/>
        <scheme val="minor"/>
      </rPr>
      <t>Estimated EOR Customs License/Permits Fee</t>
    </r>
    <r>
      <rPr>
        <sz val="11"/>
        <color theme="1"/>
        <rFont val="Calibri"/>
        <family val="2"/>
        <scheme val="minor"/>
      </rPr>
      <t xml:space="preserve"> value of the selected Price List and is used in the calculation of the License/Permit Fees.</t>
    </r>
  </si>
  <si>
    <t>TC1</t>
  </si>
  <si>
    <t>Taxes are calculated in the correct order.</t>
  </si>
  <si>
    <t>OC - Tax Calculations</t>
  </si>
  <si>
    <t>Invoices</t>
  </si>
  <si>
    <t>Finance; Tax</t>
  </si>
  <si>
    <t>Shipment_Order__c.Total_Taxes__c</t>
  </si>
  <si>
    <t>TC2</t>
  </si>
  <si>
    <t>Correct country's tax structure (Clearance Country).</t>
  </si>
  <si>
    <t>TC3</t>
  </si>
  <si>
    <r>
      <t xml:space="preserve">Taxes with an applied to value of </t>
    </r>
    <r>
      <rPr>
        <b/>
        <sz val="11"/>
        <color theme="1"/>
        <rFont val="Calibri"/>
        <family val="2"/>
        <scheme val="minor"/>
      </rPr>
      <t>CIF</t>
    </r>
    <r>
      <rPr>
        <sz val="11"/>
        <color theme="1"/>
        <rFont val="Calibri"/>
        <family val="2"/>
        <scheme val="minor"/>
      </rPr>
      <t xml:space="preserve"> are calculated correctly.</t>
    </r>
  </si>
  <si>
    <t>TC4</t>
  </si>
  <si>
    <r>
      <t xml:space="preserve">Taxes with an applied to value of </t>
    </r>
    <r>
      <rPr>
        <b/>
        <sz val="11"/>
        <color theme="1"/>
        <rFont val="Calibri"/>
        <family val="2"/>
        <scheme val="minor"/>
      </rPr>
      <t>FOB</t>
    </r>
    <r>
      <rPr>
        <sz val="11"/>
        <color theme="1"/>
        <rFont val="Calibri"/>
        <family val="2"/>
        <scheme val="minor"/>
      </rPr>
      <t xml:space="preserve"> are calculated correctly.</t>
    </r>
  </si>
  <si>
    <t>TC5</t>
  </si>
  <si>
    <r>
      <t xml:space="preserve">Taxes with an applied to value of </t>
    </r>
    <r>
      <rPr>
        <b/>
        <sz val="11"/>
        <color theme="1"/>
        <rFont val="Calibri"/>
        <family val="2"/>
        <scheme val="minor"/>
      </rPr>
      <t>a previous tax calculation in the order</t>
    </r>
    <r>
      <rPr>
        <sz val="11"/>
        <color theme="1"/>
        <rFont val="Calibri"/>
        <family val="2"/>
        <scheme val="minor"/>
      </rPr>
      <t xml:space="preserve"> are calculated correctly.</t>
    </r>
  </si>
  <si>
    <t>TC6</t>
  </si>
  <si>
    <r>
      <rPr>
        <b/>
        <sz val="11"/>
        <color theme="1"/>
        <rFont val="Calibri"/>
        <family val="2"/>
        <scheme val="minor"/>
      </rPr>
      <t>Ship From Country</t>
    </r>
    <r>
      <rPr>
        <sz val="11"/>
        <color theme="1"/>
        <rFont val="Calibri"/>
        <family val="2"/>
        <scheme val="minor"/>
      </rPr>
      <t xml:space="preserve"> is considered correctly when used as a Condition Value.</t>
    </r>
  </si>
  <si>
    <t>TC7</t>
  </si>
  <si>
    <r>
      <rPr>
        <b/>
        <sz val="11"/>
        <color theme="1"/>
        <rFont val="Calibri"/>
        <family val="2"/>
        <scheme val="minor"/>
      </rPr>
      <t>CIF Value</t>
    </r>
    <r>
      <rPr>
        <sz val="11"/>
        <color theme="1"/>
        <rFont val="Calibri"/>
        <family val="2"/>
        <scheme val="minor"/>
      </rPr>
      <t xml:space="preserve"> is considered correctly when used as a Condition Value.</t>
    </r>
  </si>
  <si>
    <t>TC8</t>
  </si>
  <si>
    <r>
      <rPr>
        <b/>
        <sz val="11"/>
        <color theme="1"/>
        <rFont val="Calibri"/>
        <family val="2"/>
        <scheme val="minor"/>
      </rPr>
      <t>COO</t>
    </r>
    <r>
      <rPr>
        <sz val="11"/>
        <color theme="1"/>
        <rFont val="Calibri"/>
        <family val="2"/>
        <scheme val="minor"/>
      </rPr>
      <t xml:space="preserve"> is considered correctly when used as a Condition Value.</t>
    </r>
  </si>
  <si>
    <t>TC9</t>
  </si>
  <si>
    <r>
      <rPr>
        <b/>
        <sz val="11"/>
        <color theme="1"/>
        <rFont val="Calibri"/>
        <family val="2"/>
        <scheme val="minor"/>
      </rPr>
      <t>Shipment Value</t>
    </r>
    <r>
      <rPr>
        <sz val="11"/>
        <color theme="1"/>
        <rFont val="Calibri"/>
        <family val="2"/>
        <scheme val="minor"/>
      </rPr>
      <t xml:space="preserve"> is considered correctly when used as a Condition Value.</t>
    </r>
  </si>
  <si>
    <t>TC10</t>
  </si>
  <si>
    <r>
      <t xml:space="preserve">Conditions in </t>
    </r>
    <r>
      <rPr>
        <b/>
        <sz val="11"/>
        <color theme="1"/>
        <rFont val="Calibri"/>
        <family val="2"/>
        <scheme val="minor"/>
      </rPr>
      <t>USD</t>
    </r>
    <r>
      <rPr>
        <sz val="11"/>
        <color theme="1"/>
        <rFont val="Calibri"/>
        <family val="2"/>
        <scheme val="minor"/>
      </rPr>
      <t xml:space="preserve"> are calculated correctly.</t>
    </r>
  </si>
  <si>
    <t>TC11</t>
  </si>
  <si>
    <r>
      <t xml:space="preserve">Conditions in a </t>
    </r>
    <r>
      <rPr>
        <b/>
        <sz val="11"/>
        <color theme="1"/>
        <rFont val="Calibri"/>
        <family val="2"/>
        <scheme val="minor"/>
      </rPr>
      <t>currency other than USD</t>
    </r>
    <r>
      <rPr>
        <sz val="11"/>
        <color theme="1"/>
        <rFont val="Calibri"/>
        <family val="2"/>
        <scheme val="minor"/>
      </rPr>
      <t xml:space="preserve"> are calculated correctly.</t>
    </r>
  </si>
  <si>
    <t>TC12</t>
  </si>
  <si>
    <r>
      <t xml:space="preserve">Tax Calculations with a </t>
    </r>
    <r>
      <rPr>
        <b/>
        <sz val="11"/>
        <color theme="1"/>
        <rFont val="Calibri"/>
        <family val="2"/>
        <scheme val="minor"/>
      </rPr>
      <t>Contains</t>
    </r>
    <r>
      <rPr>
        <sz val="11"/>
        <color theme="1"/>
        <rFont val="Calibri"/>
        <family val="2"/>
        <scheme val="minor"/>
      </rPr>
      <t xml:space="preserve"> Condition are calculated correctly when the </t>
    </r>
    <r>
      <rPr>
        <b/>
        <sz val="11"/>
        <color theme="1"/>
        <rFont val="Calibri"/>
        <family val="2"/>
        <scheme val="minor"/>
      </rPr>
      <t>Contains</t>
    </r>
    <r>
      <rPr>
        <sz val="11"/>
        <color theme="1"/>
        <rFont val="Calibri"/>
        <family val="2"/>
        <scheme val="minor"/>
      </rPr>
      <t xml:space="preserve"> condition is met.</t>
    </r>
  </si>
  <si>
    <t>TC13</t>
  </si>
  <si>
    <r>
      <t xml:space="preserve">Tax Calculations with a </t>
    </r>
    <r>
      <rPr>
        <b/>
        <sz val="11"/>
        <color theme="1"/>
        <rFont val="Calibri"/>
        <family val="2"/>
        <scheme val="minor"/>
      </rPr>
      <t>Contains</t>
    </r>
    <r>
      <rPr>
        <sz val="11"/>
        <color theme="1"/>
        <rFont val="Calibri"/>
        <family val="2"/>
        <scheme val="minor"/>
      </rPr>
      <t xml:space="preserve"> Condition have a value of 0 when the </t>
    </r>
    <r>
      <rPr>
        <b/>
        <sz val="11"/>
        <color theme="1"/>
        <rFont val="Calibri"/>
        <family val="2"/>
        <scheme val="minor"/>
      </rPr>
      <t>Contains</t>
    </r>
    <r>
      <rPr>
        <sz val="11"/>
        <color theme="1"/>
        <rFont val="Calibri"/>
        <family val="2"/>
        <scheme val="minor"/>
      </rPr>
      <t xml:space="preserve"> condition isn't met.</t>
    </r>
  </si>
  <si>
    <t>TC14</t>
  </si>
  <si>
    <r>
      <t xml:space="preserve">Tax Calculations with a </t>
    </r>
    <r>
      <rPr>
        <b/>
        <sz val="11"/>
        <color theme="1"/>
        <rFont val="Calibri"/>
        <family val="2"/>
        <scheme val="minor"/>
      </rPr>
      <t>Does Not Contain</t>
    </r>
    <r>
      <rPr>
        <sz val="11"/>
        <color theme="1"/>
        <rFont val="Calibri"/>
        <family val="2"/>
        <scheme val="minor"/>
      </rPr>
      <t xml:space="preserve"> Condition are calculated correctly when the </t>
    </r>
    <r>
      <rPr>
        <b/>
        <sz val="11"/>
        <color theme="1"/>
        <rFont val="Calibri"/>
        <family val="2"/>
        <scheme val="minor"/>
      </rPr>
      <t>Does Not Contain</t>
    </r>
    <r>
      <rPr>
        <sz val="11"/>
        <color theme="1"/>
        <rFont val="Calibri"/>
        <family val="2"/>
        <scheme val="minor"/>
      </rPr>
      <t xml:space="preserve"> condition is met.</t>
    </r>
  </si>
  <si>
    <t>TC15</t>
  </si>
  <si>
    <r>
      <t xml:space="preserve">Tax Calculations with a </t>
    </r>
    <r>
      <rPr>
        <b/>
        <sz val="11"/>
        <color theme="1"/>
        <rFont val="Calibri"/>
        <family val="2"/>
        <scheme val="minor"/>
      </rPr>
      <t>Does Not Contain</t>
    </r>
    <r>
      <rPr>
        <sz val="11"/>
        <color theme="1"/>
        <rFont val="Calibri"/>
        <family val="2"/>
        <scheme val="minor"/>
      </rPr>
      <t xml:space="preserve"> Condition have a value of 0 when the </t>
    </r>
    <r>
      <rPr>
        <b/>
        <sz val="11"/>
        <color theme="1"/>
        <rFont val="Calibri"/>
        <family val="2"/>
        <scheme val="minor"/>
      </rPr>
      <t>Does Not Contain</t>
    </r>
    <r>
      <rPr>
        <sz val="11"/>
        <color theme="1"/>
        <rFont val="Calibri"/>
        <family val="2"/>
        <scheme val="minor"/>
      </rPr>
      <t xml:space="preserve"> condition isn't met.</t>
    </r>
  </si>
  <si>
    <t>TC16</t>
  </si>
  <si>
    <r>
      <t xml:space="preserve">Tax Calculations with a </t>
    </r>
    <r>
      <rPr>
        <b/>
        <sz val="11"/>
        <color theme="1"/>
        <rFont val="Calibri"/>
        <family val="2"/>
        <scheme val="minor"/>
      </rPr>
      <t>&lt;</t>
    </r>
    <r>
      <rPr>
        <sz val="11"/>
        <color theme="1"/>
        <rFont val="Calibri"/>
        <family val="2"/>
        <scheme val="minor"/>
      </rPr>
      <t xml:space="preserve"> Condition and a Ceiling value are calculated correctly when the </t>
    </r>
    <r>
      <rPr>
        <b/>
        <sz val="11"/>
        <color theme="1"/>
        <rFont val="Calibri"/>
        <family val="2"/>
        <scheme val="minor"/>
      </rPr>
      <t>&lt;</t>
    </r>
    <r>
      <rPr>
        <sz val="11"/>
        <color theme="1"/>
        <rFont val="Calibri"/>
        <family val="2"/>
        <scheme val="minor"/>
      </rPr>
      <t xml:space="preserve"> condition is met.</t>
    </r>
  </si>
  <si>
    <t>TC17</t>
  </si>
  <si>
    <r>
      <t xml:space="preserve">Tax Calculations with a </t>
    </r>
    <r>
      <rPr>
        <b/>
        <sz val="11"/>
        <color theme="1"/>
        <rFont val="Calibri"/>
        <family val="2"/>
        <scheme val="minor"/>
      </rPr>
      <t>&lt;</t>
    </r>
    <r>
      <rPr>
        <sz val="11"/>
        <color theme="1"/>
        <rFont val="Calibri"/>
        <family val="2"/>
        <scheme val="minor"/>
      </rPr>
      <t xml:space="preserve"> Condition and a Ceiling value have a value of 0 when the </t>
    </r>
    <r>
      <rPr>
        <b/>
        <sz val="11"/>
        <color theme="1"/>
        <rFont val="Calibri"/>
        <family val="2"/>
        <scheme val="minor"/>
      </rPr>
      <t>&lt;</t>
    </r>
    <r>
      <rPr>
        <sz val="11"/>
        <color theme="1"/>
        <rFont val="Calibri"/>
        <family val="2"/>
        <scheme val="minor"/>
      </rPr>
      <t xml:space="preserve"> condition isn't met.</t>
    </r>
  </si>
  <si>
    <t>TC18</t>
  </si>
  <si>
    <r>
      <t xml:space="preserve">Tax Calculations with a </t>
    </r>
    <r>
      <rPr>
        <b/>
        <sz val="11"/>
        <color theme="1"/>
        <rFont val="Calibri"/>
        <family val="2"/>
        <scheme val="minor"/>
      </rPr>
      <t>&gt;</t>
    </r>
    <r>
      <rPr>
        <sz val="11"/>
        <color theme="1"/>
        <rFont val="Calibri"/>
        <family val="2"/>
        <scheme val="minor"/>
      </rPr>
      <t xml:space="preserve"> Condition and a Floor value are calculated correctly when the </t>
    </r>
    <r>
      <rPr>
        <b/>
        <sz val="11"/>
        <color theme="1"/>
        <rFont val="Calibri"/>
        <family val="2"/>
        <scheme val="minor"/>
      </rPr>
      <t>&gt;</t>
    </r>
    <r>
      <rPr>
        <sz val="11"/>
        <color theme="1"/>
        <rFont val="Calibri"/>
        <family val="2"/>
        <scheme val="minor"/>
      </rPr>
      <t xml:space="preserve"> condition is met.</t>
    </r>
  </si>
  <si>
    <t>TC19</t>
  </si>
  <si>
    <r>
      <t xml:space="preserve">Tax Calculations with a </t>
    </r>
    <r>
      <rPr>
        <b/>
        <sz val="11"/>
        <color theme="1"/>
        <rFont val="Calibri"/>
        <family val="2"/>
        <scheme val="minor"/>
      </rPr>
      <t>&gt;</t>
    </r>
    <r>
      <rPr>
        <sz val="11"/>
        <color theme="1"/>
        <rFont val="Calibri"/>
        <family val="2"/>
        <scheme val="minor"/>
      </rPr>
      <t xml:space="preserve"> Condition and a Floor value have a value of 0 when the </t>
    </r>
    <r>
      <rPr>
        <b/>
        <sz val="11"/>
        <color theme="1"/>
        <rFont val="Calibri"/>
        <family val="2"/>
        <scheme val="minor"/>
      </rPr>
      <t>&gt;</t>
    </r>
    <r>
      <rPr>
        <sz val="11"/>
        <color theme="1"/>
        <rFont val="Calibri"/>
        <family val="2"/>
        <scheme val="minor"/>
      </rPr>
      <t xml:space="preserve"> condition isn't met.</t>
    </r>
  </si>
  <si>
    <t>TC20</t>
  </si>
  <si>
    <r>
      <t xml:space="preserve">Tax Calculations with a </t>
    </r>
    <r>
      <rPr>
        <b/>
        <sz val="11"/>
        <color theme="1"/>
        <rFont val="Calibri"/>
        <family val="2"/>
        <scheme val="minor"/>
      </rPr>
      <t>&gt;=</t>
    </r>
    <r>
      <rPr>
        <sz val="11"/>
        <color theme="1"/>
        <rFont val="Calibri"/>
        <family val="2"/>
        <scheme val="minor"/>
      </rPr>
      <t xml:space="preserve"> Condition and a Floor value are calculated correctly when the </t>
    </r>
    <r>
      <rPr>
        <b/>
        <sz val="11"/>
        <color theme="1"/>
        <rFont val="Calibri"/>
        <family val="2"/>
        <scheme val="minor"/>
      </rPr>
      <t>&gt;=</t>
    </r>
    <r>
      <rPr>
        <sz val="11"/>
        <color theme="1"/>
        <rFont val="Calibri"/>
        <family val="2"/>
        <scheme val="minor"/>
      </rPr>
      <t xml:space="preserve"> condition is met.</t>
    </r>
  </si>
  <si>
    <t>TC21</t>
  </si>
  <si>
    <r>
      <t xml:space="preserve">Tax Calculations with a </t>
    </r>
    <r>
      <rPr>
        <b/>
        <sz val="11"/>
        <color theme="1"/>
        <rFont val="Calibri"/>
        <family val="2"/>
        <scheme val="minor"/>
      </rPr>
      <t>&gt;=</t>
    </r>
    <r>
      <rPr>
        <sz val="11"/>
        <color theme="1"/>
        <rFont val="Calibri"/>
        <family val="2"/>
        <scheme val="minor"/>
      </rPr>
      <t xml:space="preserve"> Condition and a Floor value have a value of 0 when the </t>
    </r>
    <r>
      <rPr>
        <b/>
        <sz val="11"/>
        <color theme="1"/>
        <rFont val="Calibri"/>
        <family val="2"/>
        <scheme val="minor"/>
      </rPr>
      <t>&gt;=</t>
    </r>
    <r>
      <rPr>
        <sz val="11"/>
        <color theme="1"/>
        <rFont val="Calibri"/>
        <family val="2"/>
        <scheme val="minor"/>
      </rPr>
      <t xml:space="preserve"> condition isn't met.</t>
    </r>
  </si>
  <si>
    <t>TC22</t>
  </si>
  <si>
    <r>
      <t xml:space="preserve">Tax Calculations with a </t>
    </r>
    <r>
      <rPr>
        <b/>
        <sz val="11"/>
        <color theme="1"/>
        <rFont val="Calibri"/>
        <family val="2"/>
        <scheme val="minor"/>
      </rPr>
      <t>&lt;=</t>
    </r>
    <r>
      <rPr>
        <sz val="11"/>
        <color theme="1"/>
        <rFont val="Calibri"/>
        <family val="2"/>
        <scheme val="minor"/>
      </rPr>
      <t xml:space="preserve"> Condition and a Ceiling value are calculated correctly when the </t>
    </r>
    <r>
      <rPr>
        <b/>
        <sz val="11"/>
        <color theme="1"/>
        <rFont val="Calibri"/>
        <family val="2"/>
        <scheme val="minor"/>
      </rPr>
      <t>&lt;=</t>
    </r>
    <r>
      <rPr>
        <sz val="11"/>
        <color theme="1"/>
        <rFont val="Calibri"/>
        <family val="2"/>
        <scheme val="minor"/>
      </rPr>
      <t xml:space="preserve"> condition is met.</t>
    </r>
  </si>
  <si>
    <t>TC23</t>
  </si>
  <si>
    <r>
      <t xml:space="preserve">Tax Calculations with a </t>
    </r>
    <r>
      <rPr>
        <b/>
        <sz val="11"/>
        <color theme="1"/>
        <rFont val="Calibri"/>
        <family val="2"/>
        <scheme val="minor"/>
      </rPr>
      <t>&lt;=</t>
    </r>
    <r>
      <rPr>
        <sz val="11"/>
        <color theme="1"/>
        <rFont val="Calibri"/>
        <family val="2"/>
        <scheme val="minor"/>
      </rPr>
      <t xml:space="preserve"> Condition and a Ceiling value have a value of 0 when the </t>
    </r>
    <r>
      <rPr>
        <b/>
        <sz val="11"/>
        <color theme="1"/>
        <rFont val="Calibri"/>
        <family val="2"/>
        <scheme val="minor"/>
      </rPr>
      <t>&lt;=</t>
    </r>
    <r>
      <rPr>
        <sz val="11"/>
        <color theme="1"/>
        <rFont val="Calibri"/>
        <family val="2"/>
        <scheme val="minor"/>
      </rPr>
      <t xml:space="preserve"> condition isn't met.</t>
    </r>
  </si>
  <si>
    <t>TC24</t>
  </si>
  <si>
    <r>
      <t xml:space="preserve">Tax Calculations with a </t>
    </r>
    <r>
      <rPr>
        <b/>
        <sz val="11"/>
        <color theme="1"/>
        <rFont val="Calibri"/>
        <family val="2"/>
        <scheme val="minor"/>
      </rPr>
      <t>Between</t>
    </r>
    <r>
      <rPr>
        <sz val="11"/>
        <color theme="1"/>
        <rFont val="Calibri"/>
        <family val="2"/>
        <scheme val="minor"/>
      </rPr>
      <t xml:space="preserve"> Conditions and a Floor and Ceiling value are calculated correctly when the </t>
    </r>
    <r>
      <rPr>
        <b/>
        <sz val="11"/>
        <color theme="1"/>
        <rFont val="Calibri"/>
        <family val="2"/>
        <scheme val="minor"/>
      </rPr>
      <t>Between</t>
    </r>
    <r>
      <rPr>
        <sz val="11"/>
        <color theme="1"/>
        <rFont val="Calibri"/>
        <family val="2"/>
        <scheme val="minor"/>
      </rPr>
      <t xml:space="preserve"> condition is met.</t>
    </r>
  </si>
  <si>
    <t>TC25</t>
  </si>
  <si>
    <r>
      <t xml:space="preserve">Tax Calculations with a </t>
    </r>
    <r>
      <rPr>
        <b/>
        <sz val="11"/>
        <color theme="1"/>
        <rFont val="Calibri"/>
        <family val="2"/>
        <scheme val="minor"/>
      </rPr>
      <t>Between</t>
    </r>
    <r>
      <rPr>
        <sz val="11"/>
        <color theme="1"/>
        <rFont val="Calibri"/>
        <family val="2"/>
        <scheme val="minor"/>
      </rPr>
      <t xml:space="preserve"> Conditions and a Floor and Ceiling value have a value of 0 when the </t>
    </r>
    <r>
      <rPr>
        <b/>
        <sz val="11"/>
        <color theme="1"/>
        <rFont val="Calibri"/>
        <family val="2"/>
        <scheme val="minor"/>
      </rPr>
      <t>Between</t>
    </r>
    <r>
      <rPr>
        <sz val="11"/>
        <color theme="1"/>
        <rFont val="Calibri"/>
        <family val="2"/>
        <scheme val="minor"/>
      </rPr>
      <t xml:space="preserve"> condition isn't met.</t>
    </r>
  </si>
  <si>
    <t>TC26</t>
  </si>
  <si>
    <r>
      <t xml:space="preserve">Tax Calculations </t>
    </r>
    <r>
      <rPr>
        <b/>
        <sz val="11"/>
        <color theme="1"/>
        <rFont val="Calibri"/>
        <family val="2"/>
        <scheme val="minor"/>
      </rPr>
      <t>without</t>
    </r>
    <r>
      <rPr>
        <sz val="11"/>
        <color theme="1"/>
        <rFont val="Calibri"/>
        <family val="2"/>
        <scheme val="minor"/>
      </rPr>
      <t xml:space="preserve"> any </t>
    </r>
    <r>
      <rPr>
        <b/>
        <sz val="11"/>
        <color theme="1"/>
        <rFont val="Calibri"/>
        <family val="2"/>
        <scheme val="minor"/>
      </rPr>
      <t>Tax Conditions</t>
    </r>
    <r>
      <rPr>
        <sz val="11"/>
        <color theme="1"/>
        <rFont val="Calibri"/>
        <family val="2"/>
        <scheme val="minor"/>
      </rPr>
      <t xml:space="preserve"> are considered correctly.</t>
    </r>
  </si>
  <si>
    <t>TC27</t>
  </si>
  <si>
    <r>
      <t xml:space="preserve">Tax Calculations with more than one condition and a </t>
    </r>
    <r>
      <rPr>
        <b/>
        <sz val="11"/>
        <color theme="1"/>
        <rFont val="Calibri"/>
        <family val="2"/>
        <scheme val="minor"/>
      </rPr>
      <t>Condition Logic</t>
    </r>
    <r>
      <rPr>
        <sz val="11"/>
        <color theme="1"/>
        <rFont val="Calibri"/>
        <family val="2"/>
        <scheme val="minor"/>
      </rPr>
      <t xml:space="preserve"> are calculated correctly when all the </t>
    </r>
    <r>
      <rPr>
        <b/>
        <sz val="11"/>
        <color theme="1"/>
        <rFont val="Calibri"/>
        <family val="2"/>
        <scheme val="minor"/>
      </rPr>
      <t xml:space="preserve">Condition Logic </t>
    </r>
    <r>
      <rPr>
        <sz val="11"/>
        <color theme="1"/>
        <rFont val="Calibri"/>
        <family val="2"/>
        <scheme val="minor"/>
      </rPr>
      <t>is met.</t>
    </r>
  </si>
  <si>
    <t>TC28</t>
  </si>
  <si>
    <r>
      <t xml:space="preserve">Tax Calculations with more than one condition and a </t>
    </r>
    <r>
      <rPr>
        <b/>
        <sz val="11"/>
        <color theme="1"/>
        <rFont val="Calibri"/>
        <family val="2"/>
        <scheme val="minor"/>
      </rPr>
      <t>Condition Logic</t>
    </r>
    <r>
      <rPr>
        <sz val="11"/>
        <color theme="1"/>
        <rFont val="Calibri"/>
        <family val="2"/>
        <scheme val="minor"/>
      </rPr>
      <t xml:space="preserve"> have a value of 0 when all the </t>
    </r>
    <r>
      <rPr>
        <b/>
        <sz val="11"/>
        <color theme="1"/>
        <rFont val="Calibri"/>
        <family val="2"/>
        <scheme val="minor"/>
      </rPr>
      <t xml:space="preserve">Condition Logic </t>
    </r>
    <r>
      <rPr>
        <sz val="11"/>
        <color theme="1"/>
        <rFont val="Calibri"/>
        <family val="2"/>
        <scheme val="minor"/>
      </rPr>
      <t>isn't met.</t>
    </r>
  </si>
  <si>
    <t>TC29</t>
  </si>
  <si>
    <r>
      <t xml:space="preserve">Tax Calculations </t>
    </r>
    <r>
      <rPr>
        <b/>
        <sz val="11"/>
        <color theme="1"/>
        <rFont val="Calibri"/>
        <family val="2"/>
        <scheme val="minor"/>
      </rPr>
      <t>without Condition Logic</t>
    </r>
    <r>
      <rPr>
        <sz val="11"/>
        <color theme="1"/>
        <rFont val="Calibri"/>
        <family val="2"/>
        <scheme val="minor"/>
      </rPr>
      <t xml:space="preserve"> are considered correctly.</t>
    </r>
  </si>
  <si>
    <t>TC30</t>
  </si>
  <si>
    <r>
      <t xml:space="preserve">Tax Calculations that has additional </t>
    </r>
    <r>
      <rPr>
        <b/>
        <sz val="11"/>
        <color theme="1"/>
        <rFont val="Calibri"/>
        <family val="2"/>
        <scheme val="minor"/>
      </rPr>
      <t xml:space="preserve">Applies to Order Number </t>
    </r>
    <r>
      <rPr>
        <sz val="11"/>
        <color theme="1"/>
        <rFont val="Calibri"/>
        <family val="2"/>
        <scheme val="minor"/>
      </rPr>
      <t>values are calculated correctly.</t>
    </r>
  </si>
  <si>
    <t>TC31</t>
  </si>
  <si>
    <r>
      <t xml:space="preserve">Tax Calculations </t>
    </r>
    <r>
      <rPr>
        <b/>
        <sz val="11"/>
        <color theme="1"/>
        <rFont val="Calibri"/>
        <family val="2"/>
        <scheme val="minor"/>
      </rPr>
      <t>without</t>
    </r>
    <r>
      <rPr>
        <sz val="11"/>
        <color theme="1"/>
        <rFont val="Calibri"/>
        <family val="2"/>
        <scheme val="minor"/>
      </rPr>
      <t xml:space="preserve"> additional </t>
    </r>
    <r>
      <rPr>
        <b/>
        <sz val="11"/>
        <color theme="1"/>
        <rFont val="Calibri"/>
        <family val="2"/>
        <scheme val="minor"/>
      </rPr>
      <t xml:space="preserve">Applies to Order Number </t>
    </r>
    <r>
      <rPr>
        <sz val="11"/>
        <color theme="1"/>
        <rFont val="Calibri"/>
        <family val="2"/>
        <scheme val="minor"/>
      </rPr>
      <t>values are calculated correctly.</t>
    </r>
  </si>
  <si>
    <t>TC32</t>
  </si>
  <si>
    <r>
      <t xml:space="preserve">Tax Calculation that are </t>
    </r>
    <r>
      <rPr>
        <b/>
        <sz val="11"/>
        <color theme="1"/>
        <rFont val="Calibri"/>
        <family val="2"/>
        <scheme val="minor"/>
      </rPr>
      <t>Part Specific</t>
    </r>
    <r>
      <rPr>
        <sz val="11"/>
        <color theme="1"/>
        <rFont val="Calibri"/>
        <family val="2"/>
        <scheme val="minor"/>
      </rPr>
      <t xml:space="preserve"> taxes are considered and calculated correctly.</t>
    </r>
  </si>
  <si>
    <t>TC33</t>
  </si>
  <si>
    <r>
      <t xml:space="preserve">Tax Calculation that are </t>
    </r>
    <r>
      <rPr>
        <b/>
        <sz val="11"/>
        <color theme="1"/>
        <rFont val="Calibri"/>
        <family val="2"/>
        <scheme val="minor"/>
      </rPr>
      <t>not</t>
    </r>
    <r>
      <rPr>
        <sz val="11"/>
        <color theme="1"/>
        <rFont val="Calibri"/>
        <family val="2"/>
        <scheme val="minor"/>
      </rPr>
      <t xml:space="preserve"> </t>
    </r>
    <r>
      <rPr>
        <b/>
        <sz val="11"/>
        <color theme="1"/>
        <rFont val="Calibri"/>
        <family val="2"/>
        <scheme val="minor"/>
      </rPr>
      <t>Part Specific</t>
    </r>
    <r>
      <rPr>
        <sz val="11"/>
        <color theme="1"/>
        <rFont val="Calibri"/>
        <family val="2"/>
        <scheme val="minor"/>
      </rPr>
      <t xml:space="preserve"> taxes are considered and calculated correctly.</t>
    </r>
  </si>
  <si>
    <t>TC34</t>
  </si>
  <si>
    <r>
      <t xml:space="preserve">If the calculated value of the Tax Calculation doesn't exceed the </t>
    </r>
    <r>
      <rPr>
        <b/>
        <sz val="11"/>
        <color theme="1"/>
        <rFont val="Calibri"/>
        <family val="2"/>
        <scheme val="minor"/>
      </rPr>
      <t xml:space="preserve">Max </t>
    </r>
    <r>
      <rPr>
        <sz val="11"/>
        <color theme="1"/>
        <rFont val="Calibri"/>
        <family val="2"/>
        <scheme val="minor"/>
      </rPr>
      <t>on Tax Calculations, the calculated value is used.</t>
    </r>
  </si>
  <si>
    <t>TC35</t>
  </si>
  <si>
    <r>
      <t xml:space="preserve">If the calculated value of the Tax Calculation exceeds the </t>
    </r>
    <r>
      <rPr>
        <b/>
        <sz val="11"/>
        <color theme="1"/>
        <rFont val="Calibri"/>
        <family val="2"/>
        <scheme val="minor"/>
      </rPr>
      <t xml:space="preserve">Max </t>
    </r>
    <r>
      <rPr>
        <sz val="11"/>
        <color theme="1"/>
        <rFont val="Calibri"/>
        <family val="2"/>
        <scheme val="minor"/>
      </rPr>
      <t xml:space="preserve">on Tax Calculations, the </t>
    </r>
    <r>
      <rPr>
        <b/>
        <sz val="11"/>
        <color theme="1"/>
        <rFont val="Calibri"/>
        <family val="2"/>
        <scheme val="minor"/>
      </rPr>
      <t>Max</t>
    </r>
    <r>
      <rPr>
        <sz val="11"/>
        <color theme="1"/>
        <rFont val="Calibri"/>
        <family val="2"/>
        <scheme val="minor"/>
      </rPr>
      <t xml:space="preserve"> is used.</t>
    </r>
  </si>
  <si>
    <t>TC36</t>
  </si>
  <si>
    <r>
      <t xml:space="preserve">If the calculated value of the Tax Calculation doesn't exceed the </t>
    </r>
    <r>
      <rPr>
        <b/>
        <sz val="11"/>
        <color theme="1"/>
        <rFont val="Calibri"/>
        <family val="2"/>
        <scheme val="minor"/>
      </rPr>
      <t xml:space="preserve">Min </t>
    </r>
    <r>
      <rPr>
        <sz val="11"/>
        <color theme="1"/>
        <rFont val="Calibri"/>
        <family val="2"/>
        <scheme val="minor"/>
      </rPr>
      <t xml:space="preserve">on Tax Calculations, the </t>
    </r>
    <r>
      <rPr>
        <b/>
        <sz val="11"/>
        <color theme="1"/>
        <rFont val="Calibri"/>
        <family val="2"/>
        <scheme val="minor"/>
      </rPr>
      <t>Min</t>
    </r>
    <r>
      <rPr>
        <sz val="11"/>
        <color theme="1"/>
        <rFont val="Calibri"/>
        <family val="2"/>
        <scheme val="minor"/>
      </rPr>
      <t xml:space="preserve"> is used.</t>
    </r>
  </si>
  <si>
    <t>TC37</t>
  </si>
  <si>
    <r>
      <t xml:space="preserve">If the calculated value of the Tax Calculation exceeds the </t>
    </r>
    <r>
      <rPr>
        <b/>
        <sz val="11"/>
        <color theme="1"/>
        <rFont val="Calibri"/>
        <family val="2"/>
        <scheme val="minor"/>
      </rPr>
      <t xml:space="preserve">Min </t>
    </r>
    <r>
      <rPr>
        <sz val="11"/>
        <color theme="1"/>
        <rFont val="Calibri"/>
        <family val="2"/>
        <scheme val="minor"/>
      </rPr>
      <t>on Tax Calculations, the calculated value is used.</t>
    </r>
  </si>
  <si>
    <t>TC38</t>
  </si>
  <si>
    <r>
      <t xml:space="preserve">Tax Calculations with an </t>
    </r>
    <r>
      <rPr>
        <b/>
        <sz val="11"/>
        <color theme="1"/>
        <rFont val="Calibri"/>
        <family val="2"/>
        <scheme val="minor"/>
      </rPr>
      <t>Additional Percent</t>
    </r>
    <r>
      <rPr>
        <sz val="11"/>
        <color theme="1"/>
        <rFont val="Calibri"/>
        <family val="2"/>
        <scheme val="minor"/>
      </rPr>
      <t xml:space="preserve"> are calculated correctly.</t>
    </r>
  </si>
  <si>
    <t>TC39</t>
  </si>
  <si>
    <r>
      <t xml:space="preserve">Tax Calculations </t>
    </r>
    <r>
      <rPr>
        <b/>
        <sz val="11"/>
        <color theme="1"/>
        <rFont val="Calibri"/>
        <family val="2"/>
        <scheme val="minor"/>
      </rPr>
      <t>without</t>
    </r>
    <r>
      <rPr>
        <sz val="11"/>
        <color theme="1"/>
        <rFont val="Calibri"/>
        <family val="2"/>
        <scheme val="minor"/>
      </rPr>
      <t xml:space="preserve"> an </t>
    </r>
    <r>
      <rPr>
        <b/>
        <sz val="11"/>
        <color theme="1"/>
        <rFont val="Calibri"/>
        <family val="2"/>
        <scheme val="minor"/>
      </rPr>
      <t>Additional Percent</t>
    </r>
    <r>
      <rPr>
        <sz val="11"/>
        <color theme="1"/>
        <rFont val="Calibri"/>
        <family val="2"/>
        <scheme val="minor"/>
      </rPr>
      <t xml:space="preserve"> are calculated correctly.</t>
    </r>
  </si>
  <si>
    <t>TC40</t>
  </si>
  <si>
    <r>
      <t xml:space="preserve">Tax Calculations with </t>
    </r>
    <r>
      <rPr>
        <b/>
        <sz val="11"/>
        <color theme="1"/>
        <rFont val="Calibri"/>
        <family val="2"/>
        <scheme val="minor"/>
      </rPr>
      <t xml:space="preserve">additional part specific tax </t>
    </r>
    <r>
      <rPr>
        <sz val="11"/>
        <color theme="1"/>
        <rFont val="Calibri"/>
        <family val="2"/>
        <scheme val="minor"/>
      </rPr>
      <t>are considered and calculated correctly.</t>
    </r>
  </si>
  <si>
    <t>TC41</t>
  </si>
  <si>
    <r>
      <t xml:space="preserve">Tax Calculations </t>
    </r>
    <r>
      <rPr>
        <b/>
        <sz val="11"/>
        <color theme="1"/>
        <rFont val="Calibri"/>
        <family val="2"/>
        <scheme val="minor"/>
      </rPr>
      <t>without</t>
    </r>
    <r>
      <rPr>
        <sz val="11"/>
        <color theme="1"/>
        <rFont val="Calibri"/>
        <family val="2"/>
        <scheme val="minor"/>
      </rPr>
      <t xml:space="preserve"> </t>
    </r>
    <r>
      <rPr>
        <b/>
        <sz val="11"/>
        <color theme="1"/>
        <rFont val="Calibri"/>
        <family val="2"/>
        <scheme val="minor"/>
      </rPr>
      <t xml:space="preserve">additional part specific tax </t>
    </r>
    <r>
      <rPr>
        <sz val="11"/>
        <color theme="1"/>
        <rFont val="Calibri"/>
        <family val="2"/>
        <scheme val="minor"/>
      </rPr>
      <t>are considered and calculated correctly.</t>
    </r>
  </si>
  <si>
    <t>HS1</t>
  </si>
  <si>
    <t>When a part receives a US HTS code AND the first 8 digits of that US HTS Code matches the US HS Code field of one of the clearance country's HS Codes, THEN the part matches to that specific HS Code.</t>
  </si>
  <si>
    <t>OC - HS Codes</t>
  </si>
  <si>
    <t>Part__c.Matched_HS_Code2__c</t>
  </si>
  <si>
    <t>HS2</t>
  </si>
  <si>
    <t>When a part receives a US HTS Code AND doesn't match on the first 8 digits of the US HS Code field of any of the clearance country's HS Codes AND the HS Code is an exact match to the Destination HS Code of one of the clearance country's HS Codes, THEN the part matches to that specific HS Code.</t>
  </si>
  <si>
    <t>HS3</t>
  </si>
  <si>
    <r>
      <t xml:space="preserve">When the part receives a US HTS Code AND doesn’t match on the first 8 digits of the US Code field of one of the clearance country's HS Codes AND matches the Destination HS Code field of one of the clearance country's HS Codes by means of </t>
    </r>
    <r>
      <rPr>
        <b/>
        <sz val="11"/>
        <color theme="1"/>
        <rFont val="Calibri"/>
        <family val="2"/>
        <scheme val="minor"/>
      </rPr>
      <t>Truncation</t>
    </r>
    <r>
      <rPr>
        <sz val="11"/>
        <color theme="1"/>
        <rFont val="Calibri"/>
        <family val="2"/>
        <scheme val="minor"/>
      </rPr>
      <t xml:space="preserve"> (remove last digit until a match is found in the destination code), THEN the part matches to the HS Code of the clearance country with the highest rate.</t>
    </r>
  </si>
  <si>
    <t>HS4</t>
  </si>
  <si>
    <t>When a part doesn't match to an HS Code of the clearance country, the Matched_HS_Code2__c field is left blank and the No_HS_Code_Match__c field is changed to TRUE.</t>
  </si>
  <si>
    <t>Part__c.Matched_HS_Code2__c;Part__c.No_HS_Code_Match__c</t>
  </si>
  <si>
    <t>HS5</t>
  </si>
  <si>
    <t>When a part matches to an HS Code of the clearance country, the Rate is inherited from the matched HS Code.</t>
  </si>
  <si>
    <t>Part__c.Rate__c</t>
  </si>
  <si>
    <t>HS6</t>
  </si>
  <si>
    <t>When a part matches to an HS Code of the clearance country, the Part Specific Rate 1 is inherited from the matched HS Code.</t>
  </si>
  <si>
    <t>Part__c.Part_Specific_Rate_1__c</t>
  </si>
  <si>
    <t>HS7</t>
  </si>
  <si>
    <t>When a part matches to an HS Code of the clearance country, the Part Specific Rate 2 is inherited from the matched HS Code.</t>
  </si>
  <si>
    <t>Part__c.Part_Specific_Rate_2__c</t>
  </si>
  <si>
    <t>HS9</t>
  </si>
  <si>
    <t>When a part matches to an HS Code of the clearance country, the Restricted Status is inherited from the matched HS Code.</t>
  </si>
  <si>
    <t>Part__c.Restricted_status__c</t>
  </si>
  <si>
    <t>HS10</t>
  </si>
  <si>
    <t>When a part matches to an HS Code of the clearance country, the Specific VAT Rate is inherited from the matched HS Code.</t>
  </si>
  <si>
    <t>Part__c.Specific_VAT_Rate__c</t>
  </si>
  <si>
    <t>HS11</t>
  </si>
  <si>
    <t>When a part matches to an HS Code of the clearance country that has a blank value for a Specific VAT Rate, then the Specific VAT Rate is inherited from the matched HS Code.</t>
  </si>
  <si>
    <t>CIF1</t>
  </si>
  <si>
    <r>
      <t xml:space="preserve">When the selected CPA on the Shipment order has a CIF Freight and Insurance value of "CIF Amount", the </t>
    </r>
    <r>
      <rPr>
        <b/>
        <sz val="11"/>
        <color theme="1"/>
        <rFont val="Calibri"/>
        <family val="2"/>
        <scheme val="minor"/>
      </rPr>
      <t>Tax Calc Freight</t>
    </r>
    <r>
      <rPr>
        <sz val="11"/>
        <color theme="1"/>
        <rFont val="Calibri"/>
        <family val="2"/>
        <scheme val="minor"/>
      </rPr>
      <t xml:space="preserve"> and </t>
    </r>
    <r>
      <rPr>
        <b/>
        <sz val="11"/>
        <color theme="1"/>
        <rFont val="Calibri"/>
        <family val="2"/>
        <scheme val="minor"/>
      </rPr>
      <t>Tax Calc Liability Cover</t>
    </r>
    <r>
      <rPr>
        <sz val="11"/>
        <color theme="1"/>
        <rFont val="Calibri"/>
        <family val="2"/>
        <scheme val="minor"/>
      </rPr>
      <t xml:space="preserve"> fields are populated with the International Delivery Fee and the Insurance Fee respectively.</t>
    </r>
  </si>
  <si>
    <t>OC - CIF</t>
  </si>
  <si>
    <t>Shipment_Order__c.CPA_v2_0__r.CIF_Freight_and_Insurance__c;Shipment_Order__c.Client_Actual_Freight_Value__c;Shipment_Order__c.Client_Actual_Insurance_Value__c</t>
  </si>
  <si>
    <t>CIF2</t>
  </si>
  <si>
    <r>
      <t xml:space="preserve">When the selected CPA on the Shipment order has a CIF Freight and Insurance value of "Freight Amount", the </t>
    </r>
    <r>
      <rPr>
        <b/>
        <sz val="11"/>
        <color theme="1"/>
        <rFont val="Calibri"/>
        <family val="2"/>
        <scheme val="minor"/>
      </rPr>
      <t>Tax Calc Freight</t>
    </r>
    <r>
      <rPr>
        <sz val="11"/>
        <color theme="1"/>
        <rFont val="Calibri"/>
        <family val="2"/>
        <scheme val="minor"/>
      </rPr>
      <t xml:space="preserve"> field is populated with the International Delivery Fee and the </t>
    </r>
    <r>
      <rPr>
        <b/>
        <sz val="11"/>
        <color theme="1"/>
        <rFont val="Calibri"/>
        <family val="2"/>
        <scheme val="minor"/>
      </rPr>
      <t>Tax Calc Liability Cover</t>
    </r>
    <r>
      <rPr>
        <sz val="11"/>
        <color theme="1"/>
        <rFont val="Calibri"/>
        <family val="2"/>
        <scheme val="minor"/>
      </rPr>
      <t xml:space="preserve"> field is populated with 0.</t>
    </r>
  </si>
  <si>
    <t>CIF3</t>
  </si>
  <si>
    <r>
      <t xml:space="preserve">When the selected CPA on the Shipment order has a CIF Freight and Insurance value of "Insurance Amount", the </t>
    </r>
    <r>
      <rPr>
        <b/>
        <sz val="11"/>
        <color theme="1"/>
        <rFont val="Calibri"/>
        <family val="2"/>
        <scheme val="minor"/>
      </rPr>
      <t>Tax Calc Liability Cover</t>
    </r>
    <r>
      <rPr>
        <sz val="11"/>
        <color theme="1"/>
        <rFont val="Calibri"/>
        <family val="2"/>
        <scheme val="minor"/>
      </rPr>
      <t xml:space="preserve"> field is populated with the Insurance Fee and the </t>
    </r>
    <r>
      <rPr>
        <b/>
        <sz val="11"/>
        <color theme="1"/>
        <rFont val="Calibri"/>
        <family val="2"/>
        <scheme val="minor"/>
      </rPr>
      <t>Tax Calc Freight</t>
    </r>
    <r>
      <rPr>
        <sz val="11"/>
        <color theme="1"/>
        <rFont val="Calibri"/>
        <family val="2"/>
        <scheme val="minor"/>
      </rPr>
      <t xml:space="preserve"> field is populated with 0.</t>
    </r>
  </si>
  <si>
    <t>CIF4</t>
  </si>
  <si>
    <r>
      <t xml:space="preserve">When the selected CPA on the Shipment order has a CIF Freight and Insurance value of "Insurance Amount;Freight Amount", the </t>
    </r>
    <r>
      <rPr>
        <b/>
        <sz val="11"/>
        <color theme="1"/>
        <rFont val="Calibri"/>
        <family val="2"/>
        <scheme val="minor"/>
      </rPr>
      <t>Tax Calc Freight</t>
    </r>
    <r>
      <rPr>
        <sz val="11"/>
        <color theme="1"/>
        <rFont val="Calibri"/>
        <family val="2"/>
        <scheme val="minor"/>
      </rPr>
      <t xml:space="preserve"> and </t>
    </r>
    <r>
      <rPr>
        <b/>
        <sz val="11"/>
        <color theme="1"/>
        <rFont val="Calibri"/>
        <family val="2"/>
        <scheme val="minor"/>
      </rPr>
      <t>Tax Calc Liability Cover</t>
    </r>
    <r>
      <rPr>
        <sz val="11"/>
        <color theme="1"/>
        <rFont val="Calibri"/>
        <family val="2"/>
        <scheme val="minor"/>
      </rPr>
      <t xml:space="preserve"> fields are populated with the International Delivery Fee and the Insurance Fee respectively.</t>
    </r>
  </si>
  <si>
    <t>CIF5</t>
  </si>
  <si>
    <r>
      <t xml:space="preserve">When the selected CPA on the Shipment order has a CIF Freight and Insurance value is blank, the </t>
    </r>
    <r>
      <rPr>
        <b/>
        <sz val="11"/>
        <color theme="1"/>
        <rFont val="Calibri"/>
        <family val="2"/>
        <scheme val="minor"/>
      </rPr>
      <t>Tax Calc Freight</t>
    </r>
    <r>
      <rPr>
        <sz val="11"/>
        <color theme="1"/>
        <rFont val="Calibri"/>
        <family val="2"/>
        <scheme val="minor"/>
      </rPr>
      <t xml:space="preserve"> and </t>
    </r>
    <r>
      <rPr>
        <b/>
        <sz val="11"/>
        <color theme="1"/>
        <rFont val="Calibri"/>
        <family val="2"/>
        <scheme val="minor"/>
      </rPr>
      <t>Tax Calc Liability Cover</t>
    </r>
    <r>
      <rPr>
        <sz val="11"/>
        <color theme="1"/>
        <rFont val="Calibri"/>
        <family val="2"/>
        <scheme val="minor"/>
      </rPr>
      <t xml:space="preserve"> fields are left blank.</t>
    </r>
  </si>
  <si>
    <t>CIF6</t>
  </si>
  <si>
    <r>
      <t xml:space="preserve">When TecEx is responsible for freight arrangements AND the CIF Freight and Insurance field on the CPA has a value of "CIF Amount", "Freight Amount" or "Insurance Amount;Freight Amount", the </t>
    </r>
    <r>
      <rPr>
        <b/>
        <sz val="11"/>
        <color theme="1"/>
        <rFont val="Calibri"/>
        <family val="2"/>
        <scheme val="minor"/>
      </rPr>
      <t>CI Input Freight</t>
    </r>
    <r>
      <rPr>
        <sz val="11"/>
        <color theme="1"/>
        <rFont val="Calibri"/>
        <family val="2"/>
        <scheme val="minor"/>
      </rPr>
      <t xml:space="preserve"> field has the same value as the </t>
    </r>
    <r>
      <rPr>
        <b/>
        <sz val="11"/>
        <color theme="1"/>
        <rFont val="Calibri"/>
        <family val="2"/>
        <scheme val="minor"/>
      </rPr>
      <t>Tax Calc Freight</t>
    </r>
    <r>
      <rPr>
        <sz val="11"/>
        <color theme="1"/>
        <rFont val="Calibri"/>
        <family val="2"/>
        <scheme val="minor"/>
      </rPr>
      <t xml:space="preserve"> field.</t>
    </r>
  </si>
  <si>
    <t>Shipment_Order__c.CI_Input_Freight__c</t>
  </si>
  <si>
    <t>CIF7</t>
  </si>
  <si>
    <r>
      <t xml:space="preserve">When the client is responsible for freight arrangements AND the CIF Freight and Insurance field on the CPA has a value of "CIF Amount", "Freight Amount" or "Insurance Amount;Freight Amount", the </t>
    </r>
    <r>
      <rPr>
        <b/>
        <sz val="11"/>
        <color theme="1"/>
        <rFont val="Calibri"/>
        <family val="2"/>
        <scheme val="minor"/>
      </rPr>
      <t>CI Input Freight</t>
    </r>
    <r>
      <rPr>
        <sz val="11"/>
        <color theme="1"/>
        <rFont val="Calibri"/>
        <family val="2"/>
        <scheme val="minor"/>
      </rPr>
      <t xml:space="preserve"> field is left blank.</t>
    </r>
  </si>
  <si>
    <t>CIF8</t>
  </si>
  <si>
    <r>
      <t xml:space="preserve">When the client is taking our liability cover product for the specific shipment AND the CIF Freight and Insurance field on the CPA has a value of "CIF Amount", "Insurance Amount" or "Insurance Amount;Freight Amount", the </t>
    </r>
    <r>
      <rPr>
        <b/>
        <sz val="11"/>
        <color theme="1"/>
        <rFont val="Calibri"/>
        <family val="2"/>
        <scheme val="minor"/>
      </rPr>
      <t>CI Input Liability Cover</t>
    </r>
    <r>
      <rPr>
        <sz val="11"/>
        <color theme="1"/>
        <rFont val="Calibri"/>
        <family val="2"/>
        <scheme val="minor"/>
      </rPr>
      <t xml:space="preserve"> field has the same value as the </t>
    </r>
    <r>
      <rPr>
        <b/>
        <sz val="11"/>
        <color theme="1"/>
        <rFont val="Calibri"/>
        <family val="2"/>
        <scheme val="minor"/>
      </rPr>
      <t>Tax Calc Liability Cover</t>
    </r>
    <r>
      <rPr>
        <sz val="11"/>
        <color theme="1"/>
        <rFont val="Calibri"/>
        <family val="2"/>
        <scheme val="minor"/>
      </rPr>
      <t xml:space="preserve"> field.</t>
    </r>
  </si>
  <si>
    <t>Shipment_Order__c.CI_Input_Liability_Cover__c</t>
  </si>
  <si>
    <t>CIF9</t>
  </si>
  <si>
    <r>
      <t xml:space="preserve">When the client is not taking our liability cover product for the specific shipment AND the CIF Freight and Insurance field on the CPA has a value of "CIF Amount", "Insurance Amount" or "Insurance Amount;Freight Amount", the </t>
    </r>
    <r>
      <rPr>
        <b/>
        <sz val="11"/>
        <color theme="1"/>
        <rFont val="Calibri"/>
        <family val="2"/>
        <scheme val="minor"/>
      </rPr>
      <t>CI Input Liability Cover</t>
    </r>
    <r>
      <rPr>
        <sz val="11"/>
        <color theme="1"/>
        <rFont val="Calibri"/>
        <family val="2"/>
        <scheme val="minor"/>
      </rPr>
      <t xml:space="preserve"> field is left blank.</t>
    </r>
  </si>
  <si>
    <t>CIF10</t>
  </si>
  <si>
    <r>
      <t xml:space="preserve">When the CIF Freight And Insurance field on the CPA is blank, then the </t>
    </r>
    <r>
      <rPr>
        <b/>
        <sz val="11"/>
        <color theme="1"/>
        <rFont val="Calibri"/>
        <family val="2"/>
        <scheme val="minor"/>
      </rPr>
      <t>CI Input Freight</t>
    </r>
    <r>
      <rPr>
        <sz val="11"/>
        <color theme="1"/>
        <rFont val="Calibri"/>
        <family val="2"/>
        <scheme val="minor"/>
      </rPr>
      <t xml:space="preserve"> is left blank no matter who is responsible for arranging the freight.</t>
    </r>
  </si>
  <si>
    <t>CIF11</t>
  </si>
  <si>
    <r>
      <t xml:space="preserve">When the CIF Freight And Insurance field on the CPA has a value of "Insurance Amount", then the </t>
    </r>
    <r>
      <rPr>
        <b/>
        <sz val="11"/>
        <color theme="1"/>
        <rFont val="Calibri"/>
        <family val="2"/>
        <scheme val="minor"/>
      </rPr>
      <t>CI Input Freight</t>
    </r>
    <r>
      <rPr>
        <sz val="11"/>
        <color theme="1"/>
        <rFont val="Calibri"/>
        <family val="2"/>
        <scheme val="minor"/>
      </rPr>
      <t xml:space="preserve"> is populated with 0 no matter who is responsible for arranging the freight.</t>
    </r>
  </si>
  <si>
    <t>CIF12</t>
  </si>
  <si>
    <r>
      <t xml:space="preserve">When the CIF Freight And Insurance field on the CPA is blank, then the </t>
    </r>
    <r>
      <rPr>
        <b/>
        <sz val="11"/>
        <color theme="1"/>
        <rFont val="Calibri"/>
        <family val="2"/>
        <scheme val="minor"/>
      </rPr>
      <t>CI Input Liability Cover</t>
    </r>
    <r>
      <rPr>
        <sz val="11"/>
        <color theme="1"/>
        <rFont val="Calibri"/>
        <family val="2"/>
        <scheme val="minor"/>
      </rPr>
      <t xml:space="preserve"> is left blank no matter whether the client takes our liability cover product or not.</t>
    </r>
  </si>
  <si>
    <t>CIF13</t>
  </si>
  <si>
    <r>
      <t xml:space="preserve">When the CIF Freight And Insurance field on the CPA has a value of "Freight Amount", then the </t>
    </r>
    <r>
      <rPr>
        <b/>
        <sz val="11"/>
        <color theme="1"/>
        <rFont val="Calibri"/>
        <family val="2"/>
        <scheme val="minor"/>
      </rPr>
      <t>CI Input Liability Cover</t>
    </r>
    <r>
      <rPr>
        <sz val="11"/>
        <color theme="1"/>
        <rFont val="Calibri"/>
        <family val="2"/>
        <scheme val="minor"/>
      </rPr>
      <t xml:space="preserve"> is populated with 0 no matter whether the client takes our liability cover product or not.</t>
    </r>
  </si>
  <si>
    <t>CR4</t>
  </si>
  <si>
    <t>Courier Rates from Restricted couriers aren't selected.</t>
  </si>
  <si>
    <t>OC - Courier Rate Selection</t>
  </si>
  <si>
    <t>Freight Fee</t>
  </si>
  <si>
    <t>Freight__c.Selected_Rate_From_Existing__c</t>
  </si>
  <si>
    <t>CR7</t>
  </si>
  <si>
    <t>Minimum rate is selected where Preferred = TRUE and Status = Created.</t>
  </si>
  <si>
    <t>CR8</t>
  </si>
  <si>
    <t>Stream Rate correctly calculated for courier rates</t>
  </si>
  <si>
    <t>CR9</t>
  </si>
  <si>
    <t>Final Rate correctly calculated for courier rates</t>
  </si>
  <si>
    <t>IFM1</t>
  </si>
  <si>
    <t>Internal Courier model used correctly where applicable.</t>
  </si>
  <si>
    <t>OC - Internal Freight Model</t>
  </si>
  <si>
    <t>Freight__c.Calculated_Courier_Cost__c</t>
  </si>
  <si>
    <t>IFM2</t>
  </si>
  <si>
    <t>Internal Freight model used correctly where applicable.</t>
  </si>
  <si>
    <t>Freight__c.Freight_forwarder_calculated_charge__c</t>
  </si>
  <si>
    <t>FST2</t>
  </si>
  <si>
    <t>Normal process is followed  for the International Delivery Fee on the SO when it's an EOR shipment and there is no related IOR record.</t>
  </si>
  <si>
    <t>OC - Freight Service Type</t>
  </si>
  <si>
    <t>Shipment_Order__c.International_Delivery_Fee__c</t>
  </si>
  <si>
    <t>FST3</t>
  </si>
  <si>
    <t>Correct Courier Type and Service Type is selected when it's an IOR shipment and the selected CPA is a FF only lane.</t>
  </si>
  <si>
    <t>Freight__c.Courier_Type__c;Freight__c.Service_type__c</t>
  </si>
  <si>
    <t>FST4</t>
  </si>
  <si>
    <t>Correct Courier Type and Service Type is selected when it's an IOR shipment and the selected CPA is not a FF only lane and the CW &gt; 120 and the Selected Rate from Existing is $0 or blank.</t>
  </si>
  <si>
    <t>FST5</t>
  </si>
  <si>
    <t>Correct Courier Type and Service Type is selected when it's an IOR shipment and the selected CPA is not a FF only lane and the CW &gt; 120 and the Selected Rate from Existing is not $0 or blank and FF Calculated Cost &lt; Selected Rate from Existing.</t>
  </si>
  <si>
    <t>FST6</t>
  </si>
  <si>
    <t>Correct Courier Type and Service Type is selected when it's an IOR shipment and the selected CPA is not a FF only lane and the CW &gt; 120 and the Selected Rate from Existing is not $0 or blank and FF Calculated Cost &gt;= Selected Rate from Existing.</t>
  </si>
  <si>
    <t>FST7</t>
  </si>
  <si>
    <t>Correct Courier Type and Service Type is selected when it's an IOR shipment and the selected CPA is not a FF only lane and the CW &lt;= 120 and the Selected Rate from Existing is $0 or blank.</t>
  </si>
  <si>
    <t>FST8</t>
  </si>
  <si>
    <t>Correct Courier Type and Service Type is selected when it's an IOR shipment and the selected CPA is not a FF only lane and the CW &lt;= 120 and the Selected Rate from Existing is not $0 or blank.</t>
  </si>
  <si>
    <t>FQA1</t>
  </si>
  <si>
    <t>International Freight Fee Invoiced correctly calculated when Courier type = None and Service Type = Freight Forwarder. (FF Calculated Cost)</t>
  </si>
  <si>
    <t>OC - Freight Quote Amount</t>
  </si>
  <si>
    <t>Freight__c.International_freight_fee_invoiced__c</t>
  </si>
  <si>
    <t>FQA2</t>
  </si>
  <si>
    <t>International Freight Fee Invoiced correctly calculated when Courier type = Manual and Service Type = Courier. (Calculated Courier Cost)</t>
  </si>
  <si>
    <t>FQA3</t>
  </si>
  <si>
    <t>International Freight Fee Invoiced correctly calculated when Courier type = Auto and Service Type = Courier. (Selected Rate From Existing)</t>
  </si>
  <si>
    <t>FQA4</t>
  </si>
  <si>
    <t>International Delivery Fee on SO is $0 when Freight Responsibility = Client.</t>
  </si>
  <si>
    <t>FQA5</t>
  </si>
  <si>
    <t>International Delivery Fee on SO is International Freight Fee Invoiced when Freight Responsibility = TecEx.</t>
  </si>
  <si>
    <t>LC1</t>
  </si>
  <si>
    <t>Liability Cover Fee is calculated correctly for Clients with a Liability Cover agreement of Annual Rate Agreement.</t>
  </si>
  <si>
    <t>OC - Liability Cover</t>
  </si>
  <si>
    <t>Shipment_Order__c.Liability_Cover_Fee_USD__c</t>
  </si>
  <si>
    <t>LC2</t>
  </si>
  <si>
    <t>Liability Cover Fee is calculated correctly for Clients with a Liability Cover agreement of Liability Cover Declined.</t>
  </si>
  <si>
    <t>LC3</t>
  </si>
  <si>
    <t>Liability Cover Fee is calculated correctly for Clients with a Liability Cover agreement of Ad Hoc Agreement.</t>
  </si>
  <si>
    <t>LC4</t>
  </si>
  <si>
    <t>When Client_Taking_Liability_Cover__c = Yes and the calculated Liability Cover Fee is less than or equal to 50, then the Liability Cover Fee is populated as $50.</t>
  </si>
  <si>
    <t>LC5</t>
  </si>
  <si>
    <t>When Client_Taking_Liability_Cover__c = Yes and the calculated Liability Cover Fee is greater than 50, then the Liability Cover Fee is populated with the calculated Liability Cover Fee.</t>
  </si>
  <si>
    <t>CPA1</t>
  </si>
  <si>
    <t>The Default CPA is selected where the CPARule for the country is a "Default" criteria rule and the compare strings don't match.</t>
  </si>
  <si>
    <t>OC - CPARules</t>
  </si>
  <si>
    <t>Shipment_Order__c.CPA_v2_0__c</t>
  </si>
  <si>
    <t>CPA2</t>
  </si>
  <si>
    <t>The Selected CPA is selected where the CPARule for the country is a "Default" criteria rule and the compare strings match.</t>
  </si>
  <si>
    <t>CPA3</t>
  </si>
  <si>
    <t>The Default CPA is selected where the CPARule for the country is a "Based on Criteria" criteria rule and the compare strings don't match.</t>
  </si>
  <si>
    <t>CPA4</t>
  </si>
  <si>
    <t>The Selected CPA is selected where the CPARule for the country is a "Based on Criteria" criteria rule and the compare strings match.</t>
  </si>
  <si>
    <t>MT1</t>
  </si>
  <si>
    <t>Assess Condition on Creation of Shipment_Order__c works as intended for Tasks creation.</t>
  </si>
  <si>
    <t>OC - Tasks</t>
  </si>
  <si>
    <t>Task.Master_Task__c</t>
  </si>
  <si>
    <t>MT5</t>
  </si>
  <si>
    <t>Master Tasks with &amp;&amp; conditions are correctly considered in the task creation process.</t>
  </si>
  <si>
    <t>Task.Master_Task__c;Task.IsNotApplicable__c</t>
  </si>
  <si>
    <t>MT6</t>
  </si>
  <si>
    <t>Master Tasks with || conditions are correctly considered in the task creation process.</t>
  </si>
  <si>
    <t>MT7</t>
  </si>
  <si>
    <t>Master Tasks with == conditions are correctly considered in the task creation process.</t>
  </si>
  <si>
    <t>MT8</t>
  </si>
  <si>
    <t>Master Tasks with != conditions are correctly considered in the task creation process.</t>
  </si>
  <si>
    <t>MT9</t>
  </si>
  <si>
    <t>Master Tasks with NULL conditions are correctly considered in the task creation process.</t>
  </si>
  <si>
    <t>MT10</t>
  </si>
  <si>
    <t>Master Tasks with CONTAINS conditions are correctly considered in the task creation process.</t>
  </si>
  <si>
    <t>MT11</t>
  </si>
  <si>
    <t>Master Tasks with TRUE conditions are correctly considered in the task creation process.</t>
  </si>
  <si>
    <t>MT12</t>
  </si>
  <si>
    <t>Master Tasks with FALSE conditions are correctly considered in the task creation process.</t>
  </si>
  <si>
    <t>MT13</t>
  </si>
  <si>
    <t>Master Tasks with text conditions are correctly considered in the task creation process.</t>
  </si>
  <si>
    <t>MT14</t>
  </si>
  <si>
    <t>Master Tasks with BLANK conditions are correctly considered in the task creation process.</t>
  </si>
  <si>
    <t>MT15</t>
  </si>
  <si>
    <t>Master Tasks with &lt;= conditions are correctly considered in the task creation process.</t>
  </si>
  <si>
    <t>MT16</t>
  </si>
  <si>
    <t>Master Tasks with &lt; conditions are correctly considered in the task creation process.</t>
  </si>
  <si>
    <t>MT17</t>
  </si>
  <si>
    <t>Master Tasks with &gt;= conditions are correctly considered in the task creation process.</t>
  </si>
  <si>
    <t>MT18</t>
  </si>
  <si>
    <t>Master Tasks with &gt; conditions are correctly considered in the task creation process.</t>
  </si>
  <si>
    <t>MT19</t>
  </si>
  <si>
    <t>Master Tasks with BEGINS conditions are correctly considered in the task creation process.</t>
  </si>
  <si>
    <t>MT20</t>
  </si>
  <si>
    <t>Master Tasks with  !CONTAINS conditions are correctly considered in the task creation process.</t>
  </si>
  <si>
    <t>MT21</t>
  </si>
  <si>
    <t>Master Tasks with formula conditions are correctly considered in the task creation process.</t>
  </si>
  <si>
    <t>MT22</t>
  </si>
  <si>
    <t>Conditions that consider fields form the Shipment_Order__c object are considered correctly.</t>
  </si>
  <si>
    <t>MT23</t>
  </si>
  <si>
    <t>Conditions that consider fields form the CPA_v2_0__c object are considered correctly.</t>
  </si>
  <si>
    <t>MT24</t>
  </si>
  <si>
    <t>Conditions that consider fields form the Account object are considered correctly.</t>
  </si>
  <si>
    <t>MT25</t>
  </si>
  <si>
    <t>Conditions that consider fields form the Shipment_Order_Package__c object are considered correctly.</t>
  </si>
  <si>
    <t>MT26</t>
  </si>
  <si>
    <t>Conditions that consider fields form the Part__c object are considered correctly.</t>
  </si>
  <si>
    <t>MT27</t>
  </si>
  <si>
    <t>Conditions that consider fields form the Freight__c object are considered correctly.</t>
  </si>
  <si>
    <t>MT28</t>
  </si>
  <si>
    <t>Conditions that consider fields form the Country__c object are considered correctly.</t>
  </si>
  <si>
    <t>MT29</t>
  </si>
  <si>
    <t>Only Operational MT's are considered.</t>
  </si>
  <si>
    <t>Task.Master_Task__c;Task.Master_Task__r.Operational__c</t>
  </si>
  <si>
    <t>MT30</t>
  </si>
  <si>
    <t>Only MT's with a Ship_To_Country__c of either "All" or the Destination country of the SO are considered.</t>
  </si>
  <si>
    <t>Task.Master_Task__c;Task.Master_Task__r.Ship_To_Country__c</t>
  </si>
  <si>
    <t>MT31</t>
  </si>
  <si>
    <t>Only MT's with the specific SO Record Type of the SO are considered.</t>
  </si>
  <si>
    <t>Task.Master_Task__c;Task.Master_Task__r.Shipment_Order_Record_Type__c</t>
  </si>
  <si>
    <t>MT33</t>
  </si>
  <si>
    <t>The Task_On_All_Related_Records__c field works as expected.</t>
  </si>
  <si>
    <t>MT34</t>
  </si>
  <si>
    <t>The Tasks are assigned as indicated on the Master Task field TecEx Assigned to.</t>
  </si>
  <si>
    <t>Task.TecEx_Assigned_To__c</t>
  </si>
  <si>
    <t>BQ1</t>
  </si>
  <si>
    <t>When no line items are added, the quote is never binding.</t>
  </si>
  <si>
    <t>OC - Binding Quote</t>
  </si>
  <si>
    <t>Shipment_Order__c.Binding_Quote__c</t>
  </si>
  <si>
    <t>BQ2</t>
  </si>
  <si>
    <t>When the client is Post CCD invoicing, the quote is never binding.</t>
  </si>
  <si>
    <t>BQ3</t>
  </si>
  <si>
    <t>When the client is neither of the above and none of the tasks are "Always Exempted" or "Exempt until Resolved", the quote is binding.</t>
  </si>
  <si>
    <t>BQ4</t>
  </si>
  <si>
    <t>When the client is neither of the above and any of the tasks are "Always Exempted" or "Exempt until Resolved", the quote is not binding.</t>
  </si>
  <si>
    <t>G1</t>
  </si>
  <si>
    <t>All shipment orders are converted from the "Cost Estimate Abandoned" state to "Cost Estimate".</t>
  </si>
  <si>
    <t>OC - General</t>
  </si>
  <si>
    <t>Shipment_Order__c.Shipping_Status__c</t>
  </si>
  <si>
    <t>G2</t>
  </si>
  <si>
    <t>The correct freight responsibility is selected as selected during the SO creation.</t>
  </si>
  <si>
    <t>Shipment_Order__c.Who_arranges_International_courier__c</t>
  </si>
  <si>
    <t>G3</t>
  </si>
  <si>
    <t>All shipment orders are created with the correct number of Line items</t>
  </si>
  <si>
    <t>Shipment_Order__c.of_Line_Items__c</t>
  </si>
  <si>
    <t>Load1</t>
  </si>
  <si>
    <t>200 easy Line items can be matched</t>
  </si>
  <si>
    <t>OC - Load Testing</t>
  </si>
  <si>
    <t>Load2</t>
  </si>
  <si>
    <t>81 difficult Line items can be matched</t>
  </si>
  <si>
    <t>Range1</t>
  </si>
  <si>
    <r>
      <t xml:space="preserve">When </t>
    </r>
    <r>
      <rPr>
        <b/>
        <sz val="11"/>
        <color theme="1"/>
        <rFont val="Calibri"/>
        <family val="2"/>
        <scheme val="minor"/>
      </rPr>
      <t>0 Line Items</t>
    </r>
    <r>
      <rPr>
        <sz val="11"/>
        <color theme="1"/>
        <rFont val="Calibri"/>
        <family val="2"/>
        <scheme val="minor"/>
      </rPr>
      <t xml:space="preserve"> are added to a shipment order, then </t>
    </r>
    <r>
      <rPr>
        <b/>
        <sz val="11"/>
        <color theme="1"/>
        <rFont val="Calibri"/>
        <family val="2"/>
        <scheme val="minor"/>
      </rPr>
      <t>both</t>
    </r>
    <r>
      <rPr>
        <sz val="11"/>
        <color theme="1"/>
        <rFont val="Calibri"/>
        <family val="2"/>
        <scheme val="minor"/>
      </rPr>
      <t xml:space="preserve"> the </t>
    </r>
    <r>
      <rPr>
        <b/>
        <sz val="11"/>
        <color theme="1"/>
        <rFont val="Calibri"/>
        <family val="2"/>
        <scheme val="minor"/>
      </rPr>
      <t>Maximum tax range</t>
    </r>
    <r>
      <rPr>
        <sz val="11"/>
        <color theme="1"/>
        <rFont val="Calibri"/>
        <family val="2"/>
        <scheme val="minor"/>
      </rPr>
      <t xml:space="preserve"> and </t>
    </r>
    <r>
      <rPr>
        <b/>
        <sz val="11"/>
        <color theme="1"/>
        <rFont val="Calibri"/>
        <family val="2"/>
        <scheme val="minor"/>
      </rPr>
      <t>Minimum tax range</t>
    </r>
    <r>
      <rPr>
        <sz val="11"/>
        <color theme="1"/>
        <rFont val="Calibri"/>
        <family val="2"/>
        <scheme val="minor"/>
      </rPr>
      <t xml:space="preserve"> is populated with </t>
    </r>
    <r>
      <rPr>
        <b/>
        <sz val="11"/>
        <color theme="1"/>
        <rFont val="Calibri"/>
        <family val="2"/>
        <scheme val="minor"/>
      </rPr>
      <t>0</t>
    </r>
    <r>
      <rPr>
        <sz val="11"/>
        <color theme="1"/>
        <rFont val="Calibri"/>
        <family val="2"/>
        <scheme val="minor"/>
      </rPr>
      <t>.</t>
    </r>
  </si>
  <si>
    <t>OC - Cost Ranges</t>
  </si>
  <si>
    <t>Shipment_Order__c.Maximum_tax_range__c;Shipment_Order__c.Minimum_tax_range__c</t>
  </si>
  <si>
    <t>Range2</t>
  </si>
  <si>
    <r>
      <t xml:space="preserve">When the </t>
    </r>
    <r>
      <rPr>
        <b/>
        <sz val="11"/>
        <color theme="1"/>
        <rFont val="Calibri"/>
        <family val="2"/>
        <scheme val="minor"/>
      </rPr>
      <t>service type</t>
    </r>
    <r>
      <rPr>
        <sz val="11"/>
        <color theme="1"/>
        <rFont val="Calibri"/>
        <family val="2"/>
        <scheme val="minor"/>
      </rPr>
      <t xml:space="preserve"> of a shipment order is "</t>
    </r>
    <r>
      <rPr>
        <b/>
        <sz val="11"/>
        <color theme="1"/>
        <rFont val="Calibri"/>
        <family val="2"/>
        <scheme val="minor"/>
      </rPr>
      <t>EOR</t>
    </r>
    <r>
      <rPr>
        <sz val="11"/>
        <color theme="1"/>
        <rFont val="Calibri"/>
        <family val="2"/>
        <scheme val="minor"/>
      </rPr>
      <t xml:space="preserve">", then </t>
    </r>
    <r>
      <rPr>
        <b/>
        <sz val="11"/>
        <color theme="1"/>
        <rFont val="Calibri"/>
        <family val="2"/>
        <scheme val="minor"/>
      </rPr>
      <t>both</t>
    </r>
    <r>
      <rPr>
        <sz val="11"/>
        <color theme="1"/>
        <rFont val="Calibri"/>
        <family val="2"/>
        <scheme val="minor"/>
      </rPr>
      <t xml:space="preserve"> the </t>
    </r>
    <r>
      <rPr>
        <b/>
        <sz val="11"/>
        <color theme="1"/>
        <rFont val="Calibri"/>
        <family val="2"/>
        <scheme val="minor"/>
      </rPr>
      <t>Maximum tax range</t>
    </r>
    <r>
      <rPr>
        <sz val="11"/>
        <color theme="1"/>
        <rFont val="Calibri"/>
        <family val="2"/>
        <scheme val="minor"/>
      </rPr>
      <t xml:space="preserve"> and </t>
    </r>
    <r>
      <rPr>
        <b/>
        <sz val="11"/>
        <color theme="1"/>
        <rFont val="Calibri"/>
        <family val="2"/>
        <scheme val="minor"/>
      </rPr>
      <t>Minimum tax range</t>
    </r>
    <r>
      <rPr>
        <sz val="11"/>
        <color theme="1"/>
        <rFont val="Calibri"/>
        <family val="2"/>
        <scheme val="minor"/>
      </rPr>
      <t xml:space="preserve"> is populated with </t>
    </r>
    <r>
      <rPr>
        <b/>
        <sz val="11"/>
        <color theme="1"/>
        <rFont val="Calibri"/>
        <family val="2"/>
        <scheme val="minor"/>
      </rPr>
      <t>0</t>
    </r>
    <r>
      <rPr>
        <sz val="11"/>
        <color theme="1"/>
        <rFont val="Calibri"/>
        <family val="2"/>
        <scheme val="minor"/>
      </rPr>
      <t>.</t>
    </r>
  </si>
  <si>
    <t>Range3</t>
  </si>
  <si>
    <r>
      <t xml:space="preserve">When the </t>
    </r>
    <r>
      <rPr>
        <b/>
        <sz val="11"/>
        <color theme="1"/>
        <rFont val="Calibri"/>
        <family val="2"/>
        <scheme val="minor"/>
      </rPr>
      <t>Total_Taxes__c</t>
    </r>
    <r>
      <rPr>
        <sz val="11"/>
        <color theme="1"/>
        <rFont val="Calibri"/>
        <family val="2"/>
        <scheme val="minor"/>
      </rPr>
      <t xml:space="preserve"> of a shipment order is </t>
    </r>
    <r>
      <rPr>
        <b/>
        <sz val="11"/>
        <color theme="1"/>
        <rFont val="Calibri"/>
        <family val="2"/>
        <scheme val="minor"/>
      </rPr>
      <t>0</t>
    </r>
    <r>
      <rPr>
        <sz val="11"/>
        <color theme="1"/>
        <rFont val="Calibri"/>
        <family val="2"/>
        <scheme val="minor"/>
      </rPr>
      <t xml:space="preserve">, then </t>
    </r>
    <r>
      <rPr>
        <b/>
        <sz val="11"/>
        <color theme="1"/>
        <rFont val="Calibri"/>
        <family val="2"/>
        <scheme val="minor"/>
      </rPr>
      <t>both</t>
    </r>
    <r>
      <rPr>
        <sz val="11"/>
        <color theme="1"/>
        <rFont val="Calibri"/>
        <family val="2"/>
        <scheme val="minor"/>
      </rPr>
      <t xml:space="preserve"> the </t>
    </r>
    <r>
      <rPr>
        <b/>
        <sz val="11"/>
        <color theme="1"/>
        <rFont val="Calibri"/>
        <family val="2"/>
        <scheme val="minor"/>
      </rPr>
      <t>Maximum tax range</t>
    </r>
    <r>
      <rPr>
        <sz val="11"/>
        <color theme="1"/>
        <rFont val="Calibri"/>
        <family val="2"/>
        <scheme val="minor"/>
      </rPr>
      <t xml:space="preserve"> and </t>
    </r>
    <r>
      <rPr>
        <b/>
        <sz val="11"/>
        <color theme="1"/>
        <rFont val="Calibri"/>
        <family val="2"/>
        <scheme val="minor"/>
      </rPr>
      <t>Minimum tax range</t>
    </r>
    <r>
      <rPr>
        <sz val="11"/>
        <color theme="1"/>
        <rFont val="Calibri"/>
        <family val="2"/>
        <scheme val="minor"/>
      </rPr>
      <t xml:space="preserve"> is populated with </t>
    </r>
    <r>
      <rPr>
        <b/>
        <sz val="11"/>
        <color theme="1"/>
        <rFont val="Calibri"/>
        <family val="2"/>
        <scheme val="minor"/>
      </rPr>
      <t>0</t>
    </r>
    <r>
      <rPr>
        <sz val="11"/>
        <color theme="1"/>
        <rFont val="Calibri"/>
        <family val="2"/>
        <scheme val="minor"/>
      </rPr>
      <t>.</t>
    </r>
  </si>
  <si>
    <t>Range4</t>
  </si>
  <si>
    <r>
      <t xml:space="preserve">When the </t>
    </r>
    <r>
      <rPr>
        <b/>
        <sz val="11"/>
        <color theme="1"/>
        <rFont val="Calibri"/>
        <family val="2"/>
        <scheme val="minor"/>
      </rPr>
      <t>Invoice_Timing__c</t>
    </r>
    <r>
      <rPr>
        <sz val="11"/>
        <color theme="1"/>
        <rFont val="Calibri"/>
        <family val="2"/>
        <scheme val="minor"/>
      </rPr>
      <t xml:space="preserve"> of a shipment order is </t>
    </r>
    <r>
      <rPr>
        <b/>
        <sz val="11"/>
        <color theme="1"/>
        <rFont val="Calibri"/>
        <family val="2"/>
        <scheme val="minor"/>
      </rPr>
      <t xml:space="preserve">Post-CCD Invoicing </t>
    </r>
    <r>
      <rPr>
        <sz val="11"/>
        <color theme="1"/>
        <rFont val="Calibri"/>
        <family val="2"/>
        <scheme val="minor"/>
      </rPr>
      <t xml:space="preserve">AND it's an IOR shipment with Line Items with Total_Taxes of more than 0, then the </t>
    </r>
    <r>
      <rPr>
        <b/>
        <sz val="11"/>
        <color theme="1"/>
        <rFont val="Calibri"/>
        <family val="2"/>
        <scheme val="minor"/>
      </rPr>
      <t>factor</t>
    </r>
    <r>
      <rPr>
        <sz val="11"/>
        <color theme="1"/>
        <rFont val="Calibri"/>
        <family val="2"/>
        <scheme val="minor"/>
      </rPr>
      <t xml:space="preserve"> used in the max tax range and min tax range calculation is </t>
    </r>
    <r>
      <rPr>
        <b/>
        <sz val="11"/>
        <color theme="1"/>
        <rFont val="Calibri"/>
        <family val="2"/>
        <scheme val="minor"/>
      </rPr>
      <t>1.03</t>
    </r>
    <r>
      <rPr>
        <sz val="11"/>
        <color theme="1"/>
        <rFont val="Calibri"/>
        <family val="2"/>
        <scheme val="minor"/>
      </rPr>
      <t>.</t>
    </r>
  </si>
  <si>
    <t>Range5</t>
  </si>
  <si>
    <r>
      <t xml:space="preserve">When the </t>
    </r>
    <r>
      <rPr>
        <b/>
        <sz val="11"/>
        <color theme="1"/>
        <rFont val="Calibri"/>
        <family val="2"/>
        <scheme val="minor"/>
      </rPr>
      <t>Invoice_Timing__c</t>
    </r>
    <r>
      <rPr>
        <sz val="11"/>
        <color theme="1"/>
        <rFont val="Calibri"/>
        <family val="2"/>
        <scheme val="minor"/>
      </rPr>
      <t xml:space="preserve"> of a shipment order is NOT </t>
    </r>
    <r>
      <rPr>
        <b/>
        <sz val="11"/>
        <color theme="1"/>
        <rFont val="Calibri"/>
        <family val="2"/>
        <scheme val="minor"/>
      </rPr>
      <t xml:space="preserve">Post-CCD Invoicing </t>
    </r>
    <r>
      <rPr>
        <sz val="11"/>
        <color theme="1"/>
        <rFont val="Calibri"/>
        <family val="2"/>
        <scheme val="minor"/>
      </rPr>
      <t xml:space="preserve">AND it's an IOR shipment with Line Items with Total_Taxes of more than 0, then the </t>
    </r>
    <r>
      <rPr>
        <b/>
        <sz val="11"/>
        <color theme="1"/>
        <rFont val="Calibri"/>
        <family val="2"/>
        <scheme val="minor"/>
      </rPr>
      <t>factor</t>
    </r>
    <r>
      <rPr>
        <sz val="11"/>
        <color theme="1"/>
        <rFont val="Calibri"/>
        <family val="2"/>
        <scheme val="minor"/>
      </rPr>
      <t xml:space="preserve"> used in the max tax range and min tax range calculation is (</t>
    </r>
    <r>
      <rPr>
        <b/>
        <sz val="11"/>
        <color theme="1"/>
        <rFont val="Calibri"/>
        <family val="2"/>
        <scheme val="minor"/>
      </rPr>
      <t>1 + CPA_v2_0__r.Country__r.Foreign_Currency_Adjustment_Factor__c/100 + IOR_Price_List__r.Tax_Buffer__c/100)</t>
    </r>
    <r>
      <rPr>
        <sz val="11"/>
        <color theme="1"/>
        <rFont val="Calibri"/>
        <family val="2"/>
        <scheme val="minor"/>
      </rPr>
      <t>.</t>
    </r>
  </si>
  <si>
    <t>Range6</t>
  </si>
  <si>
    <r>
      <t xml:space="preserve">When the </t>
    </r>
    <r>
      <rPr>
        <b/>
        <sz val="11"/>
        <color theme="1"/>
        <rFont val="Calibri"/>
        <family val="2"/>
        <scheme val="minor"/>
      </rPr>
      <t>Default Duty Rollup</t>
    </r>
    <r>
      <rPr>
        <sz val="11"/>
        <color theme="1"/>
        <rFont val="Calibri"/>
        <family val="2"/>
        <scheme val="minor"/>
      </rPr>
      <t xml:space="preserve"> of the Country linked to the CPA linked to a shipment order is </t>
    </r>
    <r>
      <rPr>
        <b/>
        <sz val="11"/>
        <color theme="1"/>
        <rFont val="Calibri"/>
        <family val="2"/>
        <scheme val="minor"/>
      </rPr>
      <t xml:space="preserve">0 </t>
    </r>
    <r>
      <rPr>
        <sz val="11"/>
        <color theme="1"/>
        <rFont val="Calibri"/>
        <family val="2"/>
        <scheme val="minor"/>
      </rPr>
      <t xml:space="preserve">AND it's an IOR shipment with Line Items with Total_Taxes of more than 0, then the </t>
    </r>
    <r>
      <rPr>
        <b/>
        <sz val="11"/>
        <color theme="1"/>
        <rFont val="Calibri"/>
        <family val="2"/>
        <scheme val="minor"/>
      </rPr>
      <t>Minimum tax range</t>
    </r>
    <r>
      <rPr>
        <sz val="11"/>
        <color theme="1"/>
        <rFont val="Calibri"/>
        <family val="2"/>
        <scheme val="minor"/>
      </rPr>
      <t xml:space="preserve"> and</t>
    </r>
    <r>
      <rPr>
        <b/>
        <sz val="11"/>
        <color theme="1"/>
        <rFont val="Calibri"/>
        <family val="2"/>
        <scheme val="minor"/>
      </rPr>
      <t xml:space="preserve"> Maximum tax range</t>
    </r>
    <r>
      <rPr>
        <sz val="11"/>
        <color theme="1"/>
        <rFont val="Calibri"/>
        <family val="2"/>
        <scheme val="minor"/>
      </rPr>
      <t xml:space="preserve"> are calculated correctly.</t>
    </r>
  </si>
  <si>
    <t>Range7</t>
  </si>
  <si>
    <r>
      <t xml:space="preserve">When the </t>
    </r>
    <r>
      <rPr>
        <b/>
        <sz val="11"/>
        <color theme="1"/>
        <rFont val="Calibri"/>
        <family val="2"/>
        <scheme val="minor"/>
      </rPr>
      <t>Default Duty Rollup</t>
    </r>
    <r>
      <rPr>
        <sz val="11"/>
        <color theme="1"/>
        <rFont val="Calibri"/>
        <family val="2"/>
        <scheme val="minor"/>
      </rPr>
      <t xml:space="preserve"> of the Country linked to the CPA linked to a shipment order is NOT </t>
    </r>
    <r>
      <rPr>
        <b/>
        <sz val="11"/>
        <color theme="1"/>
        <rFont val="Calibri"/>
        <family val="2"/>
        <scheme val="minor"/>
      </rPr>
      <t xml:space="preserve">0 </t>
    </r>
    <r>
      <rPr>
        <sz val="11"/>
        <color theme="1"/>
        <rFont val="Calibri"/>
        <family val="2"/>
        <scheme val="minor"/>
      </rPr>
      <t xml:space="preserve">AND it's an IOR shipment with Line Items with Total_Taxes of more than 0, then the </t>
    </r>
    <r>
      <rPr>
        <b/>
        <sz val="11"/>
        <color theme="1"/>
        <rFont val="Calibri"/>
        <family val="2"/>
        <scheme val="minor"/>
      </rPr>
      <t>Minimum tax range</t>
    </r>
    <r>
      <rPr>
        <sz val="11"/>
        <color theme="1"/>
        <rFont val="Calibri"/>
        <family val="2"/>
        <scheme val="minor"/>
      </rPr>
      <t xml:space="preserve"> and</t>
    </r>
    <r>
      <rPr>
        <b/>
        <sz val="11"/>
        <color theme="1"/>
        <rFont val="Calibri"/>
        <family val="2"/>
        <scheme val="minor"/>
      </rPr>
      <t xml:space="preserve"> Maximum tax range</t>
    </r>
    <r>
      <rPr>
        <sz val="11"/>
        <color theme="1"/>
        <rFont val="Calibri"/>
        <family val="2"/>
        <scheme val="minor"/>
      </rPr>
      <t xml:space="preserve"> are calculated correctly.</t>
    </r>
  </si>
  <si>
    <t>Range8</t>
  </si>
  <si>
    <r>
      <t xml:space="preserve">The </t>
    </r>
    <r>
      <rPr>
        <b/>
        <sz val="11"/>
        <color theme="1"/>
        <rFont val="Calibri"/>
        <family val="2"/>
        <scheme val="minor"/>
      </rPr>
      <t>Cost Range Minimum</t>
    </r>
    <r>
      <rPr>
        <sz val="11"/>
        <color theme="1"/>
        <rFont val="Calibri"/>
        <family val="2"/>
        <scheme val="minor"/>
      </rPr>
      <t xml:space="preserve"> is calculated correctly.</t>
    </r>
  </si>
  <si>
    <t>Shipment_Order__c.Total_Cost_Range_Max__c;Shipment_Order__c.Total_Cost_Range_Min__c</t>
  </si>
  <si>
    <t>Range9</t>
  </si>
  <si>
    <r>
      <t xml:space="preserve">The </t>
    </r>
    <r>
      <rPr>
        <b/>
        <sz val="11"/>
        <color theme="1"/>
        <rFont val="Calibri"/>
        <family val="2"/>
        <scheme val="minor"/>
      </rPr>
      <t>Cost Range Maximum</t>
    </r>
    <r>
      <rPr>
        <sz val="11"/>
        <color theme="1"/>
        <rFont val="Calibri"/>
        <family val="2"/>
        <scheme val="minor"/>
      </rPr>
      <t xml:space="preserve"> is calculated correctly.</t>
    </r>
  </si>
  <si>
    <t>MED03:123TEST456;MED03:123PROWDANDAPPLE;MED03:123PROWD</t>
  </si>
  <si>
    <t>MED10:TE-815</t>
  </si>
  <si>
    <t>MED14:T3620</t>
  </si>
  <si>
    <t>MED04:MZ7LH240NE</t>
  </si>
  <si>
    <t>MED03:TE-815;MED03:210-AUNE;MED04:OR-808004041;MED04:RB-291W;MED05:OR-808004041;MED05:RB-291W;MED05:VEDGE-5000-AC-K9;MED05:P036-006;MED05:ETN2310WB-HW;MED05:E10GSFPLR;MED05:M1KB-2AC;MED05:F540736;MED05:FL520R515P-03F;MED10:VC-EDG-RMB-P;MED10:PAN-PA-220-RACK-SINGLE;MED10:FEX-40D-AMEU;MED14:SAMSUNGGALAXYJ3;MED14:ZA2B0037SE;MED14:FEX-40D-AMEU;MED14:HL-1110;MED19:RVWM0208</t>
  </si>
  <si>
    <t>MED03:DELL-210-AUNE</t>
  </si>
  <si>
    <t>MED03:210-AUNE-DELL</t>
  </si>
  <si>
    <t>MED14:H390</t>
  </si>
  <si>
    <t>MED03:123TESTCARDIGAN;MED03:1234567890;MED03:12345TEST12345</t>
  </si>
  <si>
    <t>MED03:12345TBC12345</t>
  </si>
  <si>
    <t>MED03:123PROWDFORAPPLE</t>
  </si>
  <si>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</si>
  <si>
    <t>MED03:12345TBC12345;MED03:123PROWDFORAPPLE;MED10:54321TESTING12345</t>
  </si>
  <si>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A-220-RACK-SINGLE;MED10:FEX-40D-AMEU;MED14:SAMSUNGGALAXYJ3;MED14:ZA2B0037SE;MED14:FEX-40D-AMEU;MED14:HL-1110;MED19:RVWM0208;MED04:MZ7LH240NE;MED14:H390;MED10:PAN-PWR-CORD-EU</t>
  </si>
  <si>
    <t>MED10:TE-815;MED14:T3620</t>
  </si>
  <si>
    <t>MED01;MED05</t>
  </si>
  <si>
    <t>MED03;MED04;MED11</t>
  </si>
  <si>
    <t>MED01;MED03;MED04;MED05;MED07;MED10;MED11</t>
  </si>
  <si>
    <t>MED02;MED03;MED04;MED06;MED07;MED11;MED12;MED14</t>
  </si>
  <si>
    <t>MED02;MED03;MED04;MED07;MED13</t>
  </si>
  <si>
    <t>MED05;MED11</t>
  </si>
  <si>
    <t>MED04</t>
  </si>
  <si>
    <t>MED03</t>
  </si>
  <si>
    <t>MED02;MED06;MED07;MED14</t>
  </si>
  <si>
    <t>MED01;MED02;MED03;MED04;MED06;MED07;MED13;MED14</t>
  </si>
  <si>
    <t>MED02</t>
  </si>
  <si>
    <t>MED03;MED11;MED14</t>
  </si>
  <si>
    <t>MED12</t>
  </si>
  <si>
    <t>MED06</t>
  </si>
  <si>
    <t>MED02;MED03;MED04;MED07;MED11;MED12</t>
  </si>
  <si>
    <t>MED01;MED02;MED03;MED04;MED07;MED08;MED09;MED13;MED14</t>
  </si>
  <si>
    <t>MED02;MED04;MED06;MED07;MED14</t>
  </si>
  <si>
    <t>MED03;MED05;MED10;MED11</t>
  </si>
  <si>
    <t>MED05</t>
  </si>
  <si>
    <t>MED07</t>
  </si>
  <si>
    <t>MED01;MED02;MED03;MED04;MED05;MED06;MED07;MED08;MED09;MED10;MED11;MED12;MED13;MED14</t>
  </si>
  <si>
    <t>MED03;MED07</t>
  </si>
  <si>
    <t>MED01;MED02;MED03;MED04;MED05;MED07;MED10;MED12;MED13;MED14</t>
  </si>
  <si>
    <t>MED04;MED11</t>
  </si>
  <si>
    <t>MED01;MED02;MED03;MED04;MED05;MED06;MED07;MED10;MED11;MED12;MED13;MED14</t>
  </si>
  <si>
    <t>MED03;MED04;MED06;MED11;MED12;MED14</t>
  </si>
  <si>
    <t>MED02;MED03;MED04;MED06;MED07;MED11;MED12;MED13;MED14</t>
  </si>
  <si>
    <t>MED08;MED09;MED23</t>
  </si>
  <si>
    <t>MED04;MED21;MED22</t>
  </si>
  <si>
    <t>MED01;MED07;MED10;MED11;MED13;MED14</t>
  </si>
  <si>
    <t>MED02;MED03;MED04</t>
  </si>
  <si>
    <t>MED08;MED09</t>
  </si>
  <si>
    <t>MED08</t>
  </si>
  <si>
    <t>MED09</t>
  </si>
  <si>
    <t>MED01;MED03;MED11;MED12;MED14</t>
  </si>
  <si>
    <t>MED02;MED05;MED06</t>
  </si>
  <si>
    <t>MED04;MED07;MED10;MED13</t>
  </si>
  <si>
    <t>MED01;MED03;MED04;MED07;MED10;MED11;MED12;MED13;MED14</t>
  </si>
  <si>
    <t>MED01;MED02;MED03;MED05;MED06;MED08;MED09;MED12;MED13;MED14</t>
  </si>
  <si>
    <t>MED04;MED07;MED10;MED11</t>
  </si>
  <si>
    <t>MED05;MED09</t>
  </si>
  <si>
    <t>MED01;MED02;MED03;MED04;MED07;MED08;MED10;MED11;MED12;MED13;MED14</t>
  </si>
  <si>
    <t>MED05;MED07;MED08;MED09;MED10;MED12;MED13;MED14</t>
  </si>
  <si>
    <t>MED01;MED02;MED03;MED04;MED06;MED11</t>
  </si>
  <si>
    <t>MED16</t>
  </si>
  <si>
    <t>MED15</t>
  </si>
  <si>
    <t>MED02;MED04;MED06;MED11;MED12;MED14</t>
  </si>
  <si>
    <t>MED01;MED03;MED05;MED07;MED08;MED09;MED10;MED13;MED17</t>
  </si>
  <si>
    <t>MED04;MED08;MED09;MED11;MED12;MED13;MED15;MED21;MED23</t>
  </si>
  <si>
    <t>MED01;MED02;MED03;MED05;MED06;MED07;MED10;MED14;MED16;MED17;MED19;MED20;MED22;MED23</t>
  </si>
  <si>
    <t>MED06;MED08;MED09;MED13;MED15;MED17;MED23</t>
  </si>
  <si>
    <t>MED01;MED02;MED03;MED04;MED05;MED07;MED10;MED11;MED12;MED14;MED16;MED19;MED20;MED21;MED22</t>
  </si>
  <si>
    <t>MED06;MED13;MED17</t>
  </si>
  <si>
    <t>MED23;MED08;MED09</t>
  </si>
  <si>
    <t>MED06;MED13;MED17;MED15</t>
  </si>
  <si>
    <t>MED06;MED17</t>
  </si>
  <si>
    <t>MED01;MED02;MED03;MED04;MED05;MED06;MED07;MED11;MED12;MED13;MED14;MED26</t>
  </si>
  <si>
    <t>MED22</t>
  </si>
  <si>
    <t>MED02;MED03;MED05;MED06;MED07;MED10;MED11;MED12;MED13;MED14</t>
  </si>
  <si>
    <t>MED01;MED04;MED13</t>
  </si>
  <si>
    <t>MED04;MED07</t>
  </si>
  <si>
    <t>MED10</t>
  </si>
  <si>
    <t>MED02;MED04</t>
  </si>
  <si>
    <t>MED11;MED12</t>
  </si>
  <si>
    <t>MED02;MED10;MED11;MED12</t>
  </si>
  <si>
    <t>MED19</t>
  </si>
  <si>
    <t>MED12;MED19</t>
  </si>
  <si>
    <t>MED02;MED19</t>
  </si>
  <si>
    <t>MED20</t>
  </si>
  <si>
    <t>MED11</t>
  </si>
  <si>
    <t>MED10;MED19</t>
  </si>
  <si>
    <t>MED01;MED02;MED03;MED04;MED05;MED06;MED07;MED11;MED12;MED13;MED14</t>
  </si>
  <si>
    <t>MED03;MED04;MED10;MED14</t>
  </si>
  <si>
    <t>MED02;MED03;MED04;MED07;MED10;MED11;MED13;MED14</t>
  </si>
  <si>
    <t>MED21</t>
  </si>
  <si>
    <t>MED04;MED10</t>
  </si>
  <si>
    <t>MED05:VEDGE-5000-AC-K9;MED05:RB-291W;MED05:OR-808004041;MED05:P036-006;MED05:FL520R515P-03F;MED05:F540736;MED05:M1KB-2AC;MED05:E10GSFPLR;MED05:ETN2310WB-HW;MED10:VC-EDG-RMB-P;MED14:FEX-40D-AMEU</t>
  </si>
  <si>
    <t>MED05:P036-006;MED05:FL520R515P-03F;MED05:F540736;MED10:FEX-40D-AMEU;MED10:TE-815;MED26:RELWYN TEST</t>
  </si>
  <si>
    <t>MED03:DELL-210-AUNE;MED03:210-AUNE;MED03:TE-815;MED03:210-AUNE-DELL;MED03:123TESTCARDIGAN;MED03:1234567890;MED03:12345TEST12345;MED14:T3620;MED14:ZA2B0037SE;MED14:SAMSUNGGALAXYJ3;MED19:RVWM0208</t>
  </si>
  <si>
    <t>MED03:TE-815;MED03:210-AUNE;MED03:DELL-210-AUNE;MED03:210-AUNE-DELL;MED03:123TESTCARDIGAN;MED03:1234567890;MED03:12345TEST12345;MED03:123TEST456;MED03:123PROWDANDAPPLE;MED03:123PROWD;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t>
  </si>
  <si>
    <t>MED04:OR-808004041;MED04:RB-291W;MED10:VC-EDG-RMB-P;MED10:PAN-PWR-CORD-EU;MED10:PAN-PA-220-RACK-SINGLE;MED10:FEX-40D-AMEU;MED10:TE-815</t>
  </si>
  <si>
    <t>MED10:PAN-PA-220-RACK-SINGLE</t>
  </si>
  <si>
    <t>MED05:RB-291W;MED05:OR-808004041;MED05:P036-006;MED05:FL520R515P-03F;MED05:F540736;MED10:VC-EDG-RMB-P;MED10:PAN-PWR-CORD-EU;MED14:T3620;MED14:FEX-40D-AMEU</t>
  </si>
  <si>
    <t>MED26:PART 49872249875;MED26:TAX TEST1 MALAYSIA;MED26:TAX TEST2 MALAYSIA;MED26:TAX TEST3 MALAYSIA;MED26:TAX TEST4 MALAYSIA;MED26:TAX TEST5 MALAYSIA;MED26:TAX TEST6 MALAYSIA;MED26:TAX TEST7 MALAYSIA;MED26:TAX TEST8 MALAYSIA;MED26:TAX TEST9 MALAYSIA</t>
  </si>
  <si>
    <t>MED03:TE-815;MED03:123PROWDFORAPPLE;MED03:123PROWD;MED03:123PROWDANDAPPLE;MED03:123TEST456;MED03:12345TBC12345;MED03:12345TEST12345;MED03:1234567890;MED03:123TESTCARDIGAN;MED03:210-AUNE-DELL;MED03:DELL-210-AUNE;MED03:210-AUNE;MED04:OR-808004041;MED04:MZ7LH240NE;MED04:RB-291W;MED05:FL520R515P-03F;MED05:F540736;MED05:M1KB-2AC;MED05:E10GSFPLR;MED05:ETN2310WB-HW;MED05:P036-006;MED05:VEDGE-5000-AC-K9;MED05:RB-291W;MED05:OR-808004041;MED10:VC-EDG-RMB-P;MED10:TE-815;MED10:54321TESTING12345;MED10:FEX-40D-AMEU;MED10:PAN-PA-220-RACK-SINGLE;MED10:PAN-PWR-CORD-EU;MED14:SAMSUNGGALAXYJ3;MED14:H390;MED14:HL-1110;MED14:T3620;MED14:FEX-40D-AMEU;MED14:ZA2B0037SE;MED19:RVWM0208</t>
  </si>
  <si>
    <t>MED17;MED20</t>
  </si>
  <si>
    <t>MED15;MED19</t>
  </si>
  <si>
    <t>MED13</t>
  </si>
  <si>
    <t>MED07;MED11;MED16</t>
  </si>
  <si>
    <t>MED01;MED02;MED03;MED04;MED05;MED06;MED08;MED09;MED10;MED12;MED14</t>
  </si>
  <si>
    <t>MED15;MED16;MED20</t>
  </si>
  <si>
    <t>MED07;MED11;MED17;MED20</t>
  </si>
  <si>
    <t>MED13;MED16</t>
  </si>
  <si>
    <t>MED01;MED03;MED04;MED05;MED06;MED07;MED08;MED09;MED10;MED11;MED12;MED13;MED14;MED15;MED16;MED17;MED19;MED20;MED21;MED22;MED23</t>
  </si>
  <si>
    <t>MED05;MED06;MED07;MED08;MED09;MED10;MED11;MED12;MED13;MED15;MED16;MED17;MED19;MED20;MED21;MED22;MED23</t>
  </si>
  <si>
    <t>MED01;MED03;MED04;MED05;MED06;MED07;MED08;MED09;MED10;MED11;MED12;MED13;MED15;MED16;MED17;MED19;MED20;MED21;MED22;MED23</t>
  </si>
  <si>
    <t>MED14</t>
  </si>
  <si>
    <t>MED01;MED02;MED03;MED04;MED06;MED10;MED11;MED13;MED15</t>
  </si>
  <si>
    <t>MED06;MED10;MED11;MED15</t>
  </si>
  <si>
    <t>MED01;MED03;MED04;MED13</t>
  </si>
  <si>
    <t>MED05;MED07;MED12;MED14;MED17;MED19;MED20;MED21</t>
  </si>
  <si>
    <t>MED01;MED02;MED03;MED04;MED06;MED10;MED11;MED13;MED15;MED22</t>
  </si>
  <si>
    <t>MED05;MED07;MED08;MED09;MED12;MED16;MED17;MED19;MED20;MED21</t>
  </si>
  <si>
    <t>MED12;MED14;MED15;MED16;MED20;MED21</t>
  </si>
  <si>
    <t>MED02;MED04;MED05;MED06;MED07;MED10;MED13;MED17;MED19;MED22</t>
  </si>
  <si>
    <t>MED02;MED05;MED06;MED07;MED08;MED09;MED10;MED11;MED12;MED14;MED15;MED19;MED20;MED22</t>
  </si>
  <si>
    <t>MED01;MED04;MED13;MED16;MED21</t>
  </si>
  <si>
    <t>MED02;MED03;MED05;MED06;MED09;MED10;MED12;MED14;MED20;MED23</t>
  </si>
  <si>
    <t>MED03;MED04;MED05;MED11;MED13;MED16;MED20</t>
  </si>
  <si>
    <t>MED23</t>
  </si>
  <si>
    <t>MED01;MED02;MED06;MED14;MED17;MED19</t>
  </si>
  <si>
    <t>MED07;MED08;MED09;MED10;MED12;MED15;MED21;MED22</t>
  </si>
  <si>
    <t>MED03:Insurance Letter (Client Taking Liability Cover);MED03:Freight Invoice;MED03:Pictures of Products/Labels (Myanmar, Vietman);MED04:TRC Approval (Jordan);MED04:Shipper's Letter of Instruction;MED04:Higher Costs AsMEDciated with Shipping Dangerous Goods;MED04:EMC Test Report;MED04:TRC Letter (Jordan);MED06:Pictures of Products/Labels;MED06:SCoC Certificate;MED06:Serial Numbers;MED07:Pictures of the product’s Box;MED07:Wireless Information Required (CPA Selection);MED07:Pictures of Products/Labels (India);MED07:GSTIN Required;MED07:CIF Reminder (AWB);MED10:Trade war (US &amp; China);MED11:Work Order;MED13:Shipper's Letter of Instruction (Special);MED13:Pre-inspection Required;MED14:Taiwan Custom POD;MED15:Japan Datacenter Modal;MED17:End User Address Must NOT be on Boxes;MED17:EAC Declaration of Conformity;MED20:Export Declaration;MED21:Pictures of Products/Labels;MED21:Shipper's Letter of Instruction;MED21:IMED9001 Certificate;MED21:Documents to be Signed and Stamped (Egypt);MED22:POA Required out of NL;MED22:EOR Required out of EU Countries;MED22:Letter of Appointment</t>
  </si>
  <si>
    <t>MED03:Insurance Letter (Client Taking Liability Cover);MED03:Pictures of Products/Labels (Myanmar, Vietman);MED04:TRC Approval (Jordan);MED04:Higher Costs AsMEDciated with Shipping Dangerous Goods;MED07:Pictures of Products/Labels (India);MED10:Trade Wars;MED11:Letter of Credit (LC);MED13:Shipper's Letter of Instruction (Special);MED15:Japan Datacenter Modal;MED22:POA Required out of NL</t>
  </si>
  <si>
    <t>MED03:Insurance Letter (Client Taking Liability Cover);MED03:Freight Invoice;MED03:Pictures of Products/Labels (Myanmar, Vietman);MED04:TRC Approval (Jordan);MED04:Shipper's Letter of Instruction;MED04:Higher Costs AsMEDciated with Shipping Dangerous Goods;MED04:EMC Test Report;MED04:TRC Letter (Jordan);MED06:SCoC Certificate;MED06:Serial Numbers;MED07:Pictures of the product’s Box;MED07:Pictures of Products/Labels (India);MED10:Trade war (US &amp; China);MED11:Letter of Credit (LC);MED15:Japan Datacenter Modal;MED17:End User Address Must NOT be on Boxes;MED17:EAC Declaration of Conformity;MED20:Export Declaration;MED21:Shipper's Letter of Instruction;MED21:IMED9001 Certificate;MED22:POA Required out of NL;MED22:EOR Required out of EU Countries;MED22:Letter of Appointment</t>
  </si>
  <si>
    <t>MED02:Package Contains Batteries (PI Numbers Required);MED03:Insurance Letter (Client Taking Liability Cover);MED03:Pictures of Products/Labels (Myanmar, Vietman);MED04:TRC Approval (Jordan);MED04:Higher Costs AsMEDciated with Shipping Dangerous Goods;MED07:Wireless Information Required (CPA Selection);MED07:Pictures of Products/Labels (India);MED07:GSTIN Required;MED10:Trade war (US &amp; China);MED11:Letter of Credit (LC);MED11:Work Order;MED13:Shipper's Letter of Instruction (Special);MED13:Pre-inspection Required;MED14:Taiwan Custom POD;MED14:NCC Certificate;MED15:Japan Datacenter Modal;MED22:POA Required out of NL</t>
  </si>
  <si>
    <t>MED01:E2E Standard Process Flow;MED02:Package Contains Batteries (PI Numbers Required);MED02:Manufacturer Information Required (CPA Selection);MED04:Packing List (Client);MED04:Higher Costs AsMEDciated with Shipping Dangerous Goods;MED05:Schedule Pick-up (TecEx) - Manual Courier;MED05:E2E Standard Process Flow;MED06:Pictures of Products/Labels;MED06:COO Certificate - from Freight Forwarder (TecEx Freight);MED07:Schedule Pick-up (TecEx) - Manual Courier;MED08:EOR Process;MED09:EOR Process;MED10:Trade Wars;MED10:Enquire if the Rhenus Hub has been utilized for this shipment;MED10:Manufacturer Information Required (CPA Selection);MED11:Manufacturer Information Required (CPA Selection);MED11:Air Waybill Required (Client) - FF Only (With Notify Party);MED13:Shipper's Letter of Instruction (Special);MED13:Packing List (Client);MED13:Enquire if the Rhenus Hub has been utilized for this shipment;MED14:Manufacturer Restricted (Part);MED15:Japan Datacenter Modal;MED19:E2E Standard Process Flow;MED21:Pictures of Products/Labels;MED21:Packing List (Client)</t>
  </si>
  <si>
    <t>MED02:Manufacturer Information Required (CPA Selection);MED05:Schedule Pick-up (TecEx) - Manual Courier;MED07:Wireless Information Required (CPA Selection);MED07:Schedule Pick-up (TecEx) - Manual Courier;MED08:EOR Process;MED09:EOR Process;MED10:Trade Wars;MED10:Enquire if the Rhenus Hub has been utilized for this shipment;MED10:Manufacturer Information Required (CPA Selection);MED11:Manufacturer Information Required (CPA Selection);MED11:Freight Information Required;MED11:Air Waybill Required (Client) - FF Only (With Notify Party);MED13:Insurance Information Required;MED13:Enquire if the Rhenus Hub has been utilized for this shipment;MED14:Manufacturer Restricted (Part);MED15:Air Waybill Required (Client) - FF Only (No Notify Party);MED15:Japan Datacenter Modal;MED15:Freight Information Required;MED16:Insurance Information Required;MED16:Freight Information Required;MED20:Freight Information Required;MED23:Contact Supplier for EOR Process</t>
  </si>
  <si>
    <t>MED03:Insurance Letter (Client Taking Liability Cover);MED03:Freight Invoice;MED03:Pictures of Products/Labels (Myanmar, Vietman);MED04:TRC Approval (Jordan);MED04:Shipper's Letter of Instruction;MED04:EMC Test Report;MED04:TRC Letter (Jordan);MED06:Pictures of Products/Labels;MED06:COO Certificate - from Freight Forwarder (TecEx Freight);MED06:SCoC Certificate;MED06:Serial Numbers;MED06:CB/IECEE Test Report;MED07:Pictures of the product’s Box;MED07:Pictures of Products/Labels (India);MED11:BTRC Permission;MED11:Work Order;MED13:COO Certificate - from Freight Forwarder (US Shipments);MED17:EAC Declaration of Conformity;MED20:Export Declaration;MED21:Pictures of Products/Labels;MED21:Shipper's Letter of Instruction;MED21:IMED9001 Certificate;MED21:Declaration of Conformity (DoC);MED21:CB/IECEE Test Report;MED22:Letter of Appointment</t>
  </si>
  <si>
    <t>MED02:Package Contains Batteries (PI Numbers Required);MED02:Free Trade Zone Check Required;MED03:Free Trade Zone Check Required;MED06:No Agreed Pricing;MED07:Wireless Information Required (CPA Selection);MED07:Free Trade Zone Check Required;MED11:Free Trade Zone Check Required;MED11:Air Waybill Required (Client) - FF Only (With Notify Party);MED13:Pre-inspection Required;MED15:Air Waybill Required (Client) - FF Only (No Notify Party);MED15:No Agreed Pricing;MED16:No Agreed Pricing - EHS Lanes;MED21:Documents to be Signed and Stamped (Egypt);MED23:No Agreed Pricing;MED23:Lane Still in Testing (R&amp;D)</t>
  </si>
  <si>
    <t>MED01:Air Waybill Required (Client) (With Notify Party);MED01:Finance Ready to Invoice;MED02:Finance Ready to Invoice;MED03:Air Waybill Required (Client) (No Notify Party);MED03:Finance Ready to Invoice;MED05:Finance Ready to Invoice;MED05:Shipping Pack to be Compiled;MED06:Finance Ready to Invoice;MED07:Finance Ready to Invoice;MED08:Air Waybill Required (Client) (No Notify Party);MED08:Shipping Pack to be Compiled;MED09:Air Waybill Required (Client) (No Notify Party);MED09:Shipping Pack to be Compiled;MED10:Finance Ready to Invoice;MED10:Schedule Pick-up (TecEx) - Auto;MED11:Shipping Pack to be Compiled;MED12:Air Waybill Required (Client) (No Notify Party);MED14:Finance Ready to Invoice;MED14:Air Waybill Required (Client) (With Notify Party);MED15:Shipping Pack to be Compiled;MED16:Finance Ready to Invoice;MED16:Air Waybill Required (Client) (No Notify Party);MED17:Finance Ready to Invoice;MED17:Schedule Pick-up (TecEx) - Auto;MED19:Finance Ready to Invoice;MED19:Shipping Pack to be Compiled;MED19:Schedule Pick-up (TecEx) - Auto;MED20:Finance Ready to Invoice;MED20:Air Waybill Required (Client) (No Notify Party);MED21:Air Waybill Required (Client) (With Notify Party);MED22:Finance Ready to Invoice;MED23:Shipping Pack to be Compiled;MED23:Air Waybill Required (Client) (No Notify Party)</t>
  </si>
  <si>
    <t>MED03:Insurance Letter (Client Taking Liability Cover);MED03:Freight Invoice;MED03:Pictures of Products/Labels (Myanmar, Vietman);MED04:TRC Approval (Jordan);MED04:Shipper's Letter of Instruction;MED04:Higher Costs AsMEDciated with Shipping Dangerous Goods;MED04:EMC Test Report;MED04:TRC Letter (Jordan);MED06:SCoC Certificate;MED06:Serial Numbers;MED07:Pictures of the product’s Box;MED07:Pictures of Products/Labels (India);MED07:GSTIN Required;MED10:Trade war (US &amp; China);MED11:Letter of Credit (LC);MED13:Shipper's Letter of Instruction (Special);MED14:Taiwan Custom POD;MED15:Japan Datacenter Modal;MED17:End User Address Must NOT be on Boxes;MED17:EAC Declaration of Conformity;MED20:Export Declaration;MED21:Shipper's Letter of Instruction;MED21:IMED9001 Certificate;MED22:POA Required out of NL;MED22:EOR Required out of EU Countries;MED22:Letter of Appointment</t>
  </si>
  <si>
    <t>MED01:E2E Standard Process Flow;MED02:Courier Picklist Selection;MED04:Courier Picklist Selection;MED05:Courier Picklist Selection;MED05:E2E Standard Process Flow;MED06:Courier Picklist Selection;MED07:Courier Picklist Selection;MED10:Courier Picklist Selection;MED13:Courier Picklist Selection;MED17:Courier Picklist Selection;MED19:E2E Standard Process Flow;MED19:Courier Picklist Selection;MED22:Courier Picklist Selection</t>
  </si>
  <si>
    <t>MED14:Wireless Goods Limited to 10 samples</t>
  </si>
  <si>
    <t>MED02:Original Documents to be Couriered to the In-country Team (UAE &lt; $20 000)</t>
  </si>
  <si>
    <t>MED11:Letter of Credit (LC)</t>
  </si>
  <si>
    <t>MED10:Part Categorising Required (Tax Calculation);MED14:NCC Certificate;MED14:Wireless Goods Limited to 10 samples;MED19:Net Weight per Line Item</t>
  </si>
  <si>
    <t>MED04:PDU's Attract Higher Duties;MED14:BSMI</t>
  </si>
  <si>
    <t>MED03:Shipping Pack to be Compiled (Specific Instructions);MED05:Shipping Pack to be Compiled;MED08:Shipping Pack to be Compiled;MED09:Shipping Pack to be Compiled;MED11:Shipping Pack to be Compiled;MED12:Shipping Pack to be Compiled (Specific Instructions);MED15:Shipping Pack to be Compiled;MED17:Shipping Pack to be Compiled (Specific Instructions);MED19:Shipping Pack to be Compiled;MED21:NTRA;MED23:Shipping Pack to be Compiled</t>
  </si>
  <si>
    <t>MED10:Part Categorising Required (Tax Calculation)</t>
  </si>
  <si>
    <t>MED03:Insurance Letter (Client Taking Liability Cover);MED04:TRC Approval (Jordan);MED04:Higher Costs AsMEDciated with Shipping Dangerous Goods;MED07:GSTIN Required;MED10:Trade war (US &amp; China);MED11:Letter of Credit (LC);MED13:Shipper's Letter of Instruction (Special);MED15:Japan Datacenter Modal;MED22:POA Required out of NL;MED22:EOR Required out of EU Countries</t>
  </si>
  <si>
    <t>MED03:Freight Invoice;MED03:Pictures of Products/Labels (Myanmar, Vietman);MED04:TRC Approval (Jordan);MED04:Higher Costs AsMEDciated with Shipping Dangerous Goods;MED04:EMC Test Report;MED04:TRC Letter (Jordan);MED06:COO Certificate - from Freight Forwarder (TecEx Freight);MED06:SCoC Certificate;MED06:Serial Numbers;MED06:CB/IECEE Test Report;MED07:Pictures of the product’s Box;MED07:Pictures of Products/Labels (India);MED10:Trade Wars;MED11:Letter of Credit (LC);MED11:Work Order;MED13:Shipper's Letter of Instruction (Special);MED13:Pre-inspection Required;MED14:NCC Certificate;MED14:Manufacturer Restricted (Part);MED15:Air Waybill Required (Client) - FF Only (No Notify Party);MED20:Export Declaration;MED21:IMED9001 Certificate;MED21:CB/IECEE Test Report;MED23:Contact Supplier for EOR Process</t>
  </si>
  <si>
    <t>MED04:Packing List (Client);MED10:Enquire if the Rhenus Hub has been utilized for this shipment;MED11:Freight Information Required;MED13:Packing List (Client);MED13:Insurance Information Required;MED13:Enquire if the Rhenus Hub has been utilized for this shipment;MED15:Freight Information Required;MED16:Insurance Information Required;MED16:Freight Information Required;MED20:Freight Information Required;MED21:Packing List (Client)</t>
  </si>
  <si>
    <t>MED02:Package Contains Batteries (PI Numbers Required);MED02:Battery Declaration to be Completed &amp; Attached to Goods;MED02:UN Label to be Completed &amp; Attached to Goods</t>
  </si>
  <si>
    <t>MED03:Liability Cover: Ad Hoc Approvals;MED04:PDU's Attract Higher Duties;MED10:Trade Wars;MED10:Part Categorising Required (Tax Calculation);MED14:BSMI;MED14:Manufacturer Restricted (Part);MED19:Net Weight per Line Item;MED21:NTRA</t>
  </si>
  <si>
    <t>MED01:Pre-alert/Departure Notice/Flight Details Required;MED03:Pre-alert/Departure Notice/Flight Details Required;MED05:Schedule Pick-up (TecEx) - Manual Courier;MED07:Schedule Pick-up (TecEx) - Manual Courier;MED11:Pre-alert/Departure Notice/Flight Details Required;MED13:Shipper's Letter of Instruction (Special);MED15:Pre-alert/Departure Notice/Flight Details Required</t>
  </si>
  <si>
    <t>MED01:E2E Shipment;MED04:Higher Costs AsMEDciated with Shipping Dangerous Goods;MED05:E2E Shipment;MED07:CIF Reminder (AWB);MED08:Letter of Undertaking;MED09:Letter of Undertaking;MED17:End User Address Must NOT be on Boxes;MED19:E2E Shipment</t>
  </si>
  <si>
    <t>MED02:Manufacturer Information Required (CPA Selection);MED08:EOR Pre-alert (AM);MED09:EOR Pre-alert (AM);MED10:Trade war (US &amp; China);MED10:Manufacturer Information Required (CPA Selection);MED11:Manufacturer Information Required (CPA Selection);MED11:Freight Information Required;MED15:Freight Information Required;MED16:Freight Information Required;MED20:Freight Information Required;MED22:POA Required out of NL</t>
  </si>
  <si>
    <t>MED04:Packing List (Client);MED08:Export License EOR;MED08:EOR Process;MED09:Export License EOR;MED09:EOR Process;MED13:Packing List (Client);MED14:Taiwan Custom POD;MED21:Packing List (Client);MED22:EOR Required out of EU Countries;MED23:Export License EOR</t>
  </si>
  <si>
    <t>MED05:Air Waybill Required (TecEx) - Auto AWB;MED07:Air Waybill Required (TecEx) - Auto AWB;MED08:Cargo for Military Use;MED09:Cargo for Military Use;MED10:Air Waybill Required (TecEx) - Auto AWB;MED17:Air Waybill Required (TecEx) - Auto AWB;MED19:Air Waybill Required (TecEx) - Auto AWB</t>
  </si>
  <si>
    <t>MED06:2nd Leg Air Waybill Required - Manual AWB;MED07:GSTIN Required;MED10:Enquire if the Rhenus Hub has been utilized for this shipment;MED13:Insurance Information Required;MED13:Enquire if the Rhenus Hub has been utilized for this shipment;MED15:Japan Datacenter Modal;MED16:Insurance Information Required;MED22:2nd Leg Air Waybill Required - Manual AWB;MED23:Contact Supplier for EOR Process</t>
  </si>
  <si>
    <t>MED01;MED02;MED06;MED07;MED08;MED09;MED11;MED12;MED13;MED15;MED16;MED17;MED20;MED21;MED22;MED23</t>
  </si>
  <si>
    <t>MED04;MED08;MED09;MED11;MED12;MED13;MED15</t>
  </si>
  <si>
    <t>MED03;MED05;MED10;MED14</t>
  </si>
  <si>
    <t>MED01;MED02;MED03;MED04;MED05;MED06;MED07;MED08;MED09;MED10;MED11;MED12;MED13;MED14;MED15;MED16;MED17;MED19;MED20;MED21;MED22;MED23</t>
  </si>
  <si>
    <t>MED03;MED04;MED05;MED10;MED14;MED19</t>
  </si>
  <si>
    <t>MED25</t>
  </si>
  <si>
    <t>MED24</t>
  </si>
  <si>
    <t>MED03;MED05;MED10;MED14;MED19;MED24;MED25;MED26</t>
  </si>
  <si>
    <t>MED04;MED05;MED19;MED25;MED26</t>
  </si>
  <si>
    <t>MED03;MED10;MED14;MED24</t>
  </si>
  <si>
    <t>MED01;MED02;MED03;MED04;MED05;MED06;MED07;MED08;MED09;MED10;MED11;MED12;MED13;MED14;MED15;MED16;MED17;MED19;MED20;MED21;MED22;MED23;MED24;MED25;MED26</t>
  </si>
  <si>
    <t>PowerEdge R720xd</t>
  </si>
  <si>
    <t>finisar123</t>
  </si>
  <si>
    <t>ProLiant DL360 Gen9</t>
  </si>
  <si>
    <t>gofriend</t>
  </si>
  <si>
    <t>123 by finisar</t>
  </si>
  <si>
    <t>STO1087CEAF-C</t>
  </si>
  <si>
    <t>nut</t>
  </si>
  <si>
    <t>Client_Reference__c</t>
  </si>
  <si>
    <t>Binding_Quote__c</t>
  </si>
  <si>
    <t>CPA_v2_0__r.CIF_Freight_and_Insurance__c</t>
  </si>
  <si>
    <t>Client_Actual_Freight_Value__c</t>
  </si>
  <si>
    <t>Client_Actual_Insurance_Value__c</t>
  </si>
  <si>
    <t>CI_Input_Freight__c</t>
  </si>
  <si>
    <t>CI_Input_Liability_Cover__c</t>
  </si>
  <si>
    <t>Total_Oncharge_FC_Costs__c</t>
  </si>
  <si>
    <t>FC_Total_Customs_Brokerage_Cost__c</t>
  </si>
  <si>
    <t>FC_Total_Clearance_Costs__c</t>
  </si>
  <si>
    <t>FC_Total_Handling_Costs__c</t>
  </si>
  <si>
    <t>Total_IOR_Fees_FC__c</t>
  </si>
  <si>
    <t>FC_IOR_and_Import_Compliance_Fee_USD__c</t>
  </si>
  <si>
    <t>FC_Total_License_Cost__c</t>
  </si>
  <si>
    <t>FC_Recharge_Tax_and_Duty__c</t>
  </si>
  <si>
    <t>CPA_v2_0__r.Name</t>
  </si>
  <si>
    <t>CPA_v2_0__c</t>
  </si>
  <si>
    <t>International_Delivery_Fee__c</t>
  </si>
  <si>
    <t>Liability_Cover_Fee_USD__c</t>
  </si>
  <si>
    <t>Destination__c</t>
  </si>
  <si>
    <t>Total_IOR_Fees_FC_Revenue__c</t>
  </si>
  <si>
    <t>IOR_FEE_USD__c</t>
  </si>
  <si>
    <t>Handling_and_Admin_Fee__c</t>
  </si>
  <si>
    <t>Bank_Fees__c</t>
  </si>
  <si>
    <t>Total_OnCharge_FC_Revenue__c</t>
  </si>
  <si>
    <t>Total_clearance_Costs__c</t>
  </si>
  <si>
    <t>Total_Customs_Brokerage_Cost__c</t>
  </si>
  <si>
    <t>Recharge_Handling_Costs__c</t>
  </si>
  <si>
    <t>Total_License_Cost__c</t>
  </si>
  <si>
    <t>Minimum_Brokerage_Costs__c</t>
  </si>
  <si>
    <t>Minimum_Clearance_Costs__c</t>
  </si>
  <si>
    <t>Minimum_Handling_Costs__c</t>
  </si>
  <si>
    <t>Minimum_License_Permit_Costs__c</t>
  </si>
  <si>
    <t>EOR_and_Export_Compliance_Fee_USD__c</t>
  </si>
  <si>
    <t>Total_Taxes__c</t>
  </si>
  <si>
    <t>Tax_Cost__c</t>
  </si>
  <si>
    <t>Forecast_Override__c</t>
  </si>
  <si>
    <t>Special_Client_Invoicing__c</t>
  </si>
  <si>
    <t>Shipping_Status__c</t>
  </si>
  <si>
    <t>Who_arranges_international_courier__c</t>
  </si>
  <si>
    <t>Maximum_tax_range__c</t>
  </si>
  <si>
    <t>Minimum_tax_range__c</t>
  </si>
  <si>
    <t>Total_Cost_Range_Max__c</t>
  </si>
  <si>
    <t>Total_Cost_Range_Min__c</t>
  </si>
  <si>
    <t>of_Line_Items__c</t>
  </si>
  <si>
    <t>Lookup Value</t>
  </si>
  <si>
    <t>Shipment_Order__r.Client_Reference__c</t>
  </si>
  <si>
    <t>LookupName</t>
  </si>
  <si>
    <t>Name</t>
  </si>
  <si>
    <t>Matched_HS_Code2__c</t>
  </si>
  <si>
    <t>Matched_HS_Code2__r.Name</t>
  </si>
  <si>
    <t>Catalogue_Part__c</t>
  </si>
  <si>
    <t>Catalogue_Part__r.Name</t>
  </si>
  <si>
    <t>Part_Matching_Method__c</t>
  </si>
  <si>
    <t>Li_ion_Batteries__c</t>
  </si>
  <si>
    <t>Category__c</t>
  </si>
  <si>
    <t>Sub_Category__c</t>
  </si>
  <si>
    <t>US_HTS_Code__c</t>
  </si>
  <si>
    <t>ECCN_No__c</t>
  </si>
  <si>
    <t>COO_2_digit__c</t>
  </si>
  <si>
    <t>Country_of_Origin2__c</t>
  </si>
  <si>
    <t>Possible_Countries_of_Origin__c</t>
  </si>
  <si>
    <t>MSRP__c</t>
  </si>
  <si>
    <t>Product__c</t>
  </si>
  <si>
    <t>Product__r.Name</t>
  </si>
  <si>
    <t>Start_V2_Product_Match__c</t>
  </si>
  <si>
    <t>Start_V3_Product_Match__c</t>
  </si>
  <si>
    <t>Manufacturer_Name__c</t>
  </si>
  <si>
    <t>Wireless_capability__c</t>
  </si>
  <si>
    <t>Encryption__c</t>
  </si>
  <si>
    <t>No_HS_Code_Match__c</t>
  </si>
  <si>
    <t>Rate__c</t>
  </si>
  <si>
    <t>Part_Specific_Rate_1__c</t>
  </si>
  <si>
    <t>Part_Specific_Rate_2__c</t>
  </si>
  <si>
    <t>Restricted_status__c</t>
  </si>
  <si>
    <t>Specific_VAT_Rate__c</t>
  </si>
  <si>
    <t>To be updated?</t>
  </si>
  <si>
    <t>Selected_Rate_From_Existing__c</t>
  </si>
  <si>
    <t>Old Selected Rate</t>
  </si>
  <si>
    <t>International_freight_fee_invoiced__c</t>
  </si>
  <si>
    <t>Courier_Type__c</t>
  </si>
  <si>
    <t>Service_Type__c</t>
  </si>
  <si>
    <t>Calculated_Courier_Cost__c</t>
  </si>
  <si>
    <t>Freight_forwarder_calculated_charge__c</t>
  </si>
  <si>
    <t>Master_Task_LookupName</t>
  </si>
  <si>
    <t>Master_Task__c</t>
  </si>
  <si>
    <t>Master_Task__r.Name</t>
  </si>
  <si>
    <t>IsNotApplicable__c</t>
  </si>
  <si>
    <t>Master_Task__r.Operational__c</t>
  </si>
  <si>
    <t>Master_Task__r.Ship_To_Country__c</t>
  </si>
  <si>
    <t>Master_Task__r.Shipment_Order_Record_Type__c</t>
  </si>
  <si>
    <t>TecEx_Assigned_To__c</t>
  </si>
  <si>
    <t>static(False)</t>
  </si>
  <si>
    <t>static(None)</t>
  </si>
  <si>
    <t>static('Canada - HOC (TecEx) (*)')</t>
  </si>
  <si>
    <t>static('a260Y00000EnEMsQAN')</t>
  </si>
  <si>
    <t>static('Canada')</t>
  </si>
  <si>
    <t>static(86.96)</t>
  </si>
  <si>
    <t>static(0)</t>
  </si>
  <si>
    <t>static('Cost Estimate')</t>
  </si>
  <si>
    <t>static('Client')</t>
  </si>
  <si>
    <t>static('1234567890')</t>
  </si>
  <si>
    <t>static('a1d1v000009Z5YqAAK')</t>
  </si>
  <si>
    <t>static('61099010000')</t>
  </si>
  <si>
    <t>static('Auto Matched')</t>
  </si>
  <si>
    <t>static('01t1v00000EZP1OAAX')</t>
  </si>
  <si>
    <t>static('CLOTHES - ALL')</t>
  </si>
  <si>
    <t>static(True)</t>
  </si>
  <si>
    <t>static(5810.63)</t>
  </si>
  <si>
    <t>static('Freight Forwarder')</t>
  </si>
  <si>
    <t>static(13367.25)</t>
  </si>
  <si>
    <t>static(5521.02)</t>
  </si>
  <si>
    <t>Final Delivery Addresses Required</t>
  </si>
  <si>
    <t>static('a7b1v000000kEWgAAM')</t>
  </si>
  <si>
    <t>static('Final Delivery Addresses Required')</t>
  </si>
  <si>
    <t>static('All')</t>
  </si>
  <si>
    <t>static('TecEx;Zee')</t>
  </si>
  <si>
    <t>static('AM')</t>
  </si>
  <si>
    <t>static('United Arab Emirates - CARE OCEAN (*)')</t>
  </si>
  <si>
    <t>static('a261v00000F3ox4AAB')</t>
  </si>
  <si>
    <t>static('United Arab Emirates')</t>
  </si>
  <si>
    <t>static(130.43)</t>
  </si>
  <si>
    <t>static(173.91)</t>
  </si>
  <si>
    <t>static(26)</t>
  </si>
  <si>
    <t>static('TecEx')</t>
  </si>
  <si>
    <t>12345TBC12345</t>
  </si>
  <si>
    <t>static('12345TBC12345')</t>
  </si>
  <si>
    <t>static('CN')</t>
  </si>
  <si>
    <t>static('China')</t>
  </si>
  <si>
    <t>static(7164.1)</t>
  </si>
  <si>
    <t>static(3443.68)</t>
  </si>
  <si>
    <t>Air Waybill Required (Client) (With Notify Party)</t>
  </si>
  <si>
    <t>static('a7b1v000000kEaXAAU')</t>
  </si>
  <si>
    <t>static('Air Waybill Required (Client) (With Notify Party)')</t>
  </si>
  <si>
    <t>static('Myanmar - Ocean Link (*)')</t>
  </si>
  <si>
    <t>static('a261v00000EKKpBAAX')</t>
  </si>
  <si>
    <t>static('Myanmar')</t>
  </si>
  <si>
    <t>static(735)</t>
  </si>
  <si>
    <t>static(12)</t>
  </si>
  <si>
    <t>12345TEST12345</t>
  </si>
  <si>
    <t>static('12345TEST12345')</t>
  </si>
  <si>
    <t>static(2412.47)</t>
  </si>
  <si>
    <t>static(4330)</t>
  </si>
  <si>
    <t>static(2958)</t>
  </si>
  <si>
    <t>EOR Required out of the UK</t>
  </si>
  <si>
    <t>static('a7b1v000000kEWmAAM')</t>
  </si>
  <si>
    <t>static('EOR Required out of the UK')</t>
  </si>
  <si>
    <t>static('Jordan - Net Holdings(*)')</t>
  </si>
  <si>
    <t>static('a260Y00000Eo3KWQAZ')</t>
  </si>
  <si>
    <t>static('Jordan')</t>
  </si>
  <si>
    <t>static(128)</t>
  </si>
  <si>
    <t>static(3)</t>
  </si>
  <si>
    <t>123PROWD</t>
  </si>
  <si>
    <t>static('123PROWD')</t>
  </si>
  <si>
    <t>static('a1d1v000009Z6ITAA0')</t>
  </si>
  <si>
    <t>static('84713090000')</t>
  </si>
  <si>
    <t>static('Yes')</t>
  </si>
  <si>
    <t>static('ADPM and parts')</t>
  </si>
  <si>
    <t>static('Portable computers below 10 kg')</t>
  </si>
  <si>
    <t>static(8471300100)</t>
  </si>
  <si>
    <t>static('5A992.c')</t>
  </si>
  <si>
    <t>static('Apple')</t>
  </si>
  <si>
    <t>static(7056.58)</t>
  </si>
  <si>
    <t>static(11662)</t>
  </si>
  <si>
    <t>static(5413.5)</t>
  </si>
  <si>
    <t>Data Centre Ticket Number Required</t>
  </si>
  <si>
    <t>static('a7b1v000000kEWnAAM')</t>
  </si>
  <si>
    <t>static('Data Centre Ticket Number Required')</t>
  </si>
  <si>
    <t>static('Isle of Man Kintetsu (for FREIGHT FORWARDER) OR (Courier DDP shipments)(*)')</t>
  </si>
  <si>
    <t>static('a261v00000EKPJmAAP')</t>
  </si>
  <si>
    <t>static('Isle of Man')</t>
  </si>
  <si>
    <t>static(260.86)</t>
  </si>
  <si>
    <t>static(9)</t>
  </si>
  <si>
    <t>123PROWDANDAPPLE</t>
  </si>
  <si>
    <t>static('123PROWDANDAPPLE')</t>
  </si>
  <si>
    <t>static(133.75)</t>
  </si>
  <si>
    <t>static('Courier - Auto')</t>
  </si>
  <si>
    <t>static('Courier')</t>
  </si>
  <si>
    <t>static(195.18)</t>
  </si>
  <si>
    <t>static(434.06)</t>
  </si>
  <si>
    <t>Commercial Invoice Required (TecEx)</t>
  </si>
  <si>
    <t>static('a7b1v000000kEWoAAM')</t>
  </si>
  <si>
    <t>static('Commercial Invoice Required (TecEx)')</t>
  </si>
  <si>
    <t>static('Saudi Arabia - Blenz/Qima (NEW)')</t>
  </si>
  <si>
    <t>static('a261v00000F3q4YAAR')</t>
  </si>
  <si>
    <t>static('Saudi Arabia')</t>
  </si>
  <si>
    <t>static(2265.5)</t>
  </si>
  <si>
    <t>static(468.05)</t>
  </si>
  <si>
    <t>static(1552.5)</t>
  </si>
  <si>
    <t>static(1897.5)</t>
  </si>
  <si>
    <t>123PROWDFORAPPLE</t>
  </si>
  <si>
    <t>static('123PROWDFORAPPLE')</t>
  </si>
  <si>
    <t>static(128.04)</t>
  </si>
  <si>
    <t>static(260.74)</t>
  </si>
  <si>
    <t>static(1135)</t>
  </si>
  <si>
    <t>Pre-alert/Departure Notice/Flight Details Required</t>
  </si>
  <si>
    <t>static('a7b1v000000kEX7AAM')</t>
  </si>
  <si>
    <t>static('Pre-alert/Departure Notice/Flight Details Required')</t>
  </si>
  <si>
    <t>static('Insurance Amount;Freight Amount')</t>
  </si>
  <si>
    <t>static('India - Proconnect (*)')</t>
  </si>
  <si>
    <t>static('a260Y00000Eo3NzQAJ')</t>
  </si>
  <si>
    <t>static('India')</t>
  </si>
  <si>
    <t>123TEST456</t>
  </si>
  <si>
    <t>static('123TEST456')</t>
  </si>
  <si>
    <t>static(208.76)</t>
  </si>
  <si>
    <t>static(861.4)</t>
  </si>
  <si>
    <t>static(1422.5)</t>
  </si>
  <si>
    <t>Datasheet</t>
  </si>
  <si>
    <t>static('a7b1v000000kEXfAAM')</t>
  </si>
  <si>
    <t>static('Datasheet')</t>
  </si>
  <si>
    <t>static('UK - EOR')</t>
  </si>
  <si>
    <t>static('a261v00000F3sG0AAJ')</t>
  </si>
  <si>
    <t>static('United Kingdom')</t>
  </si>
  <si>
    <t>static(100)</t>
  </si>
  <si>
    <t>static(230)</t>
  </si>
  <si>
    <t>static(150)</t>
  </si>
  <si>
    <t>123TESTCARDIGAN</t>
  </si>
  <si>
    <t>static('123TESTCARDIGAN')</t>
  </si>
  <si>
    <t>static(148.16)</t>
  </si>
  <si>
    <t>static(259.89)</t>
  </si>
  <si>
    <t>static(525.23)</t>
  </si>
  <si>
    <t>Multiple FDAs package labelling</t>
  </si>
  <si>
    <t>static('a7b1v000000H45rAAC')</t>
  </si>
  <si>
    <t>static('Multiple FDAs package labelling')</t>
  </si>
  <si>
    <t>210-AUNE</t>
  </si>
  <si>
    <t>static('210-AUNE')</t>
  </si>
  <si>
    <t>static('a1d1v000009Z6VFAA0')</t>
  </si>
  <si>
    <t>static('85285200000')</t>
  </si>
  <si>
    <t>static('01t1v00000G6bNzAAJ')</t>
  </si>
  <si>
    <t>static(233.25)</t>
  </si>
  <si>
    <t>static(487.69)</t>
  </si>
  <si>
    <t>Auto CI Used</t>
  </si>
  <si>
    <t>static('a7b1v000000kEWIAA2')</t>
  </si>
  <si>
    <t>static('Auto CI Used')</t>
  </si>
  <si>
    <t>static('United States - TecEx (when using TecEx Shipping) (*)')</t>
  </si>
  <si>
    <t>static('a261v00000FHysYAAT')</t>
  </si>
  <si>
    <t>static('United States')</t>
  </si>
  <si>
    <t>static(6)</t>
  </si>
  <si>
    <t>210-AUNE-DELL</t>
  </si>
  <si>
    <t>static('210-AUNE-DELL')</t>
  </si>
  <si>
    <t>static(171.91)</t>
  </si>
  <si>
    <t>static(448.98)</t>
  </si>
  <si>
    <t>static(891.56)</t>
  </si>
  <si>
    <t>E2E Standard Process Flow</t>
  </si>
  <si>
    <t>static('a7b1v000000c6yRAAQ')</t>
  </si>
  <si>
    <t>static('E2E Standard Process Flow')</t>
  </si>
  <si>
    <t>static('Bangladesh - Bengal Airlift (*)')</t>
  </si>
  <si>
    <t>static('a260Y00000Eo3LFQAZ')</t>
  </si>
  <si>
    <t>static('Bangladesh')</t>
  </si>
  <si>
    <t>static(965)</t>
  </si>
  <si>
    <t>DELL-210-AUNE</t>
  </si>
  <si>
    <t>static('DELL-210-AUNE')</t>
  </si>
  <si>
    <t>static(212.81)</t>
  </si>
  <si>
    <t>static(291.55)</t>
  </si>
  <si>
    <t>static(993.5)</t>
  </si>
  <si>
    <t>Export License IOR Modal</t>
  </si>
  <si>
    <t>static('a7b1v000000H3znAAC')</t>
  </si>
  <si>
    <t>static('Export License IOR Modal')</t>
  </si>
  <si>
    <t>static('Qatar - Aero Freight')</t>
  </si>
  <si>
    <t>static('a261v00000HIL3DAAX')</t>
  </si>
  <si>
    <t>static('Qatar')</t>
  </si>
  <si>
    <t>static(551)</t>
  </si>
  <si>
    <t>TE-815</t>
  </si>
  <si>
    <t>static('TE-815')</t>
  </si>
  <si>
    <t>static('a1d1v000009Z6IZAA0')</t>
  </si>
  <si>
    <t>static('84715010004')</t>
  </si>
  <si>
    <t>static('01t1v00000EZCNkAAP')</t>
  </si>
  <si>
    <t>static(235.5)</t>
  </si>
  <si>
    <t>static(280.83)</t>
  </si>
  <si>
    <t>static(804.72)</t>
  </si>
  <si>
    <t>AWB Approved Internally</t>
  </si>
  <si>
    <t>static('a7b1v000000H3zpAAC')</t>
  </si>
  <si>
    <t>static('AWB Approved Internally')</t>
  </si>
  <si>
    <t>static('ICE')</t>
  </si>
  <si>
    <t>static('Cameroon - Aqua Cargo (*)')</t>
  </si>
  <si>
    <t>static('a260Y00000Eo3FIQAZ')</t>
  </si>
  <si>
    <t>static('Cameroon')</t>
  </si>
  <si>
    <t>static(635)</t>
  </si>
  <si>
    <t>static(580)</t>
  </si>
  <si>
    <t>static(1255)</t>
  </si>
  <si>
    <t>OR-808004041</t>
  </si>
  <si>
    <t>static('OR-808004041')</t>
  </si>
  <si>
    <t>static('a1d0Y000001wMopQAE')</t>
  </si>
  <si>
    <t>static('85366990')</t>
  </si>
  <si>
    <t>static('01t1v00000Cz6fpAAB')</t>
  </si>
  <si>
    <t>static(2352.59)</t>
  </si>
  <si>
    <t>static(2300.91)</t>
  </si>
  <si>
    <t>static(1561.03)</t>
  </si>
  <si>
    <t>Finance Ready to Invoice</t>
  </si>
  <si>
    <t>static('a7b1v000000kEssAAE')</t>
  </si>
  <si>
    <t>static('Finance Ready to Invoice')</t>
  </si>
  <si>
    <t>static('Taiwan - MEN Q (*)')</t>
  </si>
  <si>
    <t>static('a261v00000Eo5DMAAZ')</t>
  </si>
  <si>
    <t>static('Taiwan')</t>
  </si>
  <si>
    <t>static(139)</t>
  </si>
  <si>
    <t>RB-291W</t>
  </si>
  <si>
    <t>static('RB-291W')</t>
  </si>
  <si>
    <t>static('01t1v00000DKF7sAAH')</t>
  </si>
  <si>
    <t>static(366.49)</t>
  </si>
  <si>
    <t>static(725.38)</t>
  </si>
  <si>
    <t>E2E Shipment</t>
  </si>
  <si>
    <t>static('a7b1v000000kEZwAAM')</t>
  </si>
  <si>
    <t>static('E2E Shipment')</t>
  </si>
  <si>
    <t>static('Freight Amount')</t>
  </si>
  <si>
    <t>static('Japan - STREAM DAP shipments ONLY Freight forwarders (*) (NEW)')</t>
  </si>
  <si>
    <t>static('a261v00000Ej2ngAAB')</t>
  </si>
  <si>
    <t>static('Japan')</t>
  </si>
  <si>
    <t>static(250)</t>
  </si>
  <si>
    <t>MZ7LH240NE</t>
  </si>
  <si>
    <t>static('MZ7LH240NE')</t>
  </si>
  <si>
    <t>static('a1d0Y000001xbCcQAI')</t>
  </si>
  <si>
    <t>static('85235100')</t>
  </si>
  <si>
    <t>static('8530206')</t>
  </si>
  <si>
    <t>static(145.64)</t>
  </si>
  <si>
    <t>static(391.48)</t>
  </si>
  <si>
    <t>static(1520)</t>
  </si>
  <si>
    <t>Shipping Pack to be Compiled</t>
  </si>
  <si>
    <t>static('a7b1v000000kEaTAAU')</t>
  </si>
  <si>
    <t>static('Shipping Pack to be Compiled')</t>
  </si>
  <si>
    <t>static('Niger - EHS (*)')</t>
  </si>
  <si>
    <t>static('a260Y00000EnEP4QAN')</t>
  </si>
  <si>
    <t>static('Niger')</t>
  </si>
  <si>
    <t>static(456)</t>
  </si>
  <si>
    <t>static(775)</t>
  </si>
  <si>
    <t>static(287)</t>
  </si>
  <si>
    <t>E10GSFPLR</t>
  </si>
  <si>
    <t>static('E10GSFPLR')</t>
  </si>
  <si>
    <t>static('a1d0Y000003KvAqQAK')</t>
  </si>
  <si>
    <t>static('8517620000')</t>
  </si>
  <si>
    <t>static('01t1v00000D9m2AAAR')</t>
  </si>
  <si>
    <t>static(191.29)</t>
  </si>
  <si>
    <t>static('Courier - Manual')</t>
  </si>
  <si>
    <t>static(115.86)</t>
  </si>
  <si>
    <t>static(322.34)</t>
  </si>
  <si>
    <t>Invoice Client (During Shipping)</t>
  </si>
  <si>
    <t>static('a7b1v000000kEaVAAU')</t>
  </si>
  <si>
    <t>static('Invoice Client (During Shipping)')</t>
  </si>
  <si>
    <t>static('FC')</t>
  </si>
  <si>
    <t>static('CIF Amount')</t>
  </si>
  <si>
    <t>static('Belarus - Noble House (*)')</t>
  </si>
  <si>
    <t>static('a261v00000EKLAtAAP')</t>
  </si>
  <si>
    <t>static('Belarus')</t>
  </si>
  <si>
    <t>static(950)</t>
  </si>
  <si>
    <t>ETN2310WB-HW</t>
  </si>
  <si>
    <t>static('ETN2310WB-HW')</t>
  </si>
  <si>
    <t>static('01t1v00000D9lvYAAR')</t>
  </si>
  <si>
    <t>static('ETN 2310WB-HW')</t>
  </si>
  <si>
    <t>static(245.92)</t>
  </si>
  <si>
    <t>static(214.21)</t>
  </si>
  <si>
    <t>static(460.88)</t>
  </si>
  <si>
    <t>Package Information Required</t>
  </si>
  <si>
    <t>static('a7b1v000000kEWhAAM')</t>
  </si>
  <si>
    <t>static('Package Information Required')</t>
  </si>
  <si>
    <t>static('Australia - TecEx (D2D) (*)')</t>
  </si>
  <si>
    <t>static('a261v00000FHrXLAA1')</t>
  </si>
  <si>
    <t>static('Australia')</t>
  </si>
  <si>
    <t>static(1)</t>
  </si>
  <si>
    <t>F540736</t>
  </si>
  <si>
    <t>static('F540736')</t>
  </si>
  <si>
    <t>static('a1d1v000007WE8NAAW')</t>
  </si>
  <si>
    <t>static('8544429090')</t>
  </si>
  <si>
    <t>static('01t1v00000D9m3rAAB')</t>
  </si>
  <si>
    <t>static(101.31)</t>
  </si>
  <si>
    <t>static(166.62)</t>
  </si>
  <si>
    <t>static(793.84)</t>
  </si>
  <si>
    <t>Original Documents to be Couriered to the In-country Team</t>
  </si>
  <si>
    <t>static('a7b1v000000kEXNAA2')</t>
  </si>
  <si>
    <t>static('Original Documents to be Couriered to the In-country Team')</t>
  </si>
  <si>
    <t>static('Azerbaijan - Noble House(*)')</t>
  </si>
  <si>
    <t>static('a261v00000EKKmgAAH')</t>
  </si>
  <si>
    <t>static('Azerbaijan')</t>
  </si>
  <si>
    <t>static(260.87)</t>
  </si>
  <si>
    <t>FL520R515P-03F</t>
  </si>
  <si>
    <t>static('FL520R515P-03F')</t>
  </si>
  <si>
    <t>static('01t1v00000D9m3oAAB')</t>
  </si>
  <si>
    <t>static(307.06)</t>
  </si>
  <si>
    <t>static(328.42)</t>
  </si>
  <si>
    <t>static(621.75)</t>
  </si>
  <si>
    <t>Packing List (TecEx)</t>
  </si>
  <si>
    <t>static('a7b1v000000kEbJAAU')</t>
  </si>
  <si>
    <t>static('Packing List (TecEx)')</t>
  </si>
  <si>
    <t>static('Egypt - Nile Logistics (Over USD 20 000)')</t>
  </si>
  <si>
    <t>static('a261v00000GLS5aAAH')</t>
  </si>
  <si>
    <t>static('Egypt')</t>
  </si>
  <si>
    <t>static(185)</t>
  </si>
  <si>
    <t>M1KB-2AC</t>
  </si>
  <si>
    <t>static('M1KB-2AC')</t>
  </si>
  <si>
    <t>static('a1d0Y000003KwPdQAK')</t>
  </si>
  <si>
    <t>static('8471800000')</t>
  </si>
  <si>
    <t>static('01t1v00000D9m19AAB')</t>
  </si>
  <si>
    <t>static(438.66)</t>
  </si>
  <si>
    <t>static(532.73)</t>
  </si>
  <si>
    <t>static(909.54)</t>
  </si>
  <si>
    <t>static('Austria via the NL Product - Kintetsu(*)')</t>
  </si>
  <si>
    <t>static('a261v00000F3obAAAR')</t>
  </si>
  <si>
    <t>static('Austria')</t>
  </si>
  <si>
    <t>static('a1d0Y000003KldSQAS')</t>
  </si>
  <si>
    <t>static('8536699099')</t>
  </si>
  <si>
    <t>static(285.5)</t>
  </si>
  <si>
    <t>static(1106.6)</t>
  </si>
  <si>
    <t>static(768.21)</t>
  </si>
  <si>
    <t>static('Bhutan - Leko (New) (*) - EOR')</t>
  </si>
  <si>
    <t>static('a261v00000F3qKyAAJ')</t>
  </si>
  <si>
    <t>static('Bhutan')</t>
  </si>
  <si>
    <t>static(720)</t>
  </si>
  <si>
    <t>P036-006</t>
  </si>
  <si>
    <t>static('P036-006')</t>
  </si>
  <si>
    <t>static('01t1v00000D9lsNAAR')</t>
  </si>
  <si>
    <t>static(404.56)</t>
  </si>
  <si>
    <t>static(779)</t>
  </si>
  <si>
    <t>static(81)</t>
  </si>
  <si>
    <t>static('a1d1v000007WDrRAAW')</t>
  </si>
  <si>
    <t>static(200)</t>
  </si>
  <si>
    <t>VEDGE-5000-AC-K9</t>
  </si>
  <si>
    <t>static('VEDGE-5000-AC-K9')</t>
  </si>
  <si>
    <t>static('01t1v00000D9lgEAAR')</t>
  </si>
  <si>
    <t>Courier Picklist Selection</t>
  </si>
  <si>
    <t>static('a7b1v000000c6xsAAA')</t>
  </si>
  <si>
    <t>static('Courier Picklist Selection')</t>
  </si>
  <si>
    <t>static('a261v00000F3otCAAR')</t>
  </si>
  <si>
    <t>static(10)</t>
  </si>
  <si>
    <t>54321TESTING12345</t>
  </si>
  <si>
    <t>static('54321TESTING12345')</t>
  </si>
  <si>
    <t>Original Documents to be Couriered to the In-country Team (UAE &lt; $20 000)</t>
  </si>
  <si>
    <t>static('a7b1v000000kEW2AAM')</t>
  </si>
  <si>
    <t>static('Original Documents to be Couriered to the In-country Team (UAE &lt; $20 000)')</t>
  </si>
  <si>
    <t>FEX-40D-AMEU</t>
  </si>
  <si>
    <t>static('FEX-40D-AMEU')</t>
  </si>
  <si>
    <t>static('a1d1v000006sArfAAE')</t>
  </si>
  <si>
    <t>static('8517620090')</t>
  </si>
  <si>
    <t>static('01t1v00000CydIbAAJ')</t>
  </si>
  <si>
    <t>Shipping Pack to be Compiled (Specific Instructions)</t>
  </si>
  <si>
    <t>static('a7b1v000000kEXCAA2')</t>
  </si>
  <si>
    <t>static('Shipping Pack to be Compiled (Specific Instructions)')</t>
  </si>
  <si>
    <t>PAN-PA-220-RACK-SINGLE</t>
  </si>
  <si>
    <t>static('PAN-PA-220-RACK-SINGLE')</t>
  </si>
  <si>
    <t>static('a1d0Y000003Kv82QAC')</t>
  </si>
  <si>
    <t>static('85177000')</t>
  </si>
  <si>
    <t>static('01t1v00000G5dSEAAZ')</t>
  </si>
  <si>
    <t>No Binding Quote Available (Freight Forwarder)</t>
  </si>
  <si>
    <t>static('a7b1v000000kEWHAA2')</t>
  </si>
  <si>
    <t>static('No Binding Quote Available (Freight Forwarder)')</t>
  </si>
  <si>
    <t>PAN-PWR-CORD-EU</t>
  </si>
  <si>
    <t>static('PAN-PWR-CORD-EU')</t>
  </si>
  <si>
    <t>static('a1d0Y000003KmX9QAK')</t>
  </si>
  <si>
    <t>static('85444290')</t>
  </si>
  <si>
    <t>static('01t1v00000D9oWJAAZ')</t>
  </si>
  <si>
    <t>static('a1d1v000006sQ3AAAU')</t>
  </si>
  <si>
    <t>static('8471500150')</t>
  </si>
  <si>
    <t>static('a0N1v00000hWoPSEA0')</t>
  </si>
  <si>
    <t>static(25)</t>
  </si>
  <si>
    <t>VC-EDG-RMB-P</t>
  </si>
  <si>
    <t>static('VC-EDG-RMB-P')</t>
  </si>
  <si>
    <t>static('83024960')</t>
  </si>
  <si>
    <t>static('01t1v00000G6UDKAA3')</t>
  </si>
  <si>
    <t>No Binding Quote Available</t>
  </si>
  <si>
    <t>static('a7b1v000000kEWGAA2')</t>
  </si>
  <si>
    <t>static('No Binding Quote Available')</t>
  </si>
  <si>
    <t>static('a1d1v000005h1CDAAY')</t>
  </si>
  <si>
    <t>static('85176200005')</t>
  </si>
  <si>
    <t>HL-1110</t>
  </si>
  <si>
    <t>static('HL-1110')</t>
  </si>
  <si>
    <t>static('a1d1v000005h11fAAA')</t>
  </si>
  <si>
    <t>static('84431920004')</t>
  </si>
  <si>
    <t>static('01t1v00000CydQTAAZ')</t>
  </si>
  <si>
    <t>Package Contains Batteries (PI Numbers Required)</t>
  </si>
  <si>
    <t>static('a7b1v000000kEWJAA2')</t>
  </si>
  <si>
    <t>static('Package Contains Batteries (PI Numbers Required)')</t>
  </si>
  <si>
    <t>SAMSUNGGALAXYJ3</t>
  </si>
  <si>
    <t>static('SAMSUNGGALAXYJ3')</t>
  </si>
  <si>
    <t>static('a1d1v000005h1C8AAI')</t>
  </si>
  <si>
    <t>static('85171100007')</t>
  </si>
  <si>
    <t>static('01t1v00000CycxXAAR')</t>
  </si>
  <si>
    <t>static('Samsung Galaxy J3')</t>
  </si>
  <si>
    <t>Battery Declaration to be Completed &amp; Attached to Goods</t>
  </si>
  <si>
    <t>static('a7b1v000000kEWKAA2')</t>
  </si>
  <si>
    <t>static('Battery Declaration to be Completed &amp; Attached to Goods')</t>
  </si>
  <si>
    <t>T3620</t>
  </si>
  <si>
    <t>static('T3620')</t>
  </si>
  <si>
    <t>static('a0N1v00000icSswEAE')</t>
  </si>
  <si>
    <t>UN Label to be Completed &amp; Attached to Goods</t>
  </si>
  <si>
    <t>static('a7b1v000000kEWLAA2')</t>
  </si>
  <si>
    <t>static('UN Label to be Completed &amp; Attached to Goods')</t>
  </si>
  <si>
    <t>ZA2B0037SE</t>
  </si>
  <si>
    <t>static('ZA2B0037SE')</t>
  </si>
  <si>
    <t>static('a1d1v000005h15KAAQ')</t>
  </si>
  <si>
    <t>static('84713000008')</t>
  </si>
  <si>
    <t>static('01t1v00000CycxiAAB')</t>
  </si>
  <si>
    <t>H390</t>
  </si>
  <si>
    <t>static('H390')</t>
  </si>
  <si>
    <t>static('a1d1v000005h1CYAAY')</t>
  </si>
  <si>
    <t>static('85183032005')</t>
  </si>
  <si>
    <t>static('01t1v00000CxN24AAF')</t>
  </si>
  <si>
    <t>static('981-000014')</t>
  </si>
  <si>
    <t>RVWM0208</t>
  </si>
  <si>
    <t>static('RVWM0208')</t>
  </si>
  <si>
    <t>static('a1d1v000006ON0zAAG')</t>
  </si>
  <si>
    <t>static('94032000')</t>
  </si>
  <si>
    <t>static('01t1v00000DPkeOAAT')</t>
  </si>
  <si>
    <t>Schedule Pick-up (TecEx) - Manual FF</t>
  </si>
  <si>
    <t>static('a7b1v000000c6z5AAA')</t>
  </si>
  <si>
    <t>static('Schedule Pick-up (TecEx) - Manual FF')</t>
  </si>
  <si>
    <t>PART 49872249875</t>
  </si>
  <si>
    <t>TAX TEST1 MALAYSIA</t>
  </si>
  <si>
    <t>static('a1d0Y000003JbS5QAK')</t>
  </si>
  <si>
    <t>static('01t1v00000G5ohAAAR')</t>
  </si>
  <si>
    <t>Free Trade Zone Check Required</t>
  </si>
  <si>
    <t>static('a7b1v000000kEXFAA2')</t>
  </si>
  <si>
    <t>static('Free Trade Zone Check Required')</t>
  </si>
  <si>
    <t>TAX TEST2 MALAYSIA</t>
  </si>
  <si>
    <t>static('01t1v00000G5ohNAAR')</t>
  </si>
  <si>
    <t>Documents to be Signed and Stamped</t>
  </si>
  <si>
    <t>static('a7b1v000000kEXIAA2')</t>
  </si>
  <si>
    <t>static('Documents to be Signed and Stamped')</t>
  </si>
  <si>
    <t>TAX TEST3 MALAYSIA</t>
  </si>
  <si>
    <t>static('01t1v00000G5ohZAAR')</t>
  </si>
  <si>
    <t>TAX TEST4 MALAYSIA</t>
  </si>
  <si>
    <t>static('01t1v00000G5ohgAAB')</t>
  </si>
  <si>
    <t>Manufacturer Information Required (CPA Selection)</t>
  </si>
  <si>
    <t>static('a7b1v000000kEWdAAM')</t>
  </si>
  <si>
    <t>static('Manufacturer Information Required (CPA Selection)')</t>
  </si>
  <si>
    <t>TAX TEST5 MALAYSIA</t>
  </si>
  <si>
    <t>static('a1d1v000007W95UAAS')</t>
  </si>
  <si>
    <t>static('01t1v00000G5ohmAAB')</t>
  </si>
  <si>
    <t>Upfront Payment of Taxes (By CPA)</t>
  </si>
  <si>
    <t>static('a7b1v000000kEaEAAU')</t>
  </si>
  <si>
    <t>static('Upfront Payment of Taxes (By CPA)')</t>
  </si>
  <si>
    <t>TAX TEST6 MALAYSIA</t>
  </si>
  <si>
    <t>static('a1d1v000007W9CpAAK')</t>
  </si>
  <si>
    <t>static('01t1v00000G5ohsAAB')</t>
  </si>
  <si>
    <t>Insurance Letter (Client Taking Liability Cover)</t>
  </si>
  <si>
    <t>static('a7b1v000000kEZ0AAM')</t>
  </si>
  <si>
    <t>static('Insurance Letter (Client Taking Liability Cover)')</t>
  </si>
  <si>
    <t>TAX TEST7 MALAYSIA</t>
  </si>
  <si>
    <t>static('01t1v00000G5ohyAAB')</t>
  </si>
  <si>
    <t>Freight Invoice</t>
  </si>
  <si>
    <t>static('a7b1v000000kEbAAAU')</t>
  </si>
  <si>
    <t>static('Freight Invoice')</t>
  </si>
  <si>
    <t>static('Myanmar;Ukraine')</t>
  </si>
  <si>
    <t>TAX TEST8 MALAYSIA</t>
  </si>
  <si>
    <t>static('a1d1v000007onuaAAA')</t>
  </si>
  <si>
    <t>static('01t1v00000G5oi4AAB')</t>
  </si>
  <si>
    <t>Unmatched Part</t>
  </si>
  <si>
    <t>static('a7b1v000000kEWtAAM')</t>
  </si>
  <si>
    <t>static('Unmatched Part')</t>
  </si>
  <si>
    <t>static('Compliance')</t>
  </si>
  <si>
    <t>TAX TEST9 MALAYSIA</t>
  </si>
  <si>
    <t>static('01t1v00000G5oiAAAR')</t>
  </si>
  <si>
    <t>Liability Cover: Ad Hoc Approvals</t>
  </si>
  <si>
    <t>static('a7b1v000000kEZyAAM')</t>
  </si>
  <si>
    <t>static('Liability Cover: Ad Hoc Approvals')</t>
  </si>
  <si>
    <t>RELWYN TEST</t>
  </si>
  <si>
    <t>static('a1d1v000006spoNAAQ')</t>
  </si>
  <si>
    <t>static('0')</t>
  </si>
  <si>
    <t>static('01t1v00000Jo77ZAAR')</t>
  </si>
  <si>
    <t>Attestation Required</t>
  </si>
  <si>
    <t>static('a7b1v000000kEXJAA2')</t>
  </si>
  <si>
    <t>static('Attestation Required')</t>
  </si>
  <si>
    <t>Pick-up Address Required</t>
  </si>
  <si>
    <t>static('a7b1v000000kEWfAAM')</t>
  </si>
  <si>
    <t>static('Pick-up Address Required')</t>
  </si>
  <si>
    <t>Air Waybill Required (Client) (No Notify Party)</t>
  </si>
  <si>
    <t>static('a7b1v000000kEX2AAM')</t>
  </si>
  <si>
    <t>static('Air Waybill Required (Client) (No Notify Party)')</t>
  </si>
  <si>
    <t>End-user Details Required (Before Shipping)</t>
  </si>
  <si>
    <t>static('a7b1v000000kEXDAA2')</t>
  </si>
  <si>
    <t>static('End-user Details Required (Before Shipping)')</t>
  </si>
  <si>
    <t>Pictures of Products/Labels (Myanmar, Vietman)</t>
  </si>
  <si>
    <t>static('a7b1v000000kEYKAA2')</t>
  </si>
  <si>
    <t>static('Pictures of Products/Labels (Myanmar, Vietman)')</t>
  </si>
  <si>
    <t>static('Myanmar;Vietnam')</t>
  </si>
  <si>
    <t>COO Certificate - from Freight Forwarder (Client Freight)</t>
  </si>
  <si>
    <t>static('a7b1v000000kEYqAAM')</t>
  </si>
  <si>
    <t>static('COO Certificate - from Freight Forwarder (Client Freight)')</t>
  </si>
  <si>
    <t>static('Afghanistan;Albania;Angola;Azerbaijan;Bahrain;Bangladesh;Benin;Brazil;British Virgin Islands;Cameroon;Central African Republic;Chad;Egypt;Gabon;Haiti;Honduras;Iraq;Kuwait;Liberia;Libya;Moldova;Mongolia;Myanmar;Northern Cyprus;Oman;Philippines;Qatar;Saudi Arabia;Sierra Leone;Tunisia;Turkey;United Arab Emirates')</t>
  </si>
  <si>
    <t>End-User Statement</t>
  </si>
  <si>
    <t>static('a7b1v000000kEYtAAM')</t>
  </si>
  <si>
    <t>static('End-User Statement')</t>
  </si>
  <si>
    <t>static('Bangladesh;Hong Kong;Jordan;Lebanon;Myanmar;Netherlands;Singapore;Sri Lanka;Tunisia;United Kingdom;Vietnam')</t>
  </si>
  <si>
    <t>PDU's Attract Higher Duties</t>
  </si>
  <si>
    <t>static('a7b1v000000kEaHAAU')</t>
  </si>
  <si>
    <t>static('PDU\'s Attract Higher Duties')</t>
  </si>
  <si>
    <t>Valuation Issues</t>
  </si>
  <si>
    <t>static('a7b1v000000kEWjAAM')</t>
  </si>
  <si>
    <t>static('Valuation Issues')</t>
  </si>
  <si>
    <t>Commercial Invoice Required (Client)</t>
  </si>
  <si>
    <t>static('a7b1v000000kEWxAAM')</t>
  </si>
  <si>
    <t>static('Commercial Invoice Required (Client)')</t>
  </si>
  <si>
    <t>TESTING TASK - DO NOT COMPLETE</t>
  </si>
  <si>
    <t>static('a7b1v000000H3z1AAC')</t>
  </si>
  <si>
    <t>static('TESTING TASK - DO NOT COMPLETE')</t>
  </si>
  <si>
    <t>TRC Approval (Jordan)</t>
  </si>
  <si>
    <t>static('a7b1v000000c6uLAAQ')</t>
  </si>
  <si>
    <t>static('TRC Approval (Jordan)')</t>
  </si>
  <si>
    <t>Packing List (Client)</t>
  </si>
  <si>
    <t>static('a7b1v000000kEZ9AAM')</t>
  </si>
  <si>
    <t>static('Packing List (Client)')</t>
  </si>
  <si>
    <t>static('TecEx;Medical')</t>
  </si>
  <si>
    <t>End-user Details Required (During Shipping)</t>
  </si>
  <si>
    <t>static('a7b1v000000kEXEAA2')</t>
  </si>
  <si>
    <t>static('End-user Details Required (During Shipping)')</t>
  </si>
  <si>
    <t>Shipper's Letter of Instruction</t>
  </si>
  <si>
    <t>static('a7b1v000000kEZKAA2')</t>
  </si>
  <si>
    <t>static('Shipper\'s Letter of Instruction')</t>
  </si>
  <si>
    <t>static('Egypt;Jordan;Lebanon')</t>
  </si>
  <si>
    <t>static('a7b1v000000kEZfAAM')</t>
  </si>
  <si>
    <t>EMC Test Report</t>
  </si>
  <si>
    <t>static('a7b1v000000kElUAAU')</t>
  </si>
  <si>
    <t>static('EMC Test Report')</t>
  </si>
  <si>
    <t>static('Egypt;Indonesia;Israel;Jordan;Kenya;Oman;Pakistan;Papua New Guinea;West Bank Palestine;Zambia')</t>
  </si>
  <si>
    <t>TRC Letter (Jordan)</t>
  </si>
  <si>
    <t>static('a7b1v000000kErpAAE')</t>
  </si>
  <si>
    <t>static('TRC Letter (Jordan)')</t>
  </si>
  <si>
    <t>Air Waybill Required (TecEx) - Auto AWB</t>
  </si>
  <si>
    <t>static('a7b1v000000kEWzAAM')</t>
  </si>
  <si>
    <t>static('Air Waybill Required (TecEx) - Auto AWB')</t>
  </si>
  <si>
    <t>Air Waybill Required (TecEx) - Manual AWB</t>
  </si>
  <si>
    <t>static('a7b1v000000kEX0AAM')</t>
  </si>
  <si>
    <t>static('Air Waybill Required (TecEx) - Manual AWB')</t>
  </si>
  <si>
    <t>Schedule Pick-up (TecEx) - Manual Courier</t>
  </si>
  <si>
    <t>static('a7b1v000000kEW8AAM')</t>
  </si>
  <si>
    <t>static('Schedule Pick-up (TecEx) - Manual Courier')</t>
  </si>
  <si>
    <t>Client Address Pickup Preference</t>
  </si>
  <si>
    <t>static('a7b1v000000c6zPAAQ')</t>
  </si>
  <si>
    <t>static('Client Address Pickup Preference')</t>
  </si>
  <si>
    <t>Pictures of Products/Labels</t>
  </si>
  <si>
    <t>static('a7b1v000000kEYFAA2')</t>
  </si>
  <si>
    <t>static('Pictures of Products/Labels')</t>
  </si>
  <si>
    <t>COO Certificate - from Freight Forwarder (TecEx Freight)</t>
  </si>
  <si>
    <t>static('a7b1v000000kEYnAAM')</t>
  </si>
  <si>
    <t>static('COO Certificate - from Freight Forwarder (TecEx Freight)')</t>
  </si>
  <si>
    <t>static('Afghanistan;Albania;Angola;Azerbaijan;Bahrain;Bangladesh;Benin;Brazil;British Virgin Islands;Cameroon;Central African Republic;Chad;Egypt;Gabon;Gambia;Haiti;Honduras;Iraq;Kuwait;Liberia;Libya;Moldova;Mongolia;Myanmar;Northern Cyprus;Oman;Philippines;Qatar;Saudi Arabia;Sierra Leone;Tunisia;Turkey;United Arab Emirates')</t>
  </si>
  <si>
    <t>SCoC Certificate</t>
  </si>
  <si>
    <t>static('a7b1v000000kEZFAA2')</t>
  </si>
  <si>
    <t>static('SCoC Certificate')</t>
  </si>
  <si>
    <t>Serial Numbers</t>
  </si>
  <si>
    <t>static('a7b1v000000kEayAAE')</t>
  </si>
  <si>
    <t>static('Serial Numbers')</t>
  </si>
  <si>
    <t>CB/IECEE Test Report</t>
  </si>
  <si>
    <t>static('a7b1v000000kErkAAE')</t>
  </si>
  <si>
    <t>static('CB/IECEE Test Report')</t>
  </si>
  <si>
    <t>static('Egypt;Israel;Kenya;Madagascar;Oman;Pakistan;Russia;Saudi Arabia;Turkey;Uganda;West Bank Palestine')</t>
  </si>
  <si>
    <t>2nd Leg Air Waybill Required - Manual AWB</t>
  </si>
  <si>
    <t>static('a7b1v000000kEX4AAM')</t>
  </si>
  <si>
    <t>static('2nd Leg Air Waybill Required - Manual AWB')</t>
  </si>
  <si>
    <t>No Agreed Pricing</t>
  </si>
  <si>
    <t>static('a7b1v000000kEWAAA2')</t>
  </si>
  <si>
    <t>static('No Agreed Pricing')</t>
  </si>
  <si>
    <t>Wireless Information Required (CPA Selection)</t>
  </si>
  <si>
    <t>static('a7b1v000000kEWbAAM')</t>
  </si>
  <si>
    <t>static('Wireless Information Required (CPA Selection)')</t>
  </si>
  <si>
    <t>Pictures of Products/Labels (India)</t>
  </si>
  <si>
    <t>static('a7b1v000000kEYIAA2')</t>
  </si>
  <si>
    <t>static('Pictures of Products/Labels (India)')</t>
  </si>
  <si>
    <t>GSTIN Required</t>
  </si>
  <si>
    <t>static('a7b1v000000kEZgAAM')</t>
  </si>
  <si>
    <t>static('GSTIN Required')</t>
  </si>
  <si>
    <t>CIF Reminder (AWB)</t>
  </si>
  <si>
    <t>static('a7b1v000000H4A0AAK')</t>
  </si>
  <si>
    <t>static('CIF Reminder (AWB)')</t>
  </si>
  <si>
    <t>Pictures of the product’s Box</t>
  </si>
  <si>
    <t>static('a7b1v000000c6wLAAQ')</t>
  </si>
  <si>
    <t>static('Pictures of the product’s Box')</t>
  </si>
  <si>
    <t>Letter of Undertaking</t>
  </si>
  <si>
    <t>static('a7b1v000000kEasAAE')</t>
  </si>
  <si>
    <t>static('Letter of Undertaking')</t>
  </si>
  <si>
    <t>static('Pakistan;United Kingdom')</t>
  </si>
  <si>
    <t>Cargo for Military Use</t>
  </si>
  <si>
    <t>static('a7b1v000000H43UAAS')</t>
  </si>
  <si>
    <t>static('Cargo for Military Use')</t>
  </si>
  <si>
    <t>EOR Pre-alert (AM)</t>
  </si>
  <si>
    <t>static('a7b1v000000H46kAAC')</t>
  </si>
  <si>
    <t>static('EOR Pre-alert (AM)')</t>
  </si>
  <si>
    <t>Export License EOR</t>
  </si>
  <si>
    <t>static('a7b1v000000kEYwAAM')</t>
  </si>
  <si>
    <t>static('Export License EOR')</t>
  </si>
  <si>
    <t>EOR Process</t>
  </si>
  <si>
    <t>static('a7b1v000000kEZTAA2')</t>
  </si>
  <si>
    <t>static('EOR Process')</t>
  </si>
  <si>
    <t>Beneficial Owner Details Required</t>
  </si>
  <si>
    <t>static('a7b1v000000kEafAAE')</t>
  </si>
  <si>
    <t>static('Beneficial Owner Details Required')</t>
  </si>
  <si>
    <t>Purchase Order Required (for TecEx Services) Non-BATS</t>
  </si>
  <si>
    <t>static('a7b1v000000H43GAAS')</t>
  </si>
  <si>
    <t>static('Purchase Order Required (for TecEx Services) Non-BATS')</t>
  </si>
  <si>
    <t>Trade Wars</t>
  </si>
  <si>
    <t>static('a7b1v000000kEaFAAU')</t>
  </si>
  <si>
    <t>static('Trade Wars')</t>
  </si>
  <si>
    <t>Trade war (US &amp; China)</t>
  </si>
  <si>
    <t>static('a7b1v000000c71BAAQ')</t>
  </si>
  <si>
    <t>static('Trade war (US &amp; China)')</t>
  </si>
  <si>
    <t>static('China;United States')</t>
  </si>
  <si>
    <t>Enquire if the Rhenus Hub has been utilized for this shipment</t>
  </si>
  <si>
    <t>static('Enquire if the Rhenus Hub has been utilized for this shipment')</t>
  </si>
  <si>
    <t>Schedule Pick-up (TecEx) - Auto</t>
  </si>
  <si>
    <t>static('a7b1v000000kEW7AAM')</t>
  </si>
  <si>
    <t>static('Schedule Pick-up (TecEx) - Auto')</t>
  </si>
  <si>
    <t>Part Categorising Required (Tax Calculation)</t>
  </si>
  <si>
    <t>static('a7b1v000000kEWaAAM')</t>
  </si>
  <si>
    <t>static('Part Categorising Required (Tax Calculation)')</t>
  </si>
  <si>
    <t>Letter of Credit (LC)</t>
  </si>
  <si>
    <t>static('a7b1v000000c6tlAAA')</t>
  </si>
  <si>
    <t>static('Letter of Credit (LC)')</t>
  </si>
  <si>
    <t>BTRC Permission</t>
  </si>
  <si>
    <t>static('a7b1v000000c6tqAAA')</t>
  </si>
  <si>
    <t>static('BTRC Permission')</t>
  </si>
  <si>
    <t>Freight Information Required</t>
  </si>
  <si>
    <t>static('a7b1v000000kEaAAAU')</t>
  </si>
  <si>
    <t>static('Freight Information Required')</t>
  </si>
  <si>
    <t>Air Waybill Required (Client) - FF Only (With Notify Party)</t>
  </si>
  <si>
    <t>static('a7b1v000000kEaYAAU')</t>
  </si>
  <si>
    <t>static('Air Waybill Required (Client) - FF Only (With Notify Party)')</t>
  </si>
  <si>
    <t>Work Order</t>
  </si>
  <si>
    <t>static('a7b1v000000c6tmAAA')</t>
  </si>
  <si>
    <t>static('Work Order')</t>
  </si>
  <si>
    <t>Shipper's Letter of Instruction (Special)</t>
  </si>
  <si>
    <t>static('a7b1v000000c6wVAAQ')</t>
  </si>
  <si>
    <t>static('Shipper\'s Letter of Instruction (Special)')</t>
  </si>
  <si>
    <t>Certificate of Conformity (CoC)</t>
  </si>
  <si>
    <t>static('a7b1v000000kEXcAAM')</t>
  </si>
  <si>
    <t>static('Certificate of Conformity (CoC)')</t>
  </si>
  <si>
    <t>COO Certificate - from Freight Forwarder (US Shipments)</t>
  </si>
  <si>
    <t>static('a7b1v000000kEYrAAM')</t>
  </si>
  <si>
    <t>static('COO Certificate - from Freight Forwarder (US Shipments)')</t>
  </si>
  <si>
    <t>static('Afghanistan;Albania;Angola;Azerbaijan;Bahrain;Bangladesh;Benin;Brazil;British Virgin Islands;Cameroon;Central African Republic;Chad;Egypt;Gabon;Haiti;Honduras;Iraq;Kuwait;Liberia;Libya;Moldova;Mongolia;Myanmar;Northern Cyprus;Oman;Philippines;Qatar;Saudi Arabia;Sierra Leone;Tunisia;United Arab Emirates')</t>
  </si>
  <si>
    <t>Insurance Information Required</t>
  </si>
  <si>
    <t>static('a7b1v000000kEaBAAU')</t>
  </si>
  <si>
    <t>static('Insurance Information Required')</t>
  </si>
  <si>
    <t>Pre-inspection Required</t>
  </si>
  <si>
    <t>static('a7b1v000000kEWYAA2')</t>
  </si>
  <si>
    <t>static('Pre-inspection Required')</t>
  </si>
  <si>
    <t>Taiwan Custom POD</t>
  </si>
  <si>
    <t>static('a7b1v000000c6vXAAQ')</t>
  </si>
  <si>
    <t>static('Taiwan Custom POD')</t>
  </si>
  <si>
    <t>Additional Compliance Potentially Required for Part(s)</t>
  </si>
  <si>
    <t>static('a7b1v000000kEaLAAU')</t>
  </si>
  <si>
    <t>static('Additional Compliance Potentially Required for Part(s)')</t>
  </si>
  <si>
    <t>NCC Certificate</t>
  </si>
  <si>
    <t>static('a7b1v000000kEY4AAM')</t>
  </si>
  <si>
    <t>static('NCC Certificate')</t>
  </si>
  <si>
    <t>BSMI</t>
  </si>
  <si>
    <t>static('a7b1v000000kEWPAA2')</t>
  </si>
  <si>
    <t>static('BSMI')</t>
  </si>
  <si>
    <t>Manufacturer Restricted (Part)</t>
  </si>
  <si>
    <t>static('a7b1v000000kEWVAA2')</t>
  </si>
  <si>
    <t>static('Manufacturer Restricted (Part)')</t>
  </si>
  <si>
    <t>Wireless Goods Limited to 10 samples</t>
  </si>
  <si>
    <t>static('a7b1v000000kEZVAA2')</t>
  </si>
  <si>
    <t>static('Wireless Goods Limited to 10 samples')</t>
  </si>
  <si>
    <t>Air Waybill Required (Client) - FF Only (No Notify Party)</t>
  </si>
  <si>
    <t>static('a7b1v000000kEX1AAM')</t>
  </si>
  <si>
    <t>static('Air Waybill Required (Client) - FF Only (No Notify Party)')</t>
  </si>
  <si>
    <t>Japan Datacenter Modal</t>
  </si>
  <si>
    <t>static('a7b1v000000H41RAAS')</t>
  </si>
  <si>
    <t>static('Japan Datacenter Modal')</t>
  </si>
  <si>
    <t>No Agreed Pricing - EHS Lanes</t>
  </si>
  <si>
    <t>static('a7b1v000000H4AZAA0')</t>
  </si>
  <si>
    <t>static('No Agreed Pricing - EHS Lanes')</t>
  </si>
  <si>
    <t>End User Address Must NOT be on Boxes</t>
  </si>
  <si>
    <t>static('a7b1v000000kEZaAAM')</t>
  </si>
  <si>
    <t>static('End User Address Must NOT be on Boxes')</t>
  </si>
  <si>
    <t>static('Belarus;Kyrgyzstan;Russia;United Arab Emirates')</t>
  </si>
  <si>
    <t>EAC Declaration of Conformity</t>
  </si>
  <si>
    <t>static('a7b1v000000kEXkAAM')</t>
  </si>
  <si>
    <t>static('EAC Declaration of Conformity')</t>
  </si>
  <si>
    <t>static('Belarus;Kazakhstan;Russia;Ukraine')</t>
  </si>
  <si>
    <t>Net Weight per Line Item</t>
  </si>
  <si>
    <t>static('a7b1v000000H42jAAC')</t>
  </si>
  <si>
    <t>static('Net Weight per Line Item')</t>
  </si>
  <si>
    <t>Test MT for CH5675 (23910)</t>
  </si>
  <si>
    <t>static('a7b1v000000c6vSAAQ')</t>
  </si>
  <si>
    <t>static('Test MT for CH5675 (23910)')</t>
  </si>
  <si>
    <t>Export Declaration</t>
  </si>
  <si>
    <t>static('a7b1v000000kEYvAAM')</t>
  </si>
  <si>
    <t>static('Export Declaration')</t>
  </si>
  <si>
    <t>NTRA</t>
  </si>
  <si>
    <t>static('a7b1v000000kEYBAA2')</t>
  </si>
  <si>
    <t>static('NTRA')</t>
  </si>
  <si>
    <t>static('a7b1v000000kEapAAE')</t>
  </si>
  <si>
    <t>static('Egypt;Vietnam')</t>
  </si>
  <si>
    <t>Declaration of Conformity (DoC)</t>
  </si>
  <si>
    <t>static('a7b1v000000kEXgAAM')</t>
  </si>
  <si>
    <t>static('Declaration of Conformity (DoC)')</t>
  </si>
  <si>
    <t>Documents to be Signed and Stamped (Egypt)</t>
  </si>
  <si>
    <t>static('a7b1v000000H43vAAC')</t>
  </si>
  <si>
    <t>static('Documents to be Signed and Stamped (Egypt)')</t>
  </si>
  <si>
    <t>POA Required out of NL</t>
  </si>
  <si>
    <t>static('a7b1v000000c6wRAAQ')</t>
  </si>
  <si>
    <t>static('POA Required out of NL')</t>
  </si>
  <si>
    <t>EOR Required out of EU Countries</t>
  </si>
  <si>
    <t>static('a7b1v000000kEWlAAM')</t>
  </si>
  <si>
    <t>static('EOR Required out of EU Countries')</t>
  </si>
  <si>
    <t>Letter of Appointment</t>
  </si>
  <si>
    <t>static('a7b1v000000kEZ2AAM')</t>
  </si>
  <si>
    <t>static('Letter of Appointment')</t>
  </si>
  <si>
    <t>Contact Supplier for EOR Process</t>
  </si>
  <si>
    <t>static('a7b1v000000kEZQAA2')</t>
  </si>
  <si>
    <t>static('Contact Supplier for EOR Process')</t>
  </si>
  <si>
    <t>Lane Still in Testing (R&amp;D)</t>
  </si>
  <si>
    <t>static('a7b1v000000kEWEAA2')</t>
  </si>
  <si>
    <t>static('Lane Still in Testing (R&amp;D)')</t>
  </si>
  <si>
    <t>static('01t1v00000Ea9MEDAAJ')</t>
  </si>
  <si>
    <t>MED17</t>
  </si>
  <si>
    <t>MED26</t>
  </si>
  <si>
    <t>static('a1d0Y000003KMEDwQAO')</t>
  </si>
  <si>
    <t>Higher Costs AsMEDciated with Shipping Dangerous Goods</t>
  </si>
  <si>
    <t>static('Higher Costs AsMEDciated with Shipping Dangerous Goods')</t>
  </si>
  <si>
    <t>static('a7b1v000000kEMEDAAU')</t>
  </si>
  <si>
    <t>IMED9001 Certificate</t>
  </si>
  <si>
    <t>static('IMED9001 Certificate')</t>
  </si>
  <si>
    <t>SODetails</t>
  </si>
  <si>
    <t>Shipment Order 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</si>
</sst>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00B050"/>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xf numFmtId="0" fontId="1" fillId="0" borderId="1" xfId="0" applyFont="1" applyFill="1" applyBorder="1"/>
    <xf numFmtId="0" fontId="0" fillId="0" borderId="0" xfId="0" quotePrefix="1" applyAlignment="1">
      <alignment wrapText="1"/>
    </xf>
    <xf numFmtId="0" fontId="0" fillId="0" borderId="0" xfId="0" applyFill="1"/>
    <xf numFmtId="0" fontId="1" fillId="3" borderId="2" xfId="0" applyFont="1" applyFill="1" applyBorder="1"/>
    <xf numFmtId="0" fontId="1" fillId="3" borderId="2" xfId="0" applyFont="1" applyFill="1" applyBorder="1" applyAlignment="1">
      <alignment wrapText="1"/>
    </xf>
    <xf numFmtId="0" fontId="0" fillId="4" borderId="2" xfId="0" applyFill="1" applyBorder="1" applyAlignment="1">
      <alignment vertical="center"/>
    </xf>
    <xf numFmtId="0" fontId="0" fillId="0" borderId="2" xfId="0" applyBorder="1" applyAlignment="1">
      <alignment wrapText="1"/>
    </xf>
    <xf numFmtId="0" fontId="0" fillId="0" borderId="2" xfId="0" applyBorder="1" applyAlignment="1">
      <alignment vertical="center"/>
    </xf>
    <xf numFmtId="0" fontId="0" fillId="0" borderId="2" xfId="0" applyBorder="1"/>
    <xf numFmtId="0" fontId="0" fillId="2" borderId="2" xfId="0" applyFill="1" applyBorder="1" applyAlignment="1">
      <alignment wrapText="1"/>
    </xf>
    <xf numFmtId="0" fontId="0" fillId="0" borderId="2" xfId="0" applyBorder="1" applyAlignment="1">
      <alignment vertical="center" wrapText="1"/>
    </xf>
    <xf numFmtId="0" fontId="1" fillId="0" borderId="2" xfId="0" applyFont="1" applyBorder="1" applyAlignment="1">
      <alignment vertical="center"/>
    </xf>
    <xf numFmtId="0" fontId="0" fillId="2" borderId="2" xfId="0" applyFill="1" applyBorder="1" applyAlignment="1">
      <alignment vertical="center"/>
    </xf>
    <xf numFmtId="0" fontId="0" fillId="0" borderId="2" xfId="0" quotePrefix="1" applyBorder="1" applyAlignment="1">
      <alignment wrapText="1"/>
    </xf>
    <xf numFmtId="0" fontId="0" fillId="0" borderId="3" xfId="0" applyBorder="1"/>
    <xf numFmtId="0" fontId="0" fillId="0" borderId="0" xfId="0" applyAlignment="1">
      <alignment wrapText="1"/>
    </xf>
    <xf numFmtId="0" fontId="0" fillId="0" borderId="0" xfId="0" quotePrefix="1"/>
  </cellXfs>
  <cellStyles count="1">
    <cellStyle name="Normal" xfId="0" builtinId="0"/>
  </cellStyles>
  <dxfs count="4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indexed="65"/>
        </patternFill>
      </fill>
    </dxf>
    <dxf>
      <numFmt numFmtId="0" formatCode="General"/>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numFmt numFmtId="0" formatCode="General"/>
    </dxf>
    <dxf>
      <numFmt numFmtId="0" formatCode="General"/>
    </dxf>
    <dxf>
      <numFmt numFmtId="0" formatCode="Genera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numFmt numFmtId="0" formatCode="General"/>
      <fill>
        <patternFill patternType="solid">
          <fgColor indexed="64"/>
          <bgColor rgb="FFFFFF00"/>
        </patternFill>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Grant Hurvitz" id="{1085D52E-3EE9-4BDB-81AE-68C2F7B5A355}" userId="granth@tecex.com" providerId="PeoplePicker"/>
  <person displayName="Johan Conradie" id="{42C73F48-A64E-4021-8A76-C252E0FEA065}" userId="johanc@tecex.com" providerId="PeoplePicker"/>
  <person displayName="Grant Hurvitz" id="{98E3BA4D-68C7-4E2C-AE96-8BA1E9BE5178}" userId="S::granth@tecex.com::c129d264-5e27-4f77-8a8b-bb7722bd77e6" providerId="AD"/>
  <person displayName="Johan Conradie" id="{05D8FCA8-466D-4AAD-B37E-371BCC44F3E7}" userId="S::johanc@tecex.com::55d0d0d3-0af2-4cc3-92de-514a7b02e45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66ED18-B42A-4ED8-945D-688AEA8B1FBF}" name="Shipment_Order__c_exp4404" displayName="Shipment_Order__c_exp4404" ref="A1:AT26" totalsRowShown="0">
  <autoFilter ref="A1:AT26" xr:uid="{FD6BFEEF-0023-4EEA-BBAF-C75CF1EEE412}"/>
  <tableColumns count="46">
    <tableColumn id="2" xr3:uid="{2779F96F-FE52-4D7A-84FF-7295755E804D}" name="Client_Reference__c"/>
    <tableColumn id="3" xr3:uid="{5EB2DE09-A9C2-4CAA-B404-4BAD476ED8D2}" name="Binding_Quote__c"/>
    <tableColumn id="4" xr3:uid="{469F014C-2E4C-40E6-AB5D-53BB2B71D4EE}" name="CPA_v2_0__r.CIF_Freight_and_Insurance__c"/>
    <tableColumn id="5" xr3:uid="{013A1512-BA40-45F1-9D93-7072C1982C65}" name="Client_Actual_Freight_Value__c">
      <calculatedColumnFormula>"client_actual_freight(results_df,'"&amp;Shipment_Order__c_exp4404[[#This Row],[Client_Reference__c]]&amp;"')"</calculatedColumnFormula>
    </tableColumn>
    <tableColumn id="6" xr3:uid="{6253CB47-61FC-41E2-AFDF-9D20617A6F67}" name="Client_Actual_Insurance_Value__c">
      <calculatedColumnFormula>"client_actual_insurance(results_df,'"&amp;Shipment_Order__c_exp4404[[#This Row],[Client_Reference__c]]&amp;"')"</calculatedColumnFormula>
    </tableColumn>
    <tableColumn id="39" xr3:uid="{ACC177CD-EAF0-45BB-B85C-55E0801E005A}" name="CI_Input_Freight__c">
      <calculatedColumnFormula>"ci_input_freight(results_df,'"&amp;Shipment_Order__c_exp4404[[#This Row],[Client_Reference__c]]&amp;"')"</calculatedColumnFormula>
    </tableColumn>
    <tableColumn id="38" xr3:uid="{4D77E8FC-9AA1-4730-9D1B-6BE079DDFE5C}" name="CI_Input_Liability_Cover__c">
      <calculatedColumnFormula>"ci_input_liability_cover(results_df,'"&amp;Shipment_Order__c_exp4404[[#This Row],[Client_Reference__c]]&amp;"')"</calculatedColumnFormula>
    </tableColumn>
    <tableColumn id="7" xr3:uid="{D5AEBC9C-66C9-4A3F-BDE7-BD3AF1F3B83E}" name="Total_Oncharge_FC_Costs__c" dataDxfId="31">
      <calculatedColumnFormula>"sum_fields(results_df,'Shipment_Order__c','"&amp;Shipment_Order__c_exp4404[[#This Row],[Client_Reference__c]]&amp;"',['FC_Total_Customs_Brokerage_Cost__c','FC_Total_Clearance_Costs__c','FC_Total_Handling_Costs__c','FC_Total_License_Cost__c'])"</calculatedColumnFormula>
    </tableColumn>
    <tableColumn id="8" xr3:uid="{DEE51213-3A73-421A-8366-619C55410EB2}" name="FC_Total_Customs_Brokerage_Cost__c" dataDxfId="30"/>
    <tableColumn id="9" xr3:uid="{1768D458-8913-4869-9DAF-2B0A317D116F}" name="FC_Total_Clearance_Costs__c" dataDxfId="29">
      <calculatedColumnFormula>"clearance_costs(results_df,'"&amp;Shipment_Order__c_exp4404[[#This Row],[Lookup Value]]&amp;"')"</calculatedColumnFormula>
    </tableColumn>
    <tableColumn id="10" xr3:uid="{9838013F-89B7-427F-9721-1D405FB3E779}" name="FC_Total_Handling_Costs__c" dataDxfId="28">
      <calculatedColumnFormula>"handling_costs(results_df,'"&amp;Shipment_Order__c_exp4404[[#This Row],[Lookup Value]]&amp;"')"</calculatedColumnFormula>
    </tableColumn>
    <tableColumn id="11" xr3:uid="{2B34503F-5788-44F3-AC3C-8D5DBB1E7229}" name="Total_IOR_Fees_FC__c" dataDxfId="27">
      <calculatedColumnFormula>"inherit(results_df,'Shipment_Order__c','"&amp;Shipment_Order__c_exp4404[[#This Row],[Client_Reference__c]]&amp;"','FC_IOR_and_Import_Compliance_Fee_USD__c')"</calculatedColumnFormula>
    </tableColumn>
    <tableColumn id="12" xr3:uid="{6D59DC5F-BEF4-471A-84C0-EC9932612408}" name="FC_IOR_and_Import_Compliance_Fee_USD__c" dataDxfId="26">
      <calculatedColumnFormula>"ior_eor_cost(results_df,'"&amp;Shipment_Order__c_exp4404[[#This Row],[Lookup Value]]&amp;"')"</calculatedColumnFormula>
    </tableColumn>
    <tableColumn id="13" xr3:uid="{9ABE37B1-D5C3-449E-82EA-56DCD3E843C0}" name="FC_Total_License_Cost__c" dataDxfId="25">
      <calculatedColumnFormula>"licenses_costs(results_df,'"&amp;Shipment_Order__c_exp4404[[#This Row],[Lookup Value]]&amp;"')"</calculatedColumnFormula>
    </tableColumn>
    <tableColumn id="14" xr3:uid="{CE8C4505-4071-4582-8136-3B882D94E9BC}" name="FC_Recharge_Tax_and_Duty__c">
      <calculatedColumnFormula>"recharge_tax_and_duty(results_df,'"&amp;Shipment_Order__c_exp4404[[#This Row],[Lookup Value]]&amp;"')"</calculatedColumnFormula>
    </tableColumn>
    <tableColumn id="15" xr3:uid="{4C57A337-BA58-49A5-8579-0EAFA98A5A06}" name="CPA_v2_0__r.Name"/>
    <tableColumn id="46" xr3:uid="{AC344888-8FB6-407D-A002-D5DF64FFF98B}" name="CPA_v2_0__c" dataDxfId="24"/>
    <tableColumn id="16" xr3:uid="{78374B4A-C519-40BB-A7F1-DDD7D97031F4}" name="International_Delivery_Fee__c" dataDxfId="23">
      <calculatedColumnFormula>"int_delivery_fee(results_df,'"&amp;Shipment_Order__c_exp4404[[#This Row],[Client_Reference__c]]&amp;"')"</calculatedColumnFormula>
    </tableColumn>
    <tableColumn id="17" xr3:uid="{229D6FE3-08D8-4507-8161-B42C2DC5902E}" name="Liability_Cover_Fee_USD__c">
      <calculatedColumnFormula>"liability_cover_fee(results_df,'"&amp;Shipment_Order__c_exp4404[[#This Row],[Client_Reference__c]]&amp;"')"</calculatedColumnFormula>
    </tableColumn>
    <tableColumn id="18" xr3:uid="{8F7C85CB-D0B1-49D4-93EC-B9AEC9CECC42}" name="Destination__c"/>
    <tableColumn id="19" xr3:uid="{09E87AB4-9E56-45DC-AAF9-0D9782734297}" name="Total_IOR_Fees_FC_Revenue__c" dataDxfId="22">
      <calculatedColumnFormula>"sum_fields(results_df,'Shipment_Order__c','"&amp;Shipment_Order__c_exp4404[[#This Row],[Client_Reference__c]]&amp;"',['IOR_FEE_USD__c','Handling_and_Admin_Fee__c','Bank_Fees__c','EOR_and_Export_Compliance_Fee_USD__c'])"</calculatedColumnFormula>
    </tableColumn>
    <tableColumn id="20" xr3:uid="{C889FABC-F78A-457E-B9EA-981EB5A35C63}" name="IOR_FEE_USD__c">
      <calculatedColumnFormula>"ior_fee(results_df,'"&amp;Shipment_Order__c_exp4404[[#This Row],[Client_Reference__c]]&amp;"')"</calculatedColumnFormula>
    </tableColumn>
    <tableColumn id="21" xr3:uid="{43B27A35-0102-4428-9C96-954D2AF16847}" name="Handling_and_Admin_Fee__c">
      <calculatedColumnFormula>"handling_and_admin_fees(results_df,'"&amp;Shipment_Order__c_exp4404[[#This Row],[Client_Reference__c]]&amp;"')"</calculatedColumnFormula>
    </tableColumn>
    <tableColumn id="22" xr3:uid="{9AF41862-13AC-446C-B667-87C0F23B542E}" name="Bank_Fees__c">
      <calculatedColumnFormula>"bank_fees(results_df,'"&amp;Shipment_Order__c_exp4404[[#This Row],[Client_Reference__c]]&amp;"')"</calculatedColumnFormula>
    </tableColumn>
    <tableColumn id="23" xr3:uid="{EA070BCE-8EFF-4AB5-9140-9FE449BC7827}" name="Total_OnCharge_FC_Revenue__c" dataDxfId="21">
      <calculatedColumnFormula>"sum_fields(results_df,'Shipment_Order__c','"&amp;Shipment_Order__c_exp4404[[#This Row],[Client_Reference__c]]&amp;"',['Total_clearance_Costs__c','Total_Customs_Brokerage_Cost__c','Recharge_Handling_Costs__c','Total_License_Cost__c'])"</calculatedColumnFormula>
    </tableColumn>
    <tableColumn id="24" xr3:uid="{311BF65A-45A3-4313-9454-CF8A6588B521}" name="Total_clearance_Costs__c" dataDxfId="20">
      <calculatedColumnFormula>"clearance_fees(results_df,'"&amp;Shipment_Order__c_exp4404[[#This Row],[Lookup Value]]&amp;"')"</calculatedColumnFormula>
    </tableColumn>
    <tableColumn id="25" xr3:uid="{474DD308-16A8-4676-B9ED-B748F7203081}" name="Total_Customs_Brokerage_Cost__c" dataDxfId="19">
      <calculatedColumnFormula>"brokerage_fees(results_df,'"&amp;Shipment_Order__c_exp4404[[#This Row],[Lookup Value]]&amp;"')"</calculatedColumnFormula>
    </tableColumn>
    <tableColumn id="26" xr3:uid="{E587A40F-F0A2-47CB-AB97-B0DF189F6E62}" name="Recharge_Handling_Costs__c" dataDxfId="18">
      <calculatedColumnFormula>"handling_fees(results_df,'"&amp;Shipment_Order__c_exp4404[[#This Row],[Lookup Value]]&amp;"')"</calculatedColumnFormula>
    </tableColumn>
    <tableColumn id="27" xr3:uid="{654A87C1-FBB6-41FE-B804-D24F09511E62}" name="Total_License_Cost__c" dataDxfId="17">
      <calculatedColumnFormula>"license_fees(results_df,'"&amp;Shipment_Order__c_exp4404[[#This Row],[Lookup Value]]&amp;"')"</calculatedColumnFormula>
    </tableColumn>
    <tableColumn id="28" xr3:uid="{3352455C-4796-4C25-86F6-2DA481B666C3}" name="Minimum_Brokerage_Costs__c"/>
    <tableColumn id="42" xr3:uid="{D61CFD84-149B-44B7-A435-D4D1E933871B}" name="Minimum_Clearance_Costs__c"/>
    <tableColumn id="35" xr3:uid="{1174DBE0-C6D2-4C87-A5E6-1CC375181897}" name="Minimum_Handling_Costs__c"/>
    <tableColumn id="34" xr3:uid="{B3AEFCD1-C69B-446F-9AF3-CD144132847F}" name="Minimum_License_Permit_Costs__c"/>
    <tableColumn id="29" xr3:uid="{5B8598B2-759E-467F-9DA8-8F209FFA51CE}" name="EOR_and_Export_Compliance_Fee_USD__c">
      <calculatedColumnFormula>"eor_fee(results_df,'"&amp;Shipment_Order__c_exp4404[[#This Row],[Client_Reference__c]]&amp;"')"</calculatedColumnFormula>
    </tableColumn>
    <tableColumn id="30" xr3:uid="{F99FDB82-EAAD-4EDD-A0FB-4FF3AE864A17}" name="Total_Taxes__c">
      <calculatedColumnFormula>"total_taxes(results_df,'"&amp;Shipment_Order__c_exp4404[[#This Row],[Lookup Value]]&amp;"')"</calculatedColumnFormula>
    </tableColumn>
    <tableColumn id="37" xr3:uid="{65336AAA-49AB-4FBC-A86E-6A821AD1342F}" name="Tax_Cost__c">
      <calculatedColumnFormula>"tax_cost(results_df,'"&amp;Shipment_Order__c_exp4404[[#This Row],[Client_Reference__c]]&amp;"')"</calculatedColumnFormula>
    </tableColumn>
    <tableColumn id="36" xr3:uid="{A95E6E3D-F2B2-44F7-86D2-F7A75D39D92D}" name="Forecast_Override__c"/>
    <tableColumn id="33" xr3:uid="{7D0B3AD6-E531-441A-AF11-2D78C3923F39}" name="Special_Client_Invoicing__c"/>
    <tableColumn id="41" xr3:uid="{9313A750-78F1-4354-9065-50459DDBDC91}" name="Shipping_Status__c"/>
    <tableColumn id="40" xr3:uid="{8658538A-69B9-4DA1-9FB8-16FE2DA6EDA0}" name="Who_arranges_international_courier__c" dataDxfId="16"/>
    <tableColumn id="44" xr3:uid="{13D52099-1535-4049-BE26-3DAD9E1B770F}" name="Maximum_tax_range__c" dataDxfId="15">
      <calculatedColumnFormula>"taxrange_max(results_df,'"&amp;Shipment_Order__c_exp4404[[#This Row],[Client_Reference__c]]&amp;"')"</calculatedColumnFormula>
    </tableColumn>
    <tableColumn id="45" xr3:uid="{AE311247-5166-4DE6-8131-2BACB345E250}" name="Minimum_tax_range__c" dataDxfId="14">
      <calculatedColumnFormula>"taxrange_min(results_df,'"&amp;Shipment_Order__c_exp4404[[#This Row],[Client_Reference__c]]&amp;"')"</calculatedColumnFormula>
    </tableColumn>
    <tableColumn id="31" xr3:uid="{958E85FC-7CF8-4B5E-9110-23222ACF9A52}" name="Total_Cost_Range_Max__c" dataDxfId="13">
      <calculatedColumnFormula>"costrange_max(results_df,'"&amp;Shipment_Order__c_exp4404[[#This Row],[Client_Reference__c]]&amp;"')"</calculatedColumnFormula>
    </tableColumn>
    <tableColumn id="43" xr3:uid="{B07DFABF-B3FF-4030-AA37-35FA0DBDA3EE}" name="Total_Cost_Range_Min__c" dataDxfId="12">
      <calculatedColumnFormula>"costrange_min(results_df,'"&amp;Shipment_Order__c_exp4404[[#This Row],[Client_Reference__c]]&amp;"')"</calculatedColumnFormula>
    </tableColumn>
    <tableColumn id="1" xr3:uid="{25EC3C24-2425-4845-B630-A7BD7FD941C7}" name="of_Line_Items__c"/>
    <tableColumn id="32" xr3:uid="{EAE86E11-C0AF-43A8-AF3A-00AED5A223C5}" name="Lookup Value" dataDxfId="11">
      <calculatedColumnFormula>Shipment_Order__c_exp4404[[#This Row],[Client_Reference__c]]</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0BD7EA-EE87-4A12-9009-139CF67D3359}" name="Part__c_exp5415" displayName="Part__c_exp5415" ref="AV1:CA49" totalsRowShown="0">
  <autoFilter ref="AV1:CA49" xr:uid="{6BF33A59-36FC-4B0A-942E-BDBD8E5CE18B}"/>
  <tableColumns count="32">
    <tableColumn id="2" xr3:uid="{D6D9DE39-2B6F-4D9F-AD06-42125DE0E52A}" name="Shipment_Order__r.Client_Reference__c"/>
    <tableColumn id="6" xr3:uid="{D3B32BA2-4F09-4D8A-BD68-5A01E3CB5199}" name="LookupName" dataDxfId="10"/>
    <tableColumn id="33" xr3:uid="{3D77D9E9-8877-4743-852A-9E06F61A5847}" name="Name" dataDxfId="9"/>
    <tableColumn id="12" xr3:uid="{1C70A9C9-FA87-4CFA-96E3-74D15A4F3C09}" name="Matched_HS_Code2__c" dataDxfId="8"/>
    <tableColumn id="3" xr3:uid="{9EA2AF44-82CD-4EEA-AEA3-20F463E53B9A}" name="Matched_HS_Code2__r.Name" dataDxfId="7"/>
    <tableColumn id="10" xr3:uid="{9BA98E42-425D-4E34-92E3-13E09BF0FEC6}" name="Catalogue_Part__c" dataDxfId="6"/>
    <tableColumn id="4" xr3:uid="{566FA7F6-A0A7-4FBC-BF3D-8B8D74093A96}" name="Catalogue_Part__r.Name"/>
    <tableColumn id="5" xr3:uid="{7014EB30-B089-47D8-8A40-EB0C094D951F}" name="Part_Matching_Method__c"/>
    <tableColumn id="7" xr3:uid="{B6F2CF19-54F0-45DD-AFD5-F540B638640C}" name="Li_ion_Batteries__c"/>
    <tableColumn id="9" xr3:uid="{204581DE-E30F-478F-A058-F2CA0894819E}" name="Category__c"/>
    <tableColumn id="11" xr3:uid="{4767CCF8-8A39-4C8B-8705-A88555E2D27E}" name="Sub_Category__c"/>
    <tableColumn id="13" xr3:uid="{E31F43BE-F163-4DE4-9A75-8D6578CCD496}" name="US_HTS_Code__c"/>
    <tableColumn id="15" xr3:uid="{CF6CAE03-C0F0-4251-80FA-34241D57AA3B}" name="ECCN_No__c"/>
    <tableColumn id="17" xr3:uid="{AE81DFD6-20C9-4616-B965-2B1B5749C374}" name="COO_2_digit__c"/>
    <tableColumn id="19" xr3:uid="{F7124DFE-DB53-4150-8B6F-1C7DAE460FD8}" name="Country_of_Origin2__c"/>
    <tableColumn id="21" xr3:uid="{955E2FFD-8113-419D-AE88-FA877EC12E69}" name="Possible_Countries_of_Origin__c"/>
    <tableColumn id="23" xr3:uid="{162D0BD7-C554-4D77-B040-A140A28FBB80}" name="MSRP__c"/>
    <tableColumn id="14" xr3:uid="{164F4C91-F70E-41C5-A404-9B65E2712165}" name="Product__c" dataDxfId="5"/>
    <tableColumn id="24" xr3:uid="{B057772A-0292-4027-B24D-13C85F1EBB14}" name="Product__r.Name"/>
    <tableColumn id="25" xr3:uid="{8A7814BE-0CB8-448A-8694-D2369AB1BC90}" name="Start_V2_Product_Match__c"/>
    <tableColumn id="26" xr3:uid="{BCE7ACD6-2CF2-4756-9DB9-32423F74519C}" name="Start_V3_Product_Match__c"/>
    <tableColumn id="28" xr3:uid="{D88B6383-AB8F-4A6A-8228-A6D70325A9D5}" name="Manufacturer_Name__c"/>
    <tableColumn id="30" xr3:uid="{69D72B78-2255-462C-929A-3B104E76FFB7}" name="Wireless_capability__c"/>
    <tableColumn id="32" xr3:uid="{8C89928D-81EC-4677-8308-9DEAB02AA34E}" name="Encryption__c"/>
    <tableColumn id="1" xr3:uid="{04C8A509-D44C-45AC-AEE3-F97545F98D90}" name="No_HS_Code_Match__c"/>
    <tableColumn id="44" xr3:uid="{AFD6C068-37BB-4C26-97A3-B9ED4EC4C80A}" name="Rate__c"/>
    <tableColumn id="42" xr3:uid="{6FD98ECE-F6B8-424E-BAC7-CFE89D3E6C80}" name="Part_Specific_Rate_1__c"/>
    <tableColumn id="40" xr3:uid="{C7E6EC37-7580-4B36-951C-1A08D6475EAA}" name="Part_Specific_Rate_2__c"/>
    <tableColumn id="38" xr3:uid="{07893444-1505-447F-ABFC-3D9C3D4E0564}" name="Restricted_status__c"/>
    <tableColumn id="8" xr3:uid="{78C43861-0C78-49AD-86B3-B249855DE799}" name="Specific_VAT_Rate__c" dataDxfId="4">
      <calculatedColumnFormula>"inherit(results_df,'Part__c','"&amp;Part__c_exp5415[[#This Row],[Lookup Value]]&amp;"','Matched_HS_Code2__r.Specific_VAT_Rate__c')"</calculatedColumnFormula>
    </tableColumn>
    <tableColumn id="35" xr3:uid="{09A11DB7-EE0E-47B5-A74D-AE504EA4E692}" name="To be updated?"/>
    <tableColumn id="34" xr3:uid="{FCF518F2-CB53-4037-981F-D1030626BB72}" name="Lookup Value" dataDxfId="3">
      <calculatedColumnFormula>Part__c_exp5415[[#This Row],[Shipment_Order__r.Client_Reference__c]]&amp;":"&amp;Part__c_exp5415[[#This Row],[LookupName]]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5C912D-CC7A-46B9-816A-10DE2B831D64}" name="Freight__c_exp6426" displayName="Freight__c_exp6426" ref="CC1:CK23" totalsRowShown="0">
  <autoFilter ref="CC1:CK23" xr:uid="{14B3D16D-9C3B-42A4-9165-D27E5DAA9ADF}"/>
  <tableColumns count="9">
    <tableColumn id="2" xr3:uid="{513510CC-3B90-4F06-A1FF-E3D43259C0A2}" name="Shipment_Order__r.Client_Reference__c"/>
    <tableColumn id="3" xr3:uid="{C028B987-C8E9-4E97-B991-A88806F52C95}" name="Selected_Rate_From_Existing__c"/>
    <tableColumn id="1" xr3:uid="{A1325463-A762-458B-BE27-6D1EEA998217}" name="Old Selected Rate"/>
    <tableColumn id="4" xr3:uid="{382E89B8-A477-4ED8-8528-0BD81EEBD185}" name="International_freight_fee_invoiced__c">
      <calculatedColumnFormula>"int_freight_fee_invoiced(results_df,'"&amp;Freight__c_exp6426[[#This Row],[Lookup Value]]&amp;"')"</calculatedColumnFormula>
    </tableColumn>
    <tableColumn id="5" xr3:uid="{958ED9C9-9B38-4FA3-B341-D36BEBE6608D}" name="Courier_Type__c"/>
    <tableColumn id="6" xr3:uid="{1AF7D736-73AD-40DA-847C-D06023B6BEFB}" name="Service_Type__c"/>
    <tableColumn id="7" xr3:uid="{9AA90B1D-7BF3-46F4-808C-C6B956C0F2BB}" name="Calculated_Courier_Cost__c"/>
    <tableColumn id="8" xr3:uid="{8310C852-3BF7-418F-8E2E-B8971C8EB385}" name="Freight_forwarder_calculated_charge__c"/>
    <tableColumn id="9" xr3:uid="{294ED29C-80F6-4C1E-BCD0-FC132A25B5B9}" name="Lookup Value" dataDxfId="2">
      <calculatedColumnFormula>Freight__c_exp6426[[#This Row],[Shipment_Order__r.Client_Reference__c]]</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1C4A41-989D-4A3F-B41E-58F6D84ADBF5}" name="Task_exp7437" displayName="Task_exp7437" ref="CM1:CV454" totalsRowShown="0">
  <autoFilter ref="CM1:CV454" xr:uid="{2DBD3352-9B57-40FC-9424-E0942653ECCA}"/>
  <tableColumns count="10">
    <tableColumn id="2" xr3:uid="{05A1AA4F-4543-4BB3-B2F8-64A87EBAFC66}" name="Shipment_Order__r.Client_Reference__c"/>
    <tableColumn id="1" xr3:uid="{98DCC6D4-71E2-45AA-BF9E-ADC36C2A3DB8}" name="Master_Task_LookupName"/>
    <tableColumn id="10" xr3:uid="{CB296701-9960-4F4B-86A4-FEF42AA595DF}" name="Master_Task__c" dataDxfId="1"/>
    <tableColumn id="3" xr3:uid="{AF6C363B-2D63-4D47-B54D-A3FC67F309EA}" name="Master_Task__r.Name"/>
    <tableColumn id="4" xr3:uid="{5AEA9B1D-7DF4-4EA7-966D-4CAC988730D8}" name="IsNotApplicable__c"/>
    <tableColumn id="5" xr3:uid="{576554BC-EA5C-4727-913B-A8D3EBFA7ECA}" name="Master_Task__r.Operational__c"/>
    <tableColumn id="6" xr3:uid="{3480B50B-3924-4C81-9BCA-9DA4795D353E}" name="Master_Task__r.Ship_To_Country__c"/>
    <tableColumn id="7" xr3:uid="{63C83E1D-65EB-46DB-B3FA-0327971B1FF4}" name="Master_Task__r.Shipment_Order_Record_Type__c"/>
    <tableColumn id="8" xr3:uid="{99CB692C-8FC4-436F-BBFF-9FB2442361B2}" name="TecEx_Assigned_To__c"/>
    <tableColumn id="9" xr3:uid="{CB7CE0DA-128A-4913-9C53-2F46B0E70AAD}" name="Lookup Value" dataDxfId="0">
      <calculatedColumnFormula>SUBSTITUTE(Task_exp7437[[#This Row],[Shipment_Order__r.Client_Reference__c]]&amp;":"&amp;Task_exp7437[[#This Row],[Master_Task_LookupName]],"\","")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4" dT="2021-08-12T13:18:25.66" personId="{98E3BA4D-68C7-4E2C-AE96-8BA1E9BE5178}" id="{AF936CE8-A7B6-45CA-8B38-4BE9138B40B3}">
    <text>@Johan Conradie Hi Johan, think this one needs elaboration. Could be 2 for each - when calculated cost is less than MIN, then MIN is used. When calculated cost is greater than min, calculation is used. Same for max</text>
    <mentions>
      <mention mentionpersonId="{42C73F48-A64E-4021-8A76-C252E0FEA065}" mentionId="{A73D9EA3-EABD-4EB4-A97D-3072F6EF84B2}" startIndex="0" length="15"/>
    </mentions>
  </threadedComment>
  <threadedComment ref="B54" dT="2021-08-16T14:33:29.93" personId="{05D8FCA8-466D-4AAD-B37E-371BCC44F3E7}" id="{AF94D2E9-427B-43B7-90FD-1855B4CD3056}" parentId="{AF936CE8-A7B6-45CA-8B38-4BE9138B40B3}">
    <text>Thanks, @Grant Hurvitz. I agree. I'm going through all the Test Outcomes again now to see whether there are more of these instances, because I'm sure there are.</text>
    <mentions>
      <mention mentionpersonId="{1085D52E-3EE9-4BDB-81AE-68C2F7B5A355}" mentionId="{5743AB18-4441-41FA-BD45-ED3D7A15301A}" startIndex="8" length="14"/>
    </mentions>
  </threadedComment>
  <threadedComment ref="B56" dT="2021-08-12T13:18:25.66" personId="{98E3BA4D-68C7-4E2C-AE96-8BA1E9BE5178}" id="{3B909C8F-4D72-4FB7-8E28-86D45B46CCE8}">
    <text>@Johan Conradie Hi Johan, think this one needs elaboration. Could be 2 for each - when calculated cost is less than MIN, then MIN is used. When calculated cost is greater than min, calculation is used. Same for max</text>
    <mentions>
      <mention mentionpersonId="{42C73F48-A64E-4021-8A76-C252E0FEA065}" mentionId="{7E989037-8871-4C54-8D02-F7EE61857C3F}" startIndex="0" length="15"/>
    </mentions>
  </threadedComment>
  <threadedComment ref="B56" dT="2021-08-16T14:33:29.93" personId="{05D8FCA8-466D-4AAD-B37E-371BCC44F3E7}" id="{74EA19F8-6F04-4D20-A51B-BBE0BA8E9F7D}" parentId="{3B909C8F-4D72-4FB7-8E28-86D45B46CCE8}">
    <text>Thanks, @Grant Hurvitz. I agree. I'm going through all the Test Outcomes again now to see whether there are more of these instances, because I'm sure there are.</text>
    <mentions>
      <mention mentionpersonId="{1085D52E-3EE9-4BDB-81AE-68C2F7B5A355}" mentionId="{45E2D917-6B07-4DF5-A03D-0E3F317C5784}" startIndex="8" length="14"/>
    </mentions>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5.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F6781-494B-4CCA-8220-71037B574004}">
  <sheetPr codeName="Sheet1"/>
  <dimension ref="A1:D831"/>
  <sheetViews>
    <sheetView workbookViewId="0">
      <selection activeCell="C2" sqref="C2:C8"/>
    </sheetView>
  </sheetViews>
  <sheetFormatPr defaultRowHeight="15" x14ac:dyDescent="0.25"/>
  <cols>
    <col min="1" max="1" width="35.42578125" bestFit="1" customWidth="1"/>
    <col min="2" max="2" width="40.28515625" bestFit="1" customWidth="1"/>
    <col min="3" max="4" width="50.140625" bestFit="1" customWidth="1"/>
  </cols>
  <sheetData>
    <row r="1" spans="1:4" x14ac:dyDescent="0.25">
      <c r="A1" s="1" t="s">
        <v>89</v>
      </c>
      <c r="B1" s="1" t="s">
        <v>810</v>
      </c>
      <c r="C1" s="1" t="s">
        <v>809</v>
      </c>
      <c r="D1" s="2" t="s">
        <v>92</v>
      </c>
    </row>
    <row r="2" spans="1:4" x14ac:dyDescent="0.25">
      <c r="A2" t="s">
        <v>35</v>
      </c>
      <c r="B2" t="s">
        <v>808</v>
      </c>
      <c r="C2" t="s">
        <v>195</v>
      </c>
      <c r="D2" t="str" cm="1">
        <f t="array" ref="D2:D104">_xlfn.UNIQUE(_xlfn._xlws.FILTER(C:C,(C:C&lt;&gt;"")*(C:C&lt;&gt;"Contact Account")))</f>
        <v>Ablative Solutions</v>
      </c>
    </row>
    <row r="3" spans="1:4" x14ac:dyDescent="0.25">
      <c r="A3" t="s">
        <v>36</v>
      </c>
      <c r="B3" t="s">
        <v>237</v>
      </c>
      <c r="C3" t="s">
        <v>138</v>
      </c>
      <c r="D3" t="str">
        <v>Aerami Therapeutics, Inc.</v>
      </c>
    </row>
    <row r="4" spans="1:4" x14ac:dyDescent="0.25">
      <c r="A4" t="s">
        <v>37</v>
      </c>
      <c r="B4" t="s">
        <v>672</v>
      </c>
      <c r="C4" t="s">
        <v>138</v>
      </c>
      <c r="D4" t="str">
        <v>Aligos Therapeutics, Inc.</v>
      </c>
    </row>
    <row r="5" spans="1:4" x14ac:dyDescent="0.25">
      <c r="A5" t="s">
        <v>38</v>
      </c>
      <c r="B5" t="s">
        <v>671</v>
      </c>
      <c r="C5" t="s">
        <v>138</v>
      </c>
      <c r="D5" t="str">
        <v>Alpacka Group LLC</v>
      </c>
    </row>
    <row r="6" spans="1:4" x14ac:dyDescent="0.25">
      <c r="A6" t="s">
        <v>39</v>
      </c>
      <c r="B6" t="s">
        <v>493</v>
      </c>
      <c r="C6" t="s">
        <v>111</v>
      </c>
      <c r="D6" t="str">
        <v>Amatsigroup – CFR175</v>
      </c>
    </row>
    <row r="7" spans="1:4" x14ac:dyDescent="0.25">
      <c r="A7" t="s">
        <v>40</v>
      </c>
      <c r="B7" t="s">
        <v>237</v>
      </c>
      <c r="C7" t="s">
        <v>111</v>
      </c>
      <c r="D7" t="str">
        <v>Amazon Medical</v>
      </c>
    </row>
    <row r="8" spans="1:4" x14ac:dyDescent="0.25">
      <c r="A8" t="s">
        <v>41</v>
      </c>
      <c r="B8" t="s">
        <v>494</v>
      </c>
      <c r="C8" t="s">
        <v>111</v>
      </c>
      <c r="D8" t="str">
        <v>Ancillare</v>
      </c>
    </row>
    <row r="9" spans="1:4" x14ac:dyDescent="0.25">
      <c r="A9" t="s">
        <v>42</v>
      </c>
      <c r="B9" t="s">
        <v>491</v>
      </c>
      <c r="C9" t="s">
        <v>111</v>
      </c>
      <c r="D9" t="str">
        <v>Aslan Pharmaceuticals Pte Ltd</v>
      </c>
    </row>
    <row r="10" spans="1:4" x14ac:dyDescent="0.25">
      <c r="A10" t="s">
        <v>43</v>
      </c>
      <c r="B10" t="s">
        <v>496</v>
      </c>
      <c r="C10" t="s">
        <v>111</v>
      </c>
      <c r="D10" t="str">
        <v>Atos AG</v>
      </c>
    </row>
    <row r="11" spans="1:4" x14ac:dyDescent="0.25">
      <c r="A11" t="s">
        <v>44</v>
      </c>
      <c r="B11" t="s">
        <v>492</v>
      </c>
      <c r="C11" t="s">
        <v>111</v>
      </c>
      <c r="D11" t="str">
        <v>Baverianvine Ltd</v>
      </c>
    </row>
    <row r="12" spans="1:4" x14ac:dyDescent="0.25">
      <c r="A12" t="s">
        <v>45</v>
      </c>
      <c r="B12" t="s">
        <v>495</v>
      </c>
      <c r="C12" t="s">
        <v>111</v>
      </c>
      <c r="D12" t="str">
        <v>BEIJING GENOMICS INSTITUTE AT SHENZHEN</v>
      </c>
    </row>
    <row r="13" spans="1:4" x14ac:dyDescent="0.25">
      <c r="A13" t="s">
        <v>46</v>
      </c>
      <c r="B13" t="s">
        <v>760</v>
      </c>
      <c r="C13" t="s">
        <v>165</v>
      </c>
      <c r="D13" t="str">
        <v>Bilcare Limited</v>
      </c>
    </row>
    <row r="14" spans="1:4" x14ac:dyDescent="0.25">
      <c r="A14" t="s">
        <v>47</v>
      </c>
      <c r="B14" t="s">
        <v>762</v>
      </c>
      <c r="C14" t="s">
        <v>165</v>
      </c>
      <c r="D14" t="str">
        <v>Biocair</v>
      </c>
    </row>
    <row r="15" spans="1:4" x14ac:dyDescent="0.25">
      <c r="A15" t="s">
        <v>48</v>
      </c>
      <c r="B15" t="s">
        <v>761</v>
      </c>
      <c r="C15" t="s">
        <v>165</v>
      </c>
      <c r="D15" t="str">
        <v>BioNTech SE</v>
      </c>
    </row>
    <row r="16" spans="1:4" x14ac:dyDescent="0.25">
      <c r="A16" t="s">
        <v>49</v>
      </c>
      <c r="B16" t="s">
        <v>246</v>
      </c>
      <c r="C16" t="s">
        <v>135</v>
      </c>
      <c r="D16" t="str">
        <v>Biorasi</v>
      </c>
    </row>
    <row r="17" spans="1:4" x14ac:dyDescent="0.25">
      <c r="A17" t="s">
        <v>50</v>
      </c>
      <c r="B17" t="s">
        <v>665</v>
      </c>
      <c r="C17" t="s">
        <v>135</v>
      </c>
      <c r="D17" t="str">
        <v>BrightSentinel</v>
      </c>
    </row>
    <row r="18" spans="1:4" x14ac:dyDescent="0.25">
      <c r="A18" t="s">
        <v>51</v>
      </c>
      <c r="B18" t="s">
        <v>622</v>
      </c>
      <c r="C18" t="s">
        <v>135</v>
      </c>
      <c r="D18" t="str">
        <v>C3i Solutions</v>
      </c>
    </row>
    <row r="19" spans="1:4" x14ac:dyDescent="0.25">
      <c r="A19" t="s">
        <v>52</v>
      </c>
      <c r="B19" t="s">
        <v>664</v>
      </c>
      <c r="C19" t="s">
        <v>135</v>
      </c>
      <c r="D19" t="str">
        <v>CARITAS Health Solutions International - Canada Inc</v>
      </c>
    </row>
    <row r="20" spans="1:4" x14ac:dyDescent="0.25">
      <c r="A20" t="s">
        <v>53</v>
      </c>
      <c r="B20" t="s">
        <v>663</v>
      </c>
      <c r="C20" t="s">
        <v>135</v>
      </c>
      <c r="D20" t="str">
        <v>Catalent</v>
      </c>
    </row>
    <row r="21" spans="1:4" x14ac:dyDescent="0.25">
      <c r="A21" t="s">
        <v>54</v>
      </c>
      <c r="B21" t="s">
        <v>767</v>
      </c>
      <c r="C21" t="s">
        <v>171</v>
      </c>
      <c r="D21" t="str">
        <v>Catalent CTS Edinburgh Ltd</v>
      </c>
    </row>
    <row r="22" spans="1:4" x14ac:dyDescent="0.25">
      <c r="A22" t="s">
        <v>55</v>
      </c>
      <c r="B22" t="s">
        <v>768</v>
      </c>
      <c r="C22" t="s">
        <v>171</v>
      </c>
      <c r="D22" t="str">
        <v>Charco Neurotech</v>
      </c>
    </row>
    <row r="23" spans="1:4" x14ac:dyDescent="0.25">
      <c r="A23" t="s">
        <v>56</v>
      </c>
      <c r="B23" t="s">
        <v>553</v>
      </c>
      <c r="C23" t="s">
        <v>120</v>
      </c>
      <c r="D23" t="str">
        <v>ChilliBean LTD t/a ChilliPharm</v>
      </c>
    </row>
    <row r="24" spans="1:4" x14ac:dyDescent="0.25">
      <c r="A24" t="s">
        <v>57</v>
      </c>
      <c r="B24" t="s">
        <v>237</v>
      </c>
      <c r="C24" t="s">
        <v>120</v>
      </c>
      <c r="D24" t="str">
        <v>Chimerix, Inc.</v>
      </c>
    </row>
    <row r="25" spans="1:4" x14ac:dyDescent="0.25">
      <c r="A25" t="s">
        <v>58</v>
      </c>
      <c r="B25" t="s">
        <v>555</v>
      </c>
      <c r="C25" t="s">
        <v>120</v>
      </c>
      <c r="D25" t="str">
        <v>Clinical Ink, Inc.</v>
      </c>
    </row>
    <row r="26" spans="1:4" x14ac:dyDescent="0.25">
      <c r="A26" t="s">
        <v>59</v>
      </c>
      <c r="B26" t="s">
        <v>551</v>
      </c>
      <c r="C26" t="s">
        <v>120</v>
      </c>
      <c r="D26" t="str">
        <v>Clinichain</v>
      </c>
    </row>
    <row r="27" spans="1:4" x14ac:dyDescent="0.25">
      <c r="A27" t="s">
        <v>60</v>
      </c>
      <c r="B27" t="s">
        <v>547</v>
      </c>
      <c r="C27" t="s">
        <v>120</v>
      </c>
      <c r="D27" t="str">
        <v>Crestone Pharma Inc.</v>
      </c>
    </row>
    <row r="28" spans="1:4" x14ac:dyDescent="0.25">
      <c r="A28" t="s">
        <v>61</v>
      </c>
      <c r="B28" t="s">
        <v>554</v>
      </c>
      <c r="C28" t="s">
        <v>120</v>
      </c>
      <c r="D28" t="str">
        <v>Cromos Pharma</v>
      </c>
    </row>
    <row r="29" spans="1:4" x14ac:dyDescent="0.25">
      <c r="A29" t="s">
        <v>62</v>
      </c>
      <c r="B29" t="s">
        <v>550</v>
      </c>
      <c r="C29" t="s">
        <v>120</v>
      </c>
      <c r="D29" t="str">
        <v>Delifresh EU Co. Ltd t/a Karton Express US LLC</v>
      </c>
    </row>
    <row r="30" spans="1:4" x14ac:dyDescent="0.25">
      <c r="A30" t="s">
        <v>63</v>
      </c>
      <c r="B30" t="s">
        <v>549</v>
      </c>
      <c r="C30" t="s">
        <v>120</v>
      </c>
      <c r="D30" t="str">
        <v>DF Young (Medical)</v>
      </c>
    </row>
    <row r="31" spans="1:4" x14ac:dyDescent="0.25">
      <c r="A31" t="s">
        <v>64</v>
      </c>
      <c r="B31" t="s">
        <v>552</v>
      </c>
      <c r="C31" t="s">
        <v>120</v>
      </c>
      <c r="D31" t="str">
        <v>DFNet</v>
      </c>
    </row>
    <row r="32" spans="1:4" x14ac:dyDescent="0.25">
      <c r="A32" t="s">
        <v>65</v>
      </c>
      <c r="B32" t="s">
        <v>548</v>
      </c>
      <c r="C32" t="s">
        <v>120</v>
      </c>
      <c r="D32" t="str">
        <v>DiaSorin S.p.A. UK Branch</v>
      </c>
    </row>
    <row r="33" spans="1:4" x14ac:dyDescent="0.25">
      <c r="A33" t="s">
        <v>66</v>
      </c>
      <c r="B33" t="s">
        <v>237</v>
      </c>
      <c r="C33" t="s">
        <v>103</v>
      </c>
      <c r="D33" t="str">
        <v>dMed/Clinipace</v>
      </c>
    </row>
    <row r="34" spans="1:4" x14ac:dyDescent="0.25">
      <c r="A34" t="s">
        <v>67</v>
      </c>
      <c r="B34" t="s">
        <v>258</v>
      </c>
      <c r="C34" t="s">
        <v>103</v>
      </c>
      <c r="D34" t="str">
        <v>DT Testing Medical</v>
      </c>
    </row>
    <row r="35" spans="1:4" x14ac:dyDescent="0.25">
      <c r="A35" t="s">
        <v>68</v>
      </c>
      <c r="B35" t="s">
        <v>256</v>
      </c>
      <c r="C35" t="s">
        <v>103</v>
      </c>
      <c r="D35" t="str">
        <v>Fluidic Analytics Limited</v>
      </c>
    </row>
    <row r="36" spans="1:4" x14ac:dyDescent="0.25">
      <c r="A36" t="s">
        <v>69</v>
      </c>
      <c r="B36" t="s">
        <v>255</v>
      </c>
      <c r="C36" t="s">
        <v>103</v>
      </c>
      <c r="D36" t="str">
        <v>GLOBAL CONTAINER FREIGHT PTE LTD (Medical)</v>
      </c>
    </row>
    <row r="37" spans="1:4" x14ac:dyDescent="0.25">
      <c r="A37" t="s">
        <v>70</v>
      </c>
      <c r="B37" t="s">
        <v>257</v>
      </c>
      <c r="C37" t="s">
        <v>103</v>
      </c>
      <c r="D37" t="str">
        <v>GR Demo Account</v>
      </c>
    </row>
    <row r="38" spans="1:4" x14ac:dyDescent="0.25">
      <c r="A38" t="s">
        <v>71</v>
      </c>
      <c r="B38" t="s">
        <v>537</v>
      </c>
      <c r="C38" t="s">
        <v>117</v>
      </c>
      <c r="D38" t="str">
        <v>Hawthorn Logistics Solutions Ltd / Vitalograph</v>
      </c>
    </row>
    <row r="39" spans="1:4" x14ac:dyDescent="0.25">
      <c r="A39" t="s">
        <v>72</v>
      </c>
      <c r="B39" t="s">
        <v>538</v>
      </c>
      <c r="C39" t="s">
        <v>117</v>
      </c>
      <c r="D39" t="str">
        <v>HV Demo account</v>
      </c>
    </row>
    <row r="40" spans="1:4" x14ac:dyDescent="0.25">
      <c r="A40" t="s">
        <v>73</v>
      </c>
      <c r="B40" t="s">
        <v>534</v>
      </c>
      <c r="C40" t="s">
        <v>117</v>
      </c>
      <c r="D40" t="str">
        <v>Hyperfine, Inc</v>
      </c>
    </row>
    <row r="41" spans="1:4" x14ac:dyDescent="0.25">
      <c r="A41" t="s">
        <v>74</v>
      </c>
      <c r="B41" t="s">
        <v>535</v>
      </c>
      <c r="C41" t="s">
        <v>117</v>
      </c>
      <c r="D41" t="str">
        <v>ICON Clinical Research Limited</v>
      </c>
    </row>
    <row r="42" spans="1:4" x14ac:dyDescent="0.25">
      <c r="A42" t="s">
        <v>75</v>
      </c>
      <c r="B42" t="s">
        <v>540</v>
      </c>
      <c r="C42" t="s">
        <v>117</v>
      </c>
      <c r="D42" t="str">
        <v>Icon PRM</v>
      </c>
    </row>
    <row r="43" spans="1:4" x14ac:dyDescent="0.25">
      <c r="A43" t="s">
        <v>76</v>
      </c>
      <c r="B43" t="s">
        <v>539</v>
      </c>
      <c r="C43" t="s">
        <v>117</v>
      </c>
      <c r="D43" t="str">
        <v>Idorsia</v>
      </c>
    </row>
    <row r="44" spans="1:4" x14ac:dyDescent="0.25">
      <c r="A44" t="s">
        <v>77</v>
      </c>
      <c r="B44" t="s">
        <v>533</v>
      </c>
      <c r="C44" t="s">
        <v>117</v>
      </c>
      <c r="D44" t="str">
        <v>IHMA, Inc.</v>
      </c>
    </row>
    <row r="45" spans="1:4" x14ac:dyDescent="0.25">
      <c r="A45" t="s">
        <v>78</v>
      </c>
      <c r="B45" t="s">
        <v>536</v>
      </c>
      <c r="C45" t="s">
        <v>117</v>
      </c>
      <c r="D45" t="str">
        <v>Illumina Netherlands BV</v>
      </c>
    </row>
    <row r="46" spans="1:4" x14ac:dyDescent="0.25">
      <c r="A46" t="s">
        <v>79</v>
      </c>
      <c r="B46" t="s">
        <v>798</v>
      </c>
      <c r="C46" t="s">
        <v>188</v>
      </c>
      <c r="D46" t="str">
        <v>Illumina Singapore</v>
      </c>
    </row>
    <row r="47" spans="1:4" x14ac:dyDescent="0.25">
      <c r="A47" t="s">
        <v>80</v>
      </c>
      <c r="B47" t="s">
        <v>237</v>
      </c>
      <c r="C47" t="s">
        <v>110</v>
      </c>
      <c r="D47" t="str">
        <v>ImmunityBio</v>
      </c>
    </row>
    <row r="48" spans="1:4" x14ac:dyDescent="0.25">
      <c r="A48" t="s">
        <v>81</v>
      </c>
      <c r="B48" t="s">
        <v>489</v>
      </c>
      <c r="C48" t="s">
        <v>110</v>
      </c>
      <c r="D48" t="str">
        <v>Imperial Clinical Research Services, Inc.</v>
      </c>
    </row>
    <row r="49" spans="1:4" x14ac:dyDescent="0.25">
      <c r="A49" t="s">
        <v>82</v>
      </c>
      <c r="B49" t="s">
        <v>488</v>
      </c>
      <c r="C49" t="s">
        <v>110</v>
      </c>
      <c r="D49" t="str">
        <v>Internal testing Medical</v>
      </c>
    </row>
    <row r="50" spans="1:4" x14ac:dyDescent="0.25">
      <c r="A50" t="s">
        <v>83</v>
      </c>
      <c r="B50" t="s">
        <v>490</v>
      </c>
      <c r="C50" t="s">
        <v>110</v>
      </c>
      <c r="D50" t="str">
        <v>Internal Testing Medical Account</v>
      </c>
    </row>
    <row r="51" spans="1:4" x14ac:dyDescent="0.25">
      <c r="A51" t="s">
        <v>84</v>
      </c>
      <c r="B51" t="s">
        <v>486</v>
      </c>
      <c r="C51" t="s">
        <v>110</v>
      </c>
      <c r="D51" t="str">
        <v>Intrinseque Health Pte Ltd</v>
      </c>
    </row>
    <row r="52" spans="1:4" x14ac:dyDescent="0.25">
      <c r="A52" t="s">
        <v>85</v>
      </c>
      <c r="B52" t="s">
        <v>485</v>
      </c>
      <c r="C52" t="s">
        <v>110</v>
      </c>
      <c r="D52" t="str">
        <v>Janssen Inc (Johnson &amp; Johnson)</v>
      </c>
    </row>
    <row r="53" spans="1:4" x14ac:dyDescent="0.25">
      <c r="A53" t="s">
        <v>86</v>
      </c>
      <c r="B53" t="s">
        <v>487</v>
      </c>
      <c r="C53" t="s">
        <v>110</v>
      </c>
      <c r="D53" t="str">
        <v>Kilo Health (Max Nutrition)</v>
      </c>
    </row>
    <row r="54" spans="1:4" x14ac:dyDescent="0.25">
      <c r="A54" t="s">
        <v>87</v>
      </c>
      <c r="B54" t="s">
        <v>237</v>
      </c>
      <c r="C54" t="s">
        <v>115</v>
      </c>
      <c r="D54" t="str">
        <v>Koneksa</v>
      </c>
    </row>
    <row r="55" spans="1:4" x14ac:dyDescent="0.25">
      <c r="A55" t="s">
        <v>88</v>
      </c>
      <c r="B55" t="s">
        <v>529</v>
      </c>
      <c r="C55" t="s">
        <v>115</v>
      </c>
      <c r="D55" t="str">
        <v>Latvia MGI Tech SIA</v>
      </c>
    </row>
    <row r="56" spans="1:4" x14ac:dyDescent="0.25">
      <c r="B56" t="s">
        <v>528</v>
      </c>
      <c r="C56" t="s">
        <v>115</v>
      </c>
      <c r="D56" t="str">
        <v>LC Demo Account</v>
      </c>
    </row>
    <row r="57" spans="1:4" x14ac:dyDescent="0.25">
      <c r="B57" t="s">
        <v>530</v>
      </c>
      <c r="C57" t="s">
        <v>115</v>
      </c>
      <c r="D57" t="str">
        <v>Medable</v>
      </c>
    </row>
    <row r="58" spans="1:4" x14ac:dyDescent="0.25">
      <c r="B58" t="s">
        <v>237</v>
      </c>
      <c r="C58" t="s">
        <v>151</v>
      </c>
      <c r="D58" t="str">
        <v>MedEx App Demo</v>
      </c>
    </row>
    <row r="59" spans="1:4" x14ac:dyDescent="0.25">
      <c r="B59" t="s">
        <v>731</v>
      </c>
      <c r="C59" t="s">
        <v>151</v>
      </c>
      <c r="D59" t="str">
        <v>Medflow Clinical Limited</v>
      </c>
    </row>
    <row r="60" spans="1:4" x14ac:dyDescent="0.25">
      <c r="B60" t="s">
        <v>729</v>
      </c>
      <c r="C60" t="s">
        <v>151</v>
      </c>
      <c r="D60" t="str">
        <v>Medical R&amp;D Test Shipments</v>
      </c>
    </row>
    <row r="61" spans="1:4" x14ac:dyDescent="0.25">
      <c r="B61" t="s">
        <v>727</v>
      </c>
      <c r="C61" t="s">
        <v>151</v>
      </c>
      <c r="D61" t="str">
        <v>Medical Research Network Ltd</v>
      </c>
    </row>
    <row r="62" spans="1:4" x14ac:dyDescent="0.25">
      <c r="B62" t="s">
        <v>730</v>
      </c>
      <c r="C62" t="s">
        <v>151</v>
      </c>
      <c r="D62" t="str">
        <v>Medidata Solutions, Inc  (a Dassault Systèmes company)</v>
      </c>
    </row>
    <row r="63" spans="1:4" x14ac:dyDescent="0.25">
      <c r="B63" t="s">
        <v>728</v>
      </c>
      <c r="C63" t="s">
        <v>151</v>
      </c>
      <c r="D63" t="str">
        <v>Medpace, Inc.</v>
      </c>
    </row>
    <row r="64" spans="1:4" x14ac:dyDescent="0.25">
      <c r="B64" t="s">
        <v>763</v>
      </c>
      <c r="C64" t="s">
        <v>166</v>
      </c>
      <c r="D64" t="str">
        <v>MESM part of Avantor</v>
      </c>
    </row>
    <row r="65" spans="2:4" x14ac:dyDescent="0.25">
      <c r="B65" t="s">
        <v>733</v>
      </c>
      <c r="C65" t="s">
        <v>152</v>
      </c>
      <c r="D65" t="str">
        <v>MGI International Sales</v>
      </c>
    </row>
    <row r="66" spans="2:4" x14ac:dyDescent="0.25">
      <c r="B66" t="s">
        <v>732</v>
      </c>
      <c r="C66" t="s">
        <v>152</v>
      </c>
      <c r="D66" t="str">
        <v>MIMOSA Diagnostics Inc.</v>
      </c>
    </row>
    <row r="67" spans="2:4" x14ac:dyDescent="0.25">
      <c r="B67" t="s">
        <v>721</v>
      </c>
      <c r="C67" t="s">
        <v>147</v>
      </c>
      <c r="D67" t="str">
        <v>Mobility Africa</v>
      </c>
    </row>
    <row r="68" spans="2:4" x14ac:dyDescent="0.25">
      <c r="B68" t="s">
        <v>203</v>
      </c>
      <c r="C68" t="s">
        <v>95</v>
      </c>
      <c r="D68" t="str">
        <v>MRI Global</v>
      </c>
    </row>
    <row r="69" spans="2:4" x14ac:dyDescent="0.25">
      <c r="B69" t="s">
        <v>202</v>
      </c>
      <c r="C69" t="s">
        <v>95</v>
      </c>
      <c r="D69" t="str">
        <v>Myonex</v>
      </c>
    </row>
    <row r="70" spans="2:4" x14ac:dyDescent="0.25">
      <c r="B70" t="s">
        <v>205</v>
      </c>
      <c r="C70" t="s">
        <v>95</v>
      </c>
      <c r="D70" t="str">
        <v>Occlutech</v>
      </c>
    </row>
    <row r="71" spans="2:4" x14ac:dyDescent="0.25">
      <c r="B71" t="s">
        <v>204</v>
      </c>
      <c r="C71" t="s">
        <v>95</v>
      </c>
      <c r="D71" t="str">
        <v>OTC Direct ( Alcura company)</v>
      </c>
    </row>
    <row r="72" spans="2:4" x14ac:dyDescent="0.25">
      <c r="B72" t="s">
        <v>800</v>
      </c>
      <c r="C72" t="s">
        <v>190</v>
      </c>
      <c r="D72" t="str">
        <v>Overland Tanberg (Medical)</v>
      </c>
    </row>
    <row r="73" spans="2:4" x14ac:dyDescent="0.25">
      <c r="B73" t="s">
        <v>801</v>
      </c>
      <c r="C73" t="s">
        <v>190</v>
      </c>
      <c r="D73" t="str">
        <v>Pegasus Life Sciences</v>
      </c>
    </row>
    <row r="74" spans="2:4" x14ac:dyDescent="0.25">
      <c r="B74" t="s">
        <v>802</v>
      </c>
      <c r="C74" t="s">
        <v>190</v>
      </c>
      <c r="D74" t="str">
        <v>Pfizer</v>
      </c>
    </row>
    <row r="75" spans="2:4" x14ac:dyDescent="0.25">
      <c r="B75" t="s">
        <v>717</v>
      </c>
      <c r="C75" t="s">
        <v>145</v>
      </c>
      <c r="D75" t="str">
        <v>Pfizer, Inc.</v>
      </c>
    </row>
    <row r="76" spans="2:4" x14ac:dyDescent="0.25">
      <c r="B76" t="s">
        <v>718</v>
      </c>
      <c r="C76" t="s">
        <v>145</v>
      </c>
      <c r="D76" t="str">
        <v>PhaseBio</v>
      </c>
    </row>
    <row r="77" spans="2:4" x14ac:dyDescent="0.25">
      <c r="B77" t="s">
        <v>717</v>
      </c>
      <c r="C77" t="s">
        <v>158</v>
      </c>
      <c r="D77" t="str">
        <v>PRA Health Sciences, Inc.</v>
      </c>
    </row>
    <row r="78" spans="2:4" x14ac:dyDescent="0.25">
      <c r="B78" t="s">
        <v>787</v>
      </c>
      <c r="C78" t="s">
        <v>181</v>
      </c>
      <c r="D78" t="str">
        <v>Privapath Diagnostics Ltd</v>
      </c>
    </row>
    <row r="79" spans="2:4" x14ac:dyDescent="0.25">
      <c r="B79" t="s">
        <v>806</v>
      </c>
      <c r="C79" t="s">
        <v>193</v>
      </c>
      <c r="D79" t="str">
        <v>Quality Health Innovations</v>
      </c>
    </row>
    <row r="80" spans="2:4" x14ac:dyDescent="0.25">
      <c r="B80" t="s">
        <v>805</v>
      </c>
      <c r="C80" t="s">
        <v>193</v>
      </c>
      <c r="D80" t="str">
        <v>Quipment SAS</v>
      </c>
    </row>
    <row r="81" spans="2:4" x14ac:dyDescent="0.25">
      <c r="B81" t="s">
        <v>245</v>
      </c>
      <c r="C81" t="s">
        <v>142</v>
      </c>
      <c r="D81" t="str">
        <v>Ready steady solutions</v>
      </c>
    </row>
    <row r="82" spans="2:4" x14ac:dyDescent="0.25">
      <c r="B82" t="s">
        <v>706</v>
      </c>
      <c r="C82" t="s">
        <v>142</v>
      </c>
      <c r="D82" t="str">
        <v>RP Clinical t/a Recipe Plus</v>
      </c>
    </row>
    <row r="83" spans="2:4" x14ac:dyDescent="0.25">
      <c r="B83" t="s">
        <v>707</v>
      </c>
      <c r="C83" t="s">
        <v>142</v>
      </c>
      <c r="D83" t="str">
        <v>Rudacure</v>
      </c>
    </row>
    <row r="84" spans="2:4" x14ac:dyDescent="0.25">
      <c r="B84" t="s">
        <v>562</v>
      </c>
      <c r="C84" t="s">
        <v>122</v>
      </c>
      <c r="D84" t="str">
        <v>SARTORIUS STEDIM LAB LTD</v>
      </c>
    </row>
    <row r="85" spans="2:4" x14ac:dyDescent="0.25">
      <c r="B85" t="s">
        <v>237</v>
      </c>
      <c r="C85" t="s">
        <v>122</v>
      </c>
      <c r="D85" t="str">
        <v>Signant Health Global LLC</v>
      </c>
    </row>
    <row r="86" spans="2:4" x14ac:dyDescent="0.25">
      <c r="B86" t="s">
        <v>561</v>
      </c>
      <c r="C86" t="s">
        <v>122</v>
      </c>
      <c r="D86" t="str">
        <v>Spruce Biosciences</v>
      </c>
    </row>
    <row r="87" spans="2:4" x14ac:dyDescent="0.25">
      <c r="B87" t="s">
        <v>563</v>
      </c>
      <c r="C87" t="s">
        <v>122</v>
      </c>
      <c r="D87" t="str">
        <v>SS-SCM S.A.</v>
      </c>
    </row>
    <row r="88" spans="2:4" x14ac:dyDescent="0.25">
      <c r="B88" t="s">
        <v>783</v>
      </c>
      <c r="C88" t="s">
        <v>178</v>
      </c>
      <c r="D88" t="str">
        <v>St. Franziskus-Stiftung Muenster</v>
      </c>
    </row>
    <row r="89" spans="2:4" x14ac:dyDescent="0.25">
      <c r="B89" t="s">
        <v>784</v>
      </c>
      <c r="C89" t="s">
        <v>178</v>
      </c>
      <c r="D89" t="str">
        <v>Syndax Pharmaceuticals, Inc</v>
      </c>
    </row>
    <row r="90" spans="2:4" x14ac:dyDescent="0.25">
      <c r="B90" t="s">
        <v>545</v>
      </c>
      <c r="C90" t="s">
        <v>119</v>
      </c>
      <c r="D90" t="str">
        <v>Test Medical Lead Production</v>
      </c>
    </row>
    <row r="91" spans="2:4" x14ac:dyDescent="0.25">
      <c r="B91" t="s">
        <v>546</v>
      </c>
      <c r="C91" t="s">
        <v>119</v>
      </c>
      <c r="D91" t="str">
        <v>Test Medical Lead Production 2</v>
      </c>
    </row>
    <row r="92" spans="2:4" x14ac:dyDescent="0.25">
      <c r="B92" t="s">
        <v>544</v>
      </c>
      <c r="C92" t="s">
        <v>119</v>
      </c>
      <c r="D92" t="str">
        <v>test medical SV prod</v>
      </c>
    </row>
    <row r="93" spans="2:4" x14ac:dyDescent="0.25">
      <c r="B93" t="s">
        <v>719</v>
      </c>
      <c r="C93" t="s">
        <v>146</v>
      </c>
      <c r="D93" t="str">
        <v>Testing New Onboarding Steps</v>
      </c>
    </row>
    <row r="94" spans="2:4" x14ac:dyDescent="0.25">
      <c r="B94" t="s">
        <v>720</v>
      </c>
      <c r="C94" t="s">
        <v>146</v>
      </c>
      <c r="D94" t="str">
        <v>The Andwin Corporation</v>
      </c>
    </row>
    <row r="95" spans="2:4" x14ac:dyDescent="0.25">
      <c r="B95" t="s">
        <v>791</v>
      </c>
      <c r="C95" t="s">
        <v>184</v>
      </c>
      <c r="D95" t="str">
        <v>THREAD</v>
      </c>
    </row>
    <row r="96" spans="2:4" x14ac:dyDescent="0.25">
      <c r="B96" t="s">
        <v>237</v>
      </c>
      <c r="C96" t="s">
        <v>104</v>
      </c>
      <c r="D96" t="str">
        <v>Trevyn Test Medical</v>
      </c>
    </row>
    <row r="97" spans="2:4" x14ac:dyDescent="0.25">
      <c r="B97" t="s">
        <v>259</v>
      </c>
      <c r="C97" t="s">
        <v>104</v>
      </c>
      <c r="D97" t="str">
        <v>TriFoil Imaging</v>
      </c>
    </row>
    <row r="98" spans="2:4" x14ac:dyDescent="0.25">
      <c r="B98" t="s">
        <v>260</v>
      </c>
      <c r="C98" t="s">
        <v>104</v>
      </c>
      <c r="D98" t="str">
        <v>Tris Pharma Inc.</v>
      </c>
    </row>
    <row r="99" spans="2:4" x14ac:dyDescent="0.25">
      <c r="B99" t="s">
        <v>790</v>
      </c>
      <c r="C99" t="s">
        <v>183</v>
      </c>
      <c r="D99" t="str">
        <v>VeraSci test shipment</v>
      </c>
    </row>
    <row r="100" spans="2:4" x14ac:dyDescent="0.25">
      <c r="B100" t="s">
        <v>789</v>
      </c>
      <c r="C100" t="s">
        <v>183</v>
      </c>
      <c r="D100" t="str">
        <v>Verustat</v>
      </c>
    </row>
    <row r="101" spans="2:4" x14ac:dyDescent="0.25">
      <c r="B101" t="s">
        <v>249</v>
      </c>
      <c r="C101" t="s">
        <v>101</v>
      </c>
      <c r="D101" t="str">
        <v>Worldwide Clinical Trials</v>
      </c>
    </row>
    <row r="102" spans="2:4" x14ac:dyDescent="0.25">
      <c r="B102" t="s">
        <v>782</v>
      </c>
      <c r="C102" t="s">
        <v>176</v>
      </c>
      <c r="D102" t="str">
        <v>Yprime</v>
      </c>
    </row>
    <row r="103" spans="2:4" x14ac:dyDescent="0.25">
      <c r="B103" t="s">
        <v>778</v>
      </c>
      <c r="C103" t="s">
        <v>176</v>
      </c>
      <c r="D103" t="str">
        <v>ZEPHYRx LLC</v>
      </c>
    </row>
    <row r="104" spans="2:4" x14ac:dyDescent="0.25">
      <c r="B104" t="s">
        <v>777</v>
      </c>
      <c r="C104" t="s">
        <v>176</v>
      </c>
      <c r="D104" t="str">
        <v>Zymergen Inc.</v>
      </c>
    </row>
    <row r="105" spans="2:4" x14ac:dyDescent="0.25">
      <c r="B105" t="s">
        <v>780</v>
      </c>
      <c r="C105" t="s">
        <v>176</v>
      </c>
    </row>
    <row r="106" spans="2:4" x14ac:dyDescent="0.25">
      <c r="B106" t="s">
        <v>779</v>
      </c>
      <c r="C106" t="s">
        <v>176</v>
      </c>
    </row>
    <row r="107" spans="2:4" x14ac:dyDescent="0.25">
      <c r="B107" t="s">
        <v>781</v>
      </c>
      <c r="C107" t="s">
        <v>176</v>
      </c>
    </row>
    <row r="108" spans="2:4" x14ac:dyDescent="0.25">
      <c r="B108" t="s">
        <v>776</v>
      </c>
      <c r="C108" t="s">
        <v>176</v>
      </c>
    </row>
    <row r="109" spans="2:4" x14ac:dyDescent="0.25">
      <c r="B109" t="s">
        <v>179</v>
      </c>
      <c r="C109" t="s">
        <v>179</v>
      </c>
    </row>
    <row r="110" spans="2:4" x14ac:dyDescent="0.25">
      <c r="B110" t="s">
        <v>245</v>
      </c>
      <c r="C110" t="s">
        <v>127</v>
      </c>
    </row>
    <row r="111" spans="2:4" x14ac:dyDescent="0.25">
      <c r="B111" t="s">
        <v>604</v>
      </c>
      <c r="C111" t="s">
        <v>127</v>
      </c>
    </row>
    <row r="112" spans="2:4" x14ac:dyDescent="0.25">
      <c r="B112" t="s">
        <v>605</v>
      </c>
      <c r="C112" t="s">
        <v>127</v>
      </c>
    </row>
    <row r="113" spans="2:3" x14ac:dyDescent="0.25">
      <c r="B113" t="s">
        <v>606</v>
      </c>
      <c r="C113" t="s">
        <v>127</v>
      </c>
    </row>
    <row r="114" spans="2:3" x14ac:dyDescent="0.25">
      <c r="B114" t="s">
        <v>774</v>
      </c>
      <c r="C114" t="s">
        <v>174</v>
      </c>
    </row>
    <row r="115" spans="2:3" x14ac:dyDescent="0.25">
      <c r="B115" t="s">
        <v>766</v>
      </c>
      <c r="C115" t="s">
        <v>170</v>
      </c>
    </row>
    <row r="116" spans="2:3" x14ac:dyDescent="0.25">
      <c r="B116" t="s">
        <v>608</v>
      </c>
      <c r="C116" t="s">
        <v>128</v>
      </c>
    </row>
    <row r="117" spans="2:3" x14ac:dyDescent="0.25">
      <c r="B117" t="s">
        <v>610</v>
      </c>
      <c r="C117" t="s">
        <v>128</v>
      </c>
    </row>
    <row r="118" spans="2:3" x14ac:dyDescent="0.25">
      <c r="B118" t="s">
        <v>609</v>
      </c>
      <c r="C118" t="s">
        <v>128</v>
      </c>
    </row>
    <row r="119" spans="2:3" x14ac:dyDescent="0.25">
      <c r="B119" t="s">
        <v>607</v>
      </c>
      <c r="C119" t="s">
        <v>128</v>
      </c>
    </row>
    <row r="120" spans="2:3" x14ac:dyDescent="0.25">
      <c r="B120" t="s">
        <v>775</v>
      </c>
      <c r="C120" t="s">
        <v>175</v>
      </c>
    </row>
    <row r="121" spans="2:3" x14ac:dyDescent="0.25">
      <c r="B121" t="s">
        <v>478</v>
      </c>
      <c r="C121" t="s">
        <v>107</v>
      </c>
    </row>
    <row r="122" spans="2:3" x14ac:dyDescent="0.25">
      <c r="B122" t="s">
        <v>477</v>
      </c>
      <c r="C122" t="s">
        <v>107</v>
      </c>
    </row>
    <row r="123" spans="2:3" x14ac:dyDescent="0.25">
      <c r="B123" t="s">
        <v>471</v>
      </c>
      <c r="C123" t="s">
        <v>107</v>
      </c>
    </row>
    <row r="124" spans="2:3" x14ac:dyDescent="0.25">
      <c r="B124" t="s">
        <v>479</v>
      </c>
      <c r="C124" t="s">
        <v>107</v>
      </c>
    </row>
    <row r="125" spans="2:3" x14ac:dyDescent="0.25">
      <c r="B125" t="s">
        <v>476</v>
      </c>
      <c r="C125" t="s">
        <v>107</v>
      </c>
    </row>
    <row r="126" spans="2:3" x14ac:dyDescent="0.25">
      <c r="B126" t="s">
        <v>472</v>
      </c>
      <c r="C126" t="s">
        <v>107</v>
      </c>
    </row>
    <row r="127" spans="2:3" x14ac:dyDescent="0.25">
      <c r="B127" t="s">
        <v>473</v>
      </c>
      <c r="C127" t="s">
        <v>107</v>
      </c>
    </row>
    <row r="128" spans="2:3" x14ac:dyDescent="0.25">
      <c r="B128" t="s">
        <v>475</v>
      </c>
      <c r="C128" t="s">
        <v>107</v>
      </c>
    </row>
    <row r="129" spans="2:3" x14ac:dyDescent="0.25">
      <c r="B129" t="s">
        <v>474</v>
      </c>
      <c r="C129" t="s">
        <v>107</v>
      </c>
    </row>
    <row r="130" spans="2:3" x14ac:dyDescent="0.25">
      <c r="B130" t="s">
        <v>344</v>
      </c>
      <c r="C130" t="s">
        <v>106</v>
      </c>
    </row>
    <row r="131" spans="2:3" x14ac:dyDescent="0.25">
      <c r="B131" t="s">
        <v>304</v>
      </c>
      <c r="C131" t="s">
        <v>106</v>
      </c>
    </row>
    <row r="132" spans="2:3" x14ac:dyDescent="0.25">
      <c r="B132" t="s">
        <v>306</v>
      </c>
      <c r="C132" t="s">
        <v>106</v>
      </c>
    </row>
    <row r="133" spans="2:3" x14ac:dyDescent="0.25">
      <c r="B133" t="s">
        <v>461</v>
      </c>
      <c r="C133" t="s">
        <v>106</v>
      </c>
    </row>
    <row r="134" spans="2:3" x14ac:dyDescent="0.25">
      <c r="B134" t="s">
        <v>386</v>
      </c>
      <c r="C134" t="s">
        <v>106</v>
      </c>
    </row>
    <row r="135" spans="2:3" x14ac:dyDescent="0.25">
      <c r="B135" t="s">
        <v>285</v>
      </c>
      <c r="C135" t="s">
        <v>106</v>
      </c>
    </row>
    <row r="136" spans="2:3" x14ac:dyDescent="0.25">
      <c r="B136" t="s">
        <v>403</v>
      </c>
      <c r="C136" t="s">
        <v>106</v>
      </c>
    </row>
    <row r="137" spans="2:3" x14ac:dyDescent="0.25">
      <c r="B137" t="s">
        <v>444</v>
      </c>
      <c r="C137" t="s">
        <v>106</v>
      </c>
    </row>
    <row r="138" spans="2:3" x14ac:dyDescent="0.25">
      <c r="B138" t="s">
        <v>305</v>
      </c>
      <c r="C138" t="s">
        <v>106</v>
      </c>
    </row>
    <row r="139" spans="2:3" x14ac:dyDescent="0.25">
      <c r="B139" t="s">
        <v>281</v>
      </c>
      <c r="C139" t="s">
        <v>106</v>
      </c>
    </row>
    <row r="140" spans="2:3" x14ac:dyDescent="0.25">
      <c r="B140" t="s">
        <v>466</v>
      </c>
      <c r="C140" t="s">
        <v>106</v>
      </c>
    </row>
    <row r="141" spans="2:3" x14ac:dyDescent="0.25">
      <c r="B141" t="s">
        <v>282</v>
      </c>
      <c r="C141" t="s">
        <v>106</v>
      </c>
    </row>
    <row r="142" spans="2:3" x14ac:dyDescent="0.25">
      <c r="B142" t="s">
        <v>405</v>
      </c>
      <c r="C142" t="s">
        <v>106</v>
      </c>
    </row>
    <row r="143" spans="2:3" x14ac:dyDescent="0.25">
      <c r="B143" t="s">
        <v>430</v>
      </c>
      <c r="C143" t="s">
        <v>106</v>
      </c>
    </row>
    <row r="144" spans="2:3" x14ac:dyDescent="0.25">
      <c r="B144" t="s">
        <v>356</v>
      </c>
      <c r="C144" t="s">
        <v>106</v>
      </c>
    </row>
    <row r="145" spans="2:3" x14ac:dyDescent="0.25">
      <c r="B145" t="s">
        <v>327</v>
      </c>
      <c r="C145" t="s">
        <v>106</v>
      </c>
    </row>
    <row r="146" spans="2:3" x14ac:dyDescent="0.25">
      <c r="B146" t="s">
        <v>267</v>
      </c>
      <c r="C146" t="s">
        <v>106</v>
      </c>
    </row>
    <row r="147" spans="2:3" x14ac:dyDescent="0.25">
      <c r="B147" t="s">
        <v>426</v>
      </c>
      <c r="C147" t="s">
        <v>106</v>
      </c>
    </row>
    <row r="148" spans="2:3" x14ac:dyDescent="0.25">
      <c r="B148" t="s">
        <v>294</v>
      </c>
      <c r="C148" t="s">
        <v>106</v>
      </c>
    </row>
    <row r="149" spans="2:3" x14ac:dyDescent="0.25">
      <c r="B149" t="s">
        <v>459</v>
      </c>
      <c r="C149" t="s">
        <v>106</v>
      </c>
    </row>
    <row r="150" spans="2:3" x14ac:dyDescent="0.25">
      <c r="B150" t="s">
        <v>455</v>
      </c>
      <c r="C150" t="s">
        <v>106</v>
      </c>
    </row>
    <row r="151" spans="2:3" x14ac:dyDescent="0.25">
      <c r="B151" t="s">
        <v>422</v>
      </c>
      <c r="C151" t="s">
        <v>106</v>
      </c>
    </row>
    <row r="152" spans="2:3" x14ac:dyDescent="0.25">
      <c r="B152" t="s">
        <v>275</v>
      </c>
      <c r="C152" t="s">
        <v>106</v>
      </c>
    </row>
    <row r="153" spans="2:3" x14ac:dyDescent="0.25">
      <c r="B153" t="s">
        <v>277</v>
      </c>
      <c r="C153" t="s">
        <v>106</v>
      </c>
    </row>
    <row r="154" spans="2:3" x14ac:dyDescent="0.25">
      <c r="B154" t="s">
        <v>277</v>
      </c>
      <c r="C154" t="s">
        <v>106</v>
      </c>
    </row>
    <row r="155" spans="2:3" x14ac:dyDescent="0.25">
      <c r="B155" t="s">
        <v>419</v>
      </c>
      <c r="C155" t="s">
        <v>106</v>
      </c>
    </row>
    <row r="156" spans="2:3" x14ac:dyDescent="0.25">
      <c r="B156" t="s">
        <v>325</v>
      </c>
      <c r="C156" t="s">
        <v>106</v>
      </c>
    </row>
    <row r="157" spans="2:3" x14ac:dyDescent="0.25">
      <c r="B157" t="s">
        <v>460</v>
      </c>
      <c r="C157" t="s">
        <v>106</v>
      </c>
    </row>
    <row r="158" spans="2:3" x14ac:dyDescent="0.25">
      <c r="B158" t="s">
        <v>291</v>
      </c>
      <c r="C158" t="s">
        <v>106</v>
      </c>
    </row>
    <row r="159" spans="2:3" x14ac:dyDescent="0.25">
      <c r="B159" t="s">
        <v>402</v>
      </c>
      <c r="C159" t="s">
        <v>106</v>
      </c>
    </row>
    <row r="160" spans="2:3" x14ac:dyDescent="0.25">
      <c r="B160" t="s">
        <v>369</v>
      </c>
      <c r="C160" t="s">
        <v>106</v>
      </c>
    </row>
    <row r="161" spans="2:3" x14ac:dyDescent="0.25">
      <c r="B161" t="s">
        <v>349</v>
      </c>
      <c r="C161" t="s">
        <v>106</v>
      </c>
    </row>
    <row r="162" spans="2:3" x14ac:dyDescent="0.25">
      <c r="B162" t="s">
        <v>343</v>
      </c>
      <c r="C162" t="s">
        <v>106</v>
      </c>
    </row>
    <row r="163" spans="2:3" x14ac:dyDescent="0.25">
      <c r="B163" t="s">
        <v>362</v>
      </c>
      <c r="C163" t="s">
        <v>106</v>
      </c>
    </row>
    <row r="164" spans="2:3" x14ac:dyDescent="0.25">
      <c r="B164" t="s">
        <v>445</v>
      </c>
      <c r="C164" t="s">
        <v>106</v>
      </c>
    </row>
    <row r="165" spans="2:3" x14ac:dyDescent="0.25">
      <c r="B165" t="s">
        <v>326</v>
      </c>
      <c r="C165" t="s">
        <v>106</v>
      </c>
    </row>
    <row r="166" spans="2:3" x14ac:dyDescent="0.25">
      <c r="B166" t="s">
        <v>383</v>
      </c>
      <c r="C166" t="s">
        <v>106</v>
      </c>
    </row>
    <row r="167" spans="2:3" x14ac:dyDescent="0.25">
      <c r="B167" t="s">
        <v>383</v>
      </c>
      <c r="C167" t="s">
        <v>106</v>
      </c>
    </row>
    <row r="168" spans="2:3" x14ac:dyDescent="0.25">
      <c r="B168" t="s">
        <v>409</v>
      </c>
      <c r="C168" t="s">
        <v>106</v>
      </c>
    </row>
    <row r="169" spans="2:3" x14ac:dyDescent="0.25">
      <c r="B169" t="s">
        <v>397</v>
      </c>
      <c r="C169" t="s">
        <v>106</v>
      </c>
    </row>
    <row r="170" spans="2:3" x14ac:dyDescent="0.25">
      <c r="B170" t="s">
        <v>364</v>
      </c>
      <c r="C170" t="s">
        <v>106</v>
      </c>
    </row>
    <row r="171" spans="2:3" x14ac:dyDescent="0.25">
      <c r="B171" t="s">
        <v>378</v>
      </c>
      <c r="C171" t="s">
        <v>106</v>
      </c>
    </row>
    <row r="172" spans="2:3" x14ac:dyDescent="0.25">
      <c r="B172" t="s">
        <v>313</v>
      </c>
      <c r="C172" t="s">
        <v>106</v>
      </c>
    </row>
    <row r="173" spans="2:3" x14ac:dyDescent="0.25">
      <c r="B173" t="s">
        <v>381</v>
      </c>
      <c r="C173" t="s">
        <v>106</v>
      </c>
    </row>
    <row r="174" spans="2:3" x14ac:dyDescent="0.25">
      <c r="B174" t="s">
        <v>470</v>
      </c>
      <c r="C174" t="s">
        <v>106</v>
      </c>
    </row>
    <row r="175" spans="2:3" x14ac:dyDescent="0.25">
      <c r="B175" t="s">
        <v>443</v>
      </c>
      <c r="C175" t="s">
        <v>106</v>
      </c>
    </row>
    <row r="176" spans="2:3" x14ac:dyDescent="0.25">
      <c r="B176" t="s">
        <v>289</v>
      </c>
      <c r="C176" t="s">
        <v>106</v>
      </c>
    </row>
    <row r="177" spans="2:3" x14ac:dyDescent="0.25">
      <c r="B177" t="s">
        <v>467</v>
      </c>
      <c r="C177" t="s">
        <v>106</v>
      </c>
    </row>
    <row r="178" spans="2:3" x14ac:dyDescent="0.25">
      <c r="B178" t="s">
        <v>361</v>
      </c>
      <c r="C178" t="s">
        <v>106</v>
      </c>
    </row>
    <row r="179" spans="2:3" x14ac:dyDescent="0.25">
      <c r="B179" t="s">
        <v>396</v>
      </c>
      <c r="C179" t="s">
        <v>106</v>
      </c>
    </row>
    <row r="180" spans="2:3" x14ac:dyDescent="0.25">
      <c r="B180" t="s">
        <v>406</v>
      </c>
      <c r="C180" t="s">
        <v>106</v>
      </c>
    </row>
    <row r="181" spans="2:3" x14ac:dyDescent="0.25">
      <c r="B181" t="s">
        <v>464</v>
      </c>
      <c r="C181" t="s">
        <v>106</v>
      </c>
    </row>
    <row r="182" spans="2:3" x14ac:dyDescent="0.25">
      <c r="B182" t="s">
        <v>301</v>
      </c>
      <c r="C182" t="s">
        <v>106</v>
      </c>
    </row>
    <row r="183" spans="2:3" x14ac:dyDescent="0.25">
      <c r="B183" t="s">
        <v>265</v>
      </c>
      <c r="C183" t="s">
        <v>106</v>
      </c>
    </row>
    <row r="184" spans="2:3" x14ac:dyDescent="0.25">
      <c r="B184" t="s">
        <v>429</v>
      </c>
      <c r="C184" t="s">
        <v>106</v>
      </c>
    </row>
    <row r="185" spans="2:3" x14ac:dyDescent="0.25">
      <c r="B185" t="s">
        <v>416</v>
      </c>
      <c r="C185" t="s">
        <v>106</v>
      </c>
    </row>
    <row r="186" spans="2:3" x14ac:dyDescent="0.25">
      <c r="B186" t="s">
        <v>423</v>
      </c>
      <c r="C186" t="s">
        <v>106</v>
      </c>
    </row>
    <row r="187" spans="2:3" x14ac:dyDescent="0.25">
      <c r="B187" t="s">
        <v>357</v>
      </c>
      <c r="C187" t="s">
        <v>106</v>
      </c>
    </row>
    <row r="188" spans="2:3" x14ac:dyDescent="0.25">
      <c r="B188" t="s">
        <v>357</v>
      </c>
      <c r="C188" t="s">
        <v>106</v>
      </c>
    </row>
    <row r="189" spans="2:3" x14ac:dyDescent="0.25">
      <c r="B189" t="s">
        <v>276</v>
      </c>
      <c r="C189" t="s">
        <v>106</v>
      </c>
    </row>
    <row r="190" spans="2:3" x14ac:dyDescent="0.25">
      <c r="B190" t="s">
        <v>368</v>
      </c>
      <c r="C190" t="s">
        <v>106</v>
      </c>
    </row>
    <row r="191" spans="2:3" x14ac:dyDescent="0.25">
      <c r="B191" t="s">
        <v>284</v>
      </c>
      <c r="C191" t="s">
        <v>106</v>
      </c>
    </row>
    <row r="192" spans="2:3" x14ac:dyDescent="0.25">
      <c r="B192" t="s">
        <v>286</v>
      </c>
      <c r="C192" t="s">
        <v>106</v>
      </c>
    </row>
    <row r="193" spans="2:3" x14ac:dyDescent="0.25">
      <c r="B193" t="s">
        <v>266</v>
      </c>
      <c r="C193" t="s">
        <v>106</v>
      </c>
    </row>
    <row r="194" spans="2:3" x14ac:dyDescent="0.25">
      <c r="B194" t="s">
        <v>370</v>
      </c>
      <c r="C194" t="s">
        <v>106</v>
      </c>
    </row>
    <row r="195" spans="2:3" x14ac:dyDescent="0.25">
      <c r="B195" t="s">
        <v>465</v>
      </c>
      <c r="C195" t="s">
        <v>106</v>
      </c>
    </row>
    <row r="196" spans="2:3" x14ac:dyDescent="0.25">
      <c r="B196" t="s">
        <v>434</v>
      </c>
      <c r="C196" t="s">
        <v>106</v>
      </c>
    </row>
    <row r="197" spans="2:3" x14ac:dyDescent="0.25">
      <c r="B197" t="s">
        <v>420</v>
      </c>
      <c r="C197" t="s">
        <v>106</v>
      </c>
    </row>
    <row r="198" spans="2:3" x14ac:dyDescent="0.25">
      <c r="B198" t="s">
        <v>288</v>
      </c>
      <c r="C198" t="s">
        <v>106</v>
      </c>
    </row>
    <row r="199" spans="2:3" x14ac:dyDescent="0.25">
      <c r="B199" t="s">
        <v>309</v>
      </c>
      <c r="C199" t="s">
        <v>106</v>
      </c>
    </row>
    <row r="200" spans="2:3" x14ac:dyDescent="0.25">
      <c r="B200" t="s">
        <v>435</v>
      </c>
      <c r="C200" t="s">
        <v>106</v>
      </c>
    </row>
    <row r="201" spans="2:3" x14ac:dyDescent="0.25">
      <c r="B201" t="s">
        <v>311</v>
      </c>
      <c r="C201" t="s">
        <v>106</v>
      </c>
    </row>
    <row r="202" spans="2:3" x14ac:dyDescent="0.25">
      <c r="B202" t="s">
        <v>389</v>
      </c>
      <c r="C202" t="s">
        <v>106</v>
      </c>
    </row>
    <row r="203" spans="2:3" x14ac:dyDescent="0.25">
      <c r="B203" t="s">
        <v>452</v>
      </c>
      <c r="C203" t="s">
        <v>106</v>
      </c>
    </row>
    <row r="204" spans="2:3" x14ac:dyDescent="0.25">
      <c r="B204" t="s">
        <v>458</v>
      </c>
      <c r="C204" t="s">
        <v>106</v>
      </c>
    </row>
    <row r="205" spans="2:3" x14ac:dyDescent="0.25">
      <c r="B205" t="s">
        <v>432</v>
      </c>
      <c r="C205" t="s">
        <v>106</v>
      </c>
    </row>
    <row r="206" spans="2:3" x14ac:dyDescent="0.25">
      <c r="B206" t="s">
        <v>303</v>
      </c>
      <c r="C206" t="s">
        <v>106</v>
      </c>
    </row>
    <row r="207" spans="2:3" x14ac:dyDescent="0.25">
      <c r="B207" t="s">
        <v>350</v>
      </c>
      <c r="C207" t="s">
        <v>106</v>
      </c>
    </row>
    <row r="208" spans="2:3" x14ac:dyDescent="0.25">
      <c r="B208" t="s">
        <v>278</v>
      </c>
      <c r="C208" t="s">
        <v>106</v>
      </c>
    </row>
    <row r="209" spans="2:3" x14ac:dyDescent="0.25">
      <c r="B209" t="s">
        <v>323</v>
      </c>
      <c r="C209" t="s">
        <v>106</v>
      </c>
    </row>
    <row r="210" spans="2:3" x14ac:dyDescent="0.25">
      <c r="B210" t="s">
        <v>418</v>
      </c>
      <c r="C210" t="s">
        <v>106</v>
      </c>
    </row>
    <row r="211" spans="2:3" x14ac:dyDescent="0.25">
      <c r="B211" t="s">
        <v>341</v>
      </c>
      <c r="C211" t="s">
        <v>106</v>
      </c>
    </row>
    <row r="212" spans="2:3" x14ac:dyDescent="0.25">
      <c r="B212" t="s">
        <v>341</v>
      </c>
      <c r="C212" t="s">
        <v>106</v>
      </c>
    </row>
    <row r="213" spans="2:3" x14ac:dyDescent="0.25">
      <c r="B213" t="s">
        <v>377</v>
      </c>
      <c r="C213" t="s">
        <v>106</v>
      </c>
    </row>
    <row r="214" spans="2:3" x14ac:dyDescent="0.25">
      <c r="B214" t="s">
        <v>297</v>
      </c>
      <c r="C214" t="s">
        <v>106</v>
      </c>
    </row>
    <row r="215" spans="2:3" x14ac:dyDescent="0.25">
      <c r="B215" t="s">
        <v>334</v>
      </c>
      <c r="C215" t="s">
        <v>106</v>
      </c>
    </row>
    <row r="216" spans="2:3" x14ac:dyDescent="0.25">
      <c r="B216" t="s">
        <v>353</v>
      </c>
      <c r="C216" t="s">
        <v>106</v>
      </c>
    </row>
    <row r="217" spans="2:3" x14ac:dyDescent="0.25">
      <c r="B217" t="s">
        <v>373</v>
      </c>
      <c r="C217" t="s">
        <v>106</v>
      </c>
    </row>
    <row r="218" spans="2:3" x14ac:dyDescent="0.25">
      <c r="B218" t="s">
        <v>314</v>
      </c>
      <c r="C218" t="s">
        <v>106</v>
      </c>
    </row>
    <row r="219" spans="2:3" x14ac:dyDescent="0.25">
      <c r="B219" t="s">
        <v>433</v>
      </c>
      <c r="C219" t="s">
        <v>106</v>
      </c>
    </row>
    <row r="220" spans="2:3" x14ac:dyDescent="0.25">
      <c r="B220" t="s">
        <v>358</v>
      </c>
      <c r="C220" t="s">
        <v>106</v>
      </c>
    </row>
    <row r="221" spans="2:3" x14ac:dyDescent="0.25">
      <c r="B221" t="s">
        <v>273</v>
      </c>
      <c r="C221" t="s">
        <v>106</v>
      </c>
    </row>
    <row r="222" spans="2:3" x14ac:dyDescent="0.25">
      <c r="B222" t="s">
        <v>273</v>
      </c>
      <c r="C222" t="s">
        <v>106</v>
      </c>
    </row>
    <row r="223" spans="2:3" x14ac:dyDescent="0.25">
      <c r="B223" t="s">
        <v>333</v>
      </c>
      <c r="C223" t="s">
        <v>106</v>
      </c>
    </row>
    <row r="224" spans="2:3" x14ac:dyDescent="0.25">
      <c r="B224" t="s">
        <v>446</v>
      </c>
      <c r="C224" t="s">
        <v>106</v>
      </c>
    </row>
    <row r="225" spans="2:3" x14ac:dyDescent="0.25">
      <c r="B225" t="s">
        <v>268</v>
      </c>
      <c r="C225" t="s">
        <v>106</v>
      </c>
    </row>
    <row r="226" spans="2:3" x14ac:dyDescent="0.25">
      <c r="B226" t="s">
        <v>331</v>
      </c>
      <c r="C226" t="s">
        <v>106</v>
      </c>
    </row>
    <row r="227" spans="2:3" x14ac:dyDescent="0.25">
      <c r="B227" t="s">
        <v>451</v>
      </c>
      <c r="C227" t="s">
        <v>106</v>
      </c>
    </row>
    <row r="228" spans="2:3" x14ac:dyDescent="0.25">
      <c r="B228" t="s">
        <v>441</v>
      </c>
      <c r="C228" t="s">
        <v>106</v>
      </c>
    </row>
    <row r="229" spans="2:3" x14ac:dyDescent="0.25">
      <c r="B229" t="s">
        <v>376</v>
      </c>
      <c r="C229" t="s">
        <v>106</v>
      </c>
    </row>
    <row r="230" spans="2:3" x14ac:dyDescent="0.25">
      <c r="B230" t="s">
        <v>337</v>
      </c>
      <c r="C230" t="s">
        <v>106</v>
      </c>
    </row>
    <row r="231" spans="2:3" x14ac:dyDescent="0.25">
      <c r="B231" t="s">
        <v>366</v>
      </c>
      <c r="C231" t="s">
        <v>106</v>
      </c>
    </row>
    <row r="232" spans="2:3" x14ac:dyDescent="0.25">
      <c r="B232" t="s">
        <v>428</v>
      </c>
      <c r="C232" t="s">
        <v>106</v>
      </c>
    </row>
    <row r="233" spans="2:3" x14ac:dyDescent="0.25">
      <c r="B233" t="s">
        <v>322</v>
      </c>
      <c r="C233" t="s">
        <v>106</v>
      </c>
    </row>
    <row r="234" spans="2:3" x14ac:dyDescent="0.25">
      <c r="B234" t="s">
        <v>283</v>
      </c>
      <c r="C234" t="s">
        <v>106</v>
      </c>
    </row>
    <row r="235" spans="2:3" x14ac:dyDescent="0.25">
      <c r="B235" t="s">
        <v>360</v>
      </c>
      <c r="C235" t="s">
        <v>106</v>
      </c>
    </row>
    <row r="236" spans="2:3" x14ac:dyDescent="0.25">
      <c r="B236" t="s">
        <v>391</v>
      </c>
      <c r="C236" t="s">
        <v>106</v>
      </c>
    </row>
    <row r="237" spans="2:3" x14ac:dyDescent="0.25">
      <c r="B237" t="s">
        <v>345</v>
      </c>
      <c r="C237" t="s">
        <v>106</v>
      </c>
    </row>
    <row r="238" spans="2:3" x14ac:dyDescent="0.25">
      <c r="B238" t="s">
        <v>354</v>
      </c>
      <c r="C238" t="s">
        <v>106</v>
      </c>
    </row>
    <row r="239" spans="2:3" x14ac:dyDescent="0.25">
      <c r="B239" t="s">
        <v>436</v>
      </c>
      <c r="C239" t="s">
        <v>106</v>
      </c>
    </row>
    <row r="240" spans="2:3" x14ac:dyDescent="0.25">
      <c r="B240" t="s">
        <v>421</v>
      </c>
      <c r="C240" t="s">
        <v>106</v>
      </c>
    </row>
    <row r="241" spans="2:3" x14ac:dyDescent="0.25">
      <c r="B241" t="s">
        <v>363</v>
      </c>
      <c r="C241" t="s">
        <v>106</v>
      </c>
    </row>
    <row r="242" spans="2:3" x14ac:dyDescent="0.25">
      <c r="B242" t="s">
        <v>371</v>
      </c>
      <c r="C242" t="s">
        <v>106</v>
      </c>
    </row>
    <row r="243" spans="2:3" x14ac:dyDescent="0.25">
      <c r="B243" t="s">
        <v>394</v>
      </c>
      <c r="C243" t="s">
        <v>106</v>
      </c>
    </row>
    <row r="244" spans="2:3" x14ac:dyDescent="0.25">
      <c r="B244" t="s">
        <v>468</v>
      </c>
      <c r="C244" t="s">
        <v>106</v>
      </c>
    </row>
    <row r="245" spans="2:3" x14ac:dyDescent="0.25">
      <c r="B245" t="s">
        <v>310</v>
      </c>
      <c r="C245" t="s">
        <v>106</v>
      </c>
    </row>
    <row r="246" spans="2:3" x14ac:dyDescent="0.25">
      <c r="B246" t="s">
        <v>395</v>
      </c>
      <c r="C246" t="s">
        <v>106</v>
      </c>
    </row>
    <row r="247" spans="2:3" x14ac:dyDescent="0.25">
      <c r="B247" t="s">
        <v>320</v>
      </c>
      <c r="C247" t="s">
        <v>106</v>
      </c>
    </row>
    <row r="248" spans="2:3" x14ac:dyDescent="0.25">
      <c r="B248" t="s">
        <v>329</v>
      </c>
      <c r="C248" t="s">
        <v>106</v>
      </c>
    </row>
    <row r="249" spans="2:3" x14ac:dyDescent="0.25">
      <c r="B249" t="s">
        <v>450</v>
      </c>
      <c r="C249" t="s">
        <v>106</v>
      </c>
    </row>
    <row r="250" spans="2:3" x14ac:dyDescent="0.25">
      <c r="B250" t="s">
        <v>462</v>
      </c>
      <c r="C250" t="s">
        <v>106</v>
      </c>
    </row>
    <row r="251" spans="2:3" x14ac:dyDescent="0.25">
      <c r="B251" t="s">
        <v>390</v>
      </c>
      <c r="C251" t="s">
        <v>106</v>
      </c>
    </row>
    <row r="252" spans="2:3" x14ac:dyDescent="0.25">
      <c r="B252" t="s">
        <v>308</v>
      </c>
      <c r="C252" t="s">
        <v>106</v>
      </c>
    </row>
    <row r="253" spans="2:3" x14ac:dyDescent="0.25">
      <c r="B253" t="s">
        <v>280</v>
      </c>
      <c r="C253" t="s">
        <v>106</v>
      </c>
    </row>
    <row r="254" spans="2:3" x14ac:dyDescent="0.25">
      <c r="B254" t="s">
        <v>388</v>
      </c>
      <c r="C254" t="s">
        <v>106</v>
      </c>
    </row>
    <row r="255" spans="2:3" x14ac:dyDescent="0.25">
      <c r="B255" t="s">
        <v>401</v>
      </c>
      <c r="C255" t="s">
        <v>106</v>
      </c>
    </row>
    <row r="256" spans="2:3" x14ac:dyDescent="0.25">
      <c r="B256" t="s">
        <v>328</v>
      </c>
      <c r="C256" t="s">
        <v>106</v>
      </c>
    </row>
    <row r="257" spans="2:3" x14ac:dyDescent="0.25">
      <c r="B257" t="s">
        <v>312</v>
      </c>
      <c r="C257" t="s">
        <v>106</v>
      </c>
    </row>
    <row r="258" spans="2:3" x14ac:dyDescent="0.25">
      <c r="B258" t="s">
        <v>413</v>
      </c>
      <c r="C258" t="s">
        <v>106</v>
      </c>
    </row>
    <row r="259" spans="2:3" x14ac:dyDescent="0.25">
      <c r="B259" t="s">
        <v>393</v>
      </c>
      <c r="C259" t="s">
        <v>106</v>
      </c>
    </row>
    <row r="260" spans="2:3" x14ac:dyDescent="0.25">
      <c r="B260" t="s">
        <v>293</v>
      </c>
      <c r="C260" t="s">
        <v>106</v>
      </c>
    </row>
    <row r="261" spans="2:3" x14ac:dyDescent="0.25">
      <c r="B261" t="s">
        <v>440</v>
      </c>
      <c r="C261" t="s">
        <v>106</v>
      </c>
    </row>
    <row r="262" spans="2:3" x14ac:dyDescent="0.25">
      <c r="B262" t="s">
        <v>292</v>
      </c>
      <c r="C262" t="s">
        <v>106</v>
      </c>
    </row>
    <row r="263" spans="2:3" x14ac:dyDescent="0.25">
      <c r="B263" t="s">
        <v>456</v>
      </c>
      <c r="C263" t="s">
        <v>106</v>
      </c>
    </row>
    <row r="264" spans="2:3" x14ac:dyDescent="0.25">
      <c r="B264" t="s">
        <v>374</v>
      </c>
      <c r="C264" t="s">
        <v>106</v>
      </c>
    </row>
    <row r="265" spans="2:3" x14ac:dyDescent="0.25">
      <c r="B265" t="s">
        <v>454</v>
      </c>
      <c r="C265" t="s">
        <v>106</v>
      </c>
    </row>
    <row r="266" spans="2:3" x14ac:dyDescent="0.25">
      <c r="B266" t="s">
        <v>439</v>
      </c>
      <c r="C266" t="s">
        <v>106</v>
      </c>
    </row>
    <row r="267" spans="2:3" x14ac:dyDescent="0.25">
      <c r="B267" t="s">
        <v>340</v>
      </c>
      <c r="C267" t="s">
        <v>106</v>
      </c>
    </row>
    <row r="268" spans="2:3" x14ac:dyDescent="0.25">
      <c r="B268" t="s">
        <v>399</v>
      </c>
      <c r="C268" t="s">
        <v>106</v>
      </c>
    </row>
    <row r="269" spans="2:3" x14ac:dyDescent="0.25">
      <c r="B269" t="s">
        <v>355</v>
      </c>
      <c r="C269" t="s">
        <v>106</v>
      </c>
    </row>
    <row r="270" spans="2:3" x14ac:dyDescent="0.25">
      <c r="B270" t="s">
        <v>317</v>
      </c>
      <c r="C270" t="s">
        <v>106</v>
      </c>
    </row>
    <row r="271" spans="2:3" x14ac:dyDescent="0.25">
      <c r="B271" t="s">
        <v>437</v>
      </c>
      <c r="C271" t="s">
        <v>106</v>
      </c>
    </row>
    <row r="272" spans="2:3" x14ac:dyDescent="0.25">
      <c r="B272" t="s">
        <v>298</v>
      </c>
      <c r="C272" t="s">
        <v>106</v>
      </c>
    </row>
    <row r="273" spans="2:3" x14ac:dyDescent="0.25">
      <c r="B273" t="s">
        <v>387</v>
      </c>
      <c r="C273" t="s">
        <v>106</v>
      </c>
    </row>
    <row r="274" spans="2:3" x14ac:dyDescent="0.25">
      <c r="B274" t="s">
        <v>299</v>
      </c>
      <c r="C274" t="s">
        <v>106</v>
      </c>
    </row>
    <row r="275" spans="2:3" x14ac:dyDescent="0.25">
      <c r="B275" t="s">
        <v>318</v>
      </c>
      <c r="C275" t="s">
        <v>106</v>
      </c>
    </row>
    <row r="276" spans="2:3" x14ac:dyDescent="0.25">
      <c r="B276" t="s">
        <v>447</v>
      </c>
      <c r="C276" t="s">
        <v>106</v>
      </c>
    </row>
    <row r="277" spans="2:3" x14ac:dyDescent="0.25">
      <c r="B277" t="s">
        <v>410</v>
      </c>
      <c r="C277" t="s">
        <v>106</v>
      </c>
    </row>
    <row r="278" spans="2:3" x14ac:dyDescent="0.25">
      <c r="B278" t="s">
        <v>359</v>
      </c>
      <c r="C278" t="s">
        <v>106</v>
      </c>
    </row>
    <row r="279" spans="2:3" x14ac:dyDescent="0.25">
      <c r="B279" t="s">
        <v>302</v>
      </c>
      <c r="C279" t="s">
        <v>106</v>
      </c>
    </row>
    <row r="280" spans="2:3" x14ac:dyDescent="0.25">
      <c r="B280" t="s">
        <v>332</v>
      </c>
      <c r="C280" t="s">
        <v>106</v>
      </c>
    </row>
    <row r="281" spans="2:3" x14ac:dyDescent="0.25">
      <c r="B281" t="s">
        <v>417</v>
      </c>
      <c r="C281" t="s">
        <v>106</v>
      </c>
    </row>
    <row r="282" spans="2:3" x14ac:dyDescent="0.25">
      <c r="B282" t="s">
        <v>392</v>
      </c>
      <c r="C282" t="s">
        <v>106</v>
      </c>
    </row>
    <row r="283" spans="2:3" x14ac:dyDescent="0.25">
      <c r="B283" t="s">
        <v>372</v>
      </c>
      <c r="C283" t="s">
        <v>106</v>
      </c>
    </row>
    <row r="284" spans="2:3" x14ac:dyDescent="0.25">
      <c r="B284" t="s">
        <v>330</v>
      </c>
      <c r="C284" t="s">
        <v>106</v>
      </c>
    </row>
    <row r="285" spans="2:3" x14ac:dyDescent="0.25">
      <c r="B285" t="s">
        <v>330</v>
      </c>
      <c r="C285" t="s">
        <v>106</v>
      </c>
    </row>
    <row r="286" spans="2:3" x14ac:dyDescent="0.25">
      <c r="B286" t="s">
        <v>264</v>
      </c>
      <c r="C286" t="s">
        <v>106</v>
      </c>
    </row>
    <row r="287" spans="2:3" x14ac:dyDescent="0.25">
      <c r="B287" t="s">
        <v>463</v>
      </c>
      <c r="C287" t="s">
        <v>106</v>
      </c>
    </row>
    <row r="288" spans="2:3" x14ac:dyDescent="0.25">
      <c r="B288" t="s">
        <v>342</v>
      </c>
      <c r="C288" t="s">
        <v>106</v>
      </c>
    </row>
    <row r="289" spans="2:3" x14ac:dyDescent="0.25">
      <c r="B289" t="s">
        <v>348</v>
      </c>
      <c r="C289" t="s">
        <v>106</v>
      </c>
    </row>
    <row r="290" spans="2:3" x14ac:dyDescent="0.25">
      <c r="B290" t="s">
        <v>296</v>
      </c>
      <c r="C290" t="s">
        <v>106</v>
      </c>
    </row>
    <row r="291" spans="2:3" x14ac:dyDescent="0.25">
      <c r="B291" t="s">
        <v>307</v>
      </c>
      <c r="C291" t="s">
        <v>106</v>
      </c>
    </row>
    <row r="292" spans="2:3" x14ac:dyDescent="0.25">
      <c r="B292" t="s">
        <v>274</v>
      </c>
      <c r="C292" t="s">
        <v>106</v>
      </c>
    </row>
    <row r="293" spans="2:3" x14ac:dyDescent="0.25">
      <c r="B293" t="s">
        <v>412</v>
      </c>
      <c r="C293" t="s">
        <v>106</v>
      </c>
    </row>
    <row r="294" spans="2:3" x14ac:dyDescent="0.25">
      <c r="B294" t="s">
        <v>270</v>
      </c>
      <c r="C294" t="s">
        <v>106</v>
      </c>
    </row>
    <row r="295" spans="2:3" x14ac:dyDescent="0.25">
      <c r="B295" t="s">
        <v>424</v>
      </c>
      <c r="C295" t="s">
        <v>106</v>
      </c>
    </row>
    <row r="296" spans="2:3" x14ac:dyDescent="0.25">
      <c r="B296" t="s">
        <v>448</v>
      </c>
      <c r="C296" t="s">
        <v>106</v>
      </c>
    </row>
    <row r="297" spans="2:3" x14ac:dyDescent="0.25">
      <c r="B297" t="s">
        <v>300</v>
      </c>
      <c r="C297" t="s">
        <v>106</v>
      </c>
    </row>
    <row r="298" spans="2:3" x14ac:dyDescent="0.25">
      <c r="B298" t="s">
        <v>263</v>
      </c>
      <c r="C298" t="s">
        <v>106</v>
      </c>
    </row>
    <row r="299" spans="2:3" x14ac:dyDescent="0.25">
      <c r="B299" t="s">
        <v>352</v>
      </c>
      <c r="C299" t="s">
        <v>106</v>
      </c>
    </row>
    <row r="300" spans="2:3" x14ac:dyDescent="0.25">
      <c r="B300" t="s">
        <v>290</v>
      </c>
      <c r="C300" t="s">
        <v>106</v>
      </c>
    </row>
    <row r="301" spans="2:3" x14ac:dyDescent="0.25">
      <c r="B301" t="s">
        <v>431</v>
      </c>
      <c r="C301" t="s">
        <v>106</v>
      </c>
    </row>
    <row r="302" spans="2:3" x14ac:dyDescent="0.25">
      <c r="B302" t="s">
        <v>279</v>
      </c>
      <c r="C302" t="s">
        <v>106</v>
      </c>
    </row>
    <row r="303" spans="2:3" x14ac:dyDescent="0.25">
      <c r="B303" t="s">
        <v>427</v>
      </c>
      <c r="C303" t="s">
        <v>106</v>
      </c>
    </row>
    <row r="304" spans="2:3" x14ac:dyDescent="0.25">
      <c r="B304" t="s">
        <v>287</v>
      </c>
      <c r="C304" t="s">
        <v>106</v>
      </c>
    </row>
    <row r="305" spans="2:3" x14ac:dyDescent="0.25">
      <c r="B305" t="s">
        <v>339</v>
      </c>
      <c r="C305" t="s">
        <v>106</v>
      </c>
    </row>
    <row r="306" spans="2:3" x14ac:dyDescent="0.25">
      <c r="B306" t="s">
        <v>347</v>
      </c>
      <c r="C306" t="s">
        <v>106</v>
      </c>
    </row>
    <row r="307" spans="2:3" x14ac:dyDescent="0.25">
      <c r="B307" t="s">
        <v>367</v>
      </c>
      <c r="C307" t="s">
        <v>106</v>
      </c>
    </row>
    <row r="308" spans="2:3" x14ac:dyDescent="0.25">
      <c r="B308" t="s">
        <v>335</v>
      </c>
      <c r="C308" t="s">
        <v>106</v>
      </c>
    </row>
    <row r="309" spans="2:3" x14ac:dyDescent="0.25">
      <c r="B309" t="s">
        <v>414</v>
      </c>
      <c r="C309" t="s">
        <v>106</v>
      </c>
    </row>
    <row r="310" spans="2:3" x14ac:dyDescent="0.25">
      <c r="B310" t="s">
        <v>271</v>
      </c>
      <c r="C310" t="s">
        <v>106</v>
      </c>
    </row>
    <row r="311" spans="2:3" x14ac:dyDescent="0.25">
      <c r="B311" t="s">
        <v>346</v>
      </c>
      <c r="C311" t="s">
        <v>106</v>
      </c>
    </row>
    <row r="312" spans="2:3" x14ac:dyDescent="0.25">
      <c r="B312" t="s">
        <v>408</v>
      </c>
      <c r="C312" t="s">
        <v>106</v>
      </c>
    </row>
    <row r="313" spans="2:3" x14ac:dyDescent="0.25">
      <c r="B313" t="s">
        <v>269</v>
      </c>
      <c r="C313" t="s">
        <v>106</v>
      </c>
    </row>
    <row r="314" spans="2:3" x14ac:dyDescent="0.25">
      <c r="B314" t="s">
        <v>453</v>
      </c>
      <c r="C314" t="s">
        <v>106</v>
      </c>
    </row>
    <row r="315" spans="2:3" x14ac:dyDescent="0.25">
      <c r="B315" t="s">
        <v>338</v>
      </c>
      <c r="C315" t="s">
        <v>106</v>
      </c>
    </row>
    <row r="316" spans="2:3" x14ac:dyDescent="0.25">
      <c r="B316" t="s">
        <v>449</v>
      </c>
      <c r="C316" t="s">
        <v>106</v>
      </c>
    </row>
    <row r="317" spans="2:3" x14ac:dyDescent="0.25">
      <c r="B317" t="s">
        <v>438</v>
      </c>
      <c r="C317" t="s">
        <v>106</v>
      </c>
    </row>
    <row r="318" spans="2:3" x14ac:dyDescent="0.25">
      <c r="B318" t="s">
        <v>316</v>
      </c>
      <c r="C318" t="s">
        <v>106</v>
      </c>
    </row>
    <row r="319" spans="2:3" x14ac:dyDescent="0.25">
      <c r="B319" t="s">
        <v>382</v>
      </c>
      <c r="C319" t="s">
        <v>106</v>
      </c>
    </row>
    <row r="320" spans="2:3" x14ac:dyDescent="0.25">
      <c r="B320" t="s">
        <v>385</v>
      </c>
      <c r="C320" t="s">
        <v>106</v>
      </c>
    </row>
    <row r="321" spans="2:3" x14ac:dyDescent="0.25">
      <c r="B321" t="s">
        <v>321</v>
      </c>
      <c r="C321" t="s">
        <v>106</v>
      </c>
    </row>
    <row r="322" spans="2:3" x14ac:dyDescent="0.25">
      <c r="B322" t="s">
        <v>407</v>
      </c>
      <c r="C322" t="s">
        <v>106</v>
      </c>
    </row>
    <row r="323" spans="2:3" x14ac:dyDescent="0.25">
      <c r="B323" t="s">
        <v>324</v>
      </c>
      <c r="C323" t="s">
        <v>106</v>
      </c>
    </row>
    <row r="324" spans="2:3" x14ac:dyDescent="0.25">
      <c r="B324" t="s">
        <v>336</v>
      </c>
      <c r="C324" t="s">
        <v>106</v>
      </c>
    </row>
    <row r="325" spans="2:3" x14ac:dyDescent="0.25">
      <c r="B325" t="s">
        <v>380</v>
      </c>
      <c r="C325" t="s">
        <v>106</v>
      </c>
    </row>
    <row r="326" spans="2:3" x14ac:dyDescent="0.25">
      <c r="B326" t="s">
        <v>315</v>
      </c>
      <c r="C326" t="s">
        <v>106</v>
      </c>
    </row>
    <row r="327" spans="2:3" x14ac:dyDescent="0.25">
      <c r="B327" t="s">
        <v>404</v>
      </c>
      <c r="C327" t="s">
        <v>106</v>
      </c>
    </row>
    <row r="328" spans="2:3" x14ac:dyDescent="0.25">
      <c r="B328" t="s">
        <v>351</v>
      </c>
      <c r="C328" t="s">
        <v>106</v>
      </c>
    </row>
    <row r="329" spans="2:3" x14ac:dyDescent="0.25">
      <c r="B329" t="s">
        <v>295</v>
      </c>
      <c r="C329" t="s">
        <v>106</v>
      </c>
    </row>
    <row r="330" spans="2:3" x14ac:dyDescent="0.25">
      <c r="B330" t="s">
        <v>398</v>
      </c>
      <c r="C330" t="s">
        <v>106</v>
      </c>
    </row>
    <row r="331" spans="2:3" x14ac:dyDescent="0.25">
      <c r="B331" t="s">
        <v>415</v>
      </c>
      <c r="C331" t="s">
        <v>106</v>
      </c>
    </row>
    <row r="332" spans="2:3" x14ac:dyDescent="0.25">
      <c r="B332" t="s">
        <v>379</v>
      </c>
      <c r="C332" t="s">
        <v>106</v>
      </c>
    </row>
    <row r="333" spans="2:3" x14ac:dyDescent="0.25">
      <c r="B333" t="s">
        <v>442</v>
      </c>
      <c r="C333" t="s">
        <v>106</v>
      </c>
    </row>
    <row r="334" spans="2:3" x14ac:dyDescent="0.25">
      <c r="B334" t="s">
        <v>411</v>
      </c>
      <c r="C334" t="s">
        <v>106</v>
      </c>
    </row>
    <row r="335" spans="2:3" x14ac:dyDescent="0.25">
      <c r="B335" t="s">
        <v>384</v>
      </c>
      <c r="C335" t="s">
        <v>106</v>
      </c>
    </row>
    <row r="336" spans="2:3" x14ac:dyDescent="0.25">
      <c r="B336" t="s">
        <v>425</v>
      </c>
      <c r="C336" t="s">
        <v>106</v>
      </c>
    </row>
    <row r="337" spans="2:3" x14ac:dyDescent="0.25">
      <c r="B337" t="s">
        <v>272</v>
      </c>
      <c r="C337" t="s">
        <v>106</v>
      </c>
    </row>
    <row r="338" spans="2:3" x14ac:dyDescent="0.25">
      <c r="B338" t="s">
        <v>365</v>
      </c>
      <c r="C338" t="s">
        <v>106</v>
      </c>
    </row>
    <row r="339" spans="2:3" x14ac:dyDescent="0.25">
      <c r="B339" t="s">
        <v>457</v>
      </c>
      <c r="C339" t="s">
        <v>106</v>
      </c>
    </row>
    <row r="340" spans="2:3" x14ac:dyDescent="0.25">
      <c r="B340" t="s">
        <v>375</v>
      </c>
      <c r="C340" t="s">
        <v>106</v>
      </c>
    </row>
    <row r="341" spans="2:3" x14ac:dyDescent="0.25">
      <c r="B341" t="s">
        <v>469</v>
      </c>
      <c r="C341" t="s">
        <v>106</v>
      </c>
    </row>
    <row r="342" spans="2:3" x14ac:dyDescent="0.25">
      <c r="B342" t="s">
        <v>400</v>
      </c>
      <c r="C342" t="s">
        <v>106</v>
      </c>
    </row>
    <row r="343" spans="2:3" x14ac:dyDescent="0.25">
      <c r="B343" t="s">
        <v>319</v>
      </c>
      <c r="C343" t="s">
        <v>106</v>
      </c>
    </row>
    <row r="344" spans="2:3" x14ac:dyDescent="0.25">
      <c r="B344" t="s">
        <v>344</v>
      </c>
      <c r="C344" t="s">
        <v>123</v>
      </c>
    </row>
    <row r="345" spans="2:3" x14ac:dyDescent="0.25">
      <c r="B345" t="s">
        <v>461</v>
      </c>
      <c r="C345" t="s">
        <v>123</v>
      </c>
    </row>
    <row r="346" spans="2:3" x14ac:dyDescent="0.25">
      <c r="B346" t="s">
        <v>386</v>
      </c>
      <c r="C346" t="s">
        <v>123</v>
      </c>
    </row>
    <row r="347" spans="2:3" x14ac:dyDescent="0.25">
      <c r="B347" t="s">
        <v>403</v>
      </c>
      <c r="C347" t="s">
        <v>123</v>
      </c>
    </row>
    <row r="348" spans="2:3" x14ac:dyDescent="0.25">
      <c r="B348" t="s">
        <v>444</v>
      </c>
      <c r="C348" t="s">
        <v>123</v>
      </c>
    </row>
    <row r="349" spans="2:3" x14ac:dyDescent="0.25">
      <c r="B349" t="s">
        <v>281</v>
      </c>
      <c r="C349" t="s">
        <v>123</v>
      </c>
    </row>
    <row r="350" spans="2:3" x14ac:dyDescent="0.25">
      <c r="B350" t="s">
        <v>466</v>
      </c>
      <c r="C350" t="s">
        <v>123</v>
      </c>
    </row>
    <row r="351" spans="2:3" x14ac:dyDescent="0.25">
      <c r="B351" t="s">
        <v>282</v>
      </c>
      <c r="C351" t="s">
        <v>123</v>
      </c>
    </row>
    <row r="352" spans="2:3" x14ac:dyDescent="0.25">
      <c r="B352" t="s">
        <v>405</v>
      </c>
      <c r="C352" t="s">
        <v>123</v>
      </c>
    </row>
    <row r="353" spans="2:3" x14ac:dyDescent="0.25">
      <c r="B353" t="s">
        <v>430</v>
      </c>
      <c r="C353" t="s">
        <v>123</v>
      </c>
    </row>
    <row r="354" spans="2:3" x14ac:dyDescent="0.25">
      <c r="B354" t="s">
        <v>356</v>
      </c>
      <c r="C354" t="s">
        <v>123</v>
      </c>
    </row>
    <row r="355" spans="2:3" x14ac:dyDescent="0.25">
      <c r="B355" t="s">
        <v>327</v>
      </c>
      <c r="C355" t="s">
        <v>123</v>
      </c>
    </row>
    <row r="356" spans="2:3" x14ac:dyDescent="0.25">
      <c r="B356" t="s">
        <v>564</v>
      </c>
      <c r="C356" t="s">
        <v>123</v>
      </c>
    </row>
    <row r="357" spans="2:3" x14ac:dyDescent="0.25">
      <c r="B357" t="s">
        <v>426</v>
      </c>
      <c r="C357" t="s">
        <v>123</v>
      </c>
    </row>
    <row r="358" spans="2:3" x14ac:dyDescent="0.25">
      <c r="B358" t="s">
        <v>569</v>
      </c>
      <c r="C358" t="s">
        <v>123</v>
      </c>
    </row>
    <row r="359" spans="2:3" x14ac:dyDescent="0.25">
      <c r="B359" t="s">
        <v>459</v>
      </c>
      <c r="C359" t="s">
        <v>123</v>
      </c>
    </row>
    <row r="360" spans="2:3" x14ac:dyDescent="0.25">
      <c r="B360" t="s">
        <v>455</v>
      </c>
      <c r="C360" t="s">
        <v>123</v>
      </c>
    </row>
    <row r="361" spans="2:3" x14ac:dyDescent="0.25">
      <c r="B361" t="s">
        <v>422</v>
      </c>
      <c r="C361" t="s">
        <v>123</v>
      </c>
    </row>
    <row r="362" spans="2:3" x14ac:dyDescent="0.25">
      <c r="B362" t="s">
        <v>277</v>
      </c>
      <c r="C362" t="s">
        <v>123</v>
      </c>
    </row>
    <row r="363" spans="2:3" x14ac:dyDescent="0.25">
      <c r="B363" t="s">
        <v>419</v>
      </c>
      <c r="C363" t="s">
        <v>123</v>
      </c>
    </row>
    <row r="364" spans="2:3" x14ac:dyDescent="0.25">
      <c r="B364" t="s">
        <v>325</v>
      </c>
      <c r="C364" t="s">
        <v>123</v>
      </c>
    </row>
    <row r="365" spans="2:3" x14ac:dyDescent="0.25">
      <c r="B365" t="s">
        <v>460</v>
      </c>
      <c r="C365" t="s">
        <v>123</v>
      </c>
    </row>
    <row r="366" spans="2:3" x14ac:dyDescent="0.25">
      <c r="B366" t="s">
        <v>291</v>
      </c>
      <c r="C366" t="s">
        <v>123</v>
      </c>
    </row>
    <row r="367" spans="2:3" x14ac:dyDescent="0.25">
      <c r="B367" t="s">
        <v>402</v>
      </c>
      <c r="C367" t="s">
        <v>123</v>
      </c>
    </row>
    <row r="368" spans="2:3" x14ac:dyDescent="0.25">
      <c r="B368" t="s">
        <v>369</v>
      </c>
      <c r="C368" t="s">
        <v>123</v>
      </c>
    </row>
    <row r="369" spans="2:3" x14ac:dyDescent="0.25">
      <c r="B369" t="s">
        <v>573</v>
      </c>
      <c r="C369" t="s">
        <v>123</v>
      </c>
    </row>
    <row r="370" spans="2:3" x14ac:dyDescent="0.25">
      <c r="B370" t="s">
        <v>349</v>
      </c>
      <c r="C370" t="s">
        <v>123</v>
      </c>
    </row>
    <row r="371" spans="2:3" x14ac:dyDescent="0.25">
      <c r="B371" t="s">
        <v>343</v>
      </c>
      <c r="C371" t="s">
        <v>123</v>
      </c>
    </row>
    <row r="372" spans="2:3" x14ac:dyDescent="0.25">
      <c r="B372" t="s">
        <v>445</v>
      </c>
      <c r="C372" t="s">
        <v>123</v>
      </c>
    </row>
    <row r="373" spans="2:3" x14ac:dyDescent="0.25">
      <c r="B373" t="s">
        <v>326</v>
      </c>
      <c r="C373" t="s">
        <v>123</v>
      </c>
    </row>
    <row r="374" spans="2:3" x14ac:dyDescent="0.25">
      <c r="B374" t="s">
        <v>383</v>
      </c>
      <c r="C374" t="s">
        <v>123</v>
      </c>
    </row>
    <row r="375" spans="2:3" x14ac:dyDescent="0.25">
      <c r="B375" t="s">
        <v>383</v>
      </c>
      <c r="C375" t="s">
        <v>123</v>
      </c>
    </row>
    <row r="376" spans="2:3" x14ac:dyDescent="0.25">
      <c r="B376" t="s">
        <v>409</v>
      </c>
      <c r="C376" t="s">
        <v>123</v>
      </c>
    </row>
    <row r="377" spans="2:3" x14ac:dyDescent="0.25">
      <c r="B377" t="s">
        <v>397</v>
      </c>
      <c r="C377" t="s">
        <v>123</v>
      </c>
    </row>
    <row r="378" spans="2:3" x14ac:dyDescent="0.25">
      <c r="B378" t="s">
        <v>313</v>
      </c>
      <c r="C378" t="s">
        <v>123</v>
      </c>
    </row>
    <row r="379" spans="2:3" x14ac:dyDescent="0.25">
      <c r="B379" t="s">
        <v>443</v>
      </c>
      <c r="C379" t="s">
        <v>123</v>
      </c>
    </row>
    <row r="380" spans="2:3" x14ac:dyDescent="0.25">
      <c r="B380" t="s">
        <v>289</v>
      </c>
      <c r="C380" t="s">
        <v>123</v>
      </c>
    </row>
    <row r="381" spans="2:3" x14ac:dyDescent="0.25">
      <c r="B381" t="s">
        <v>467</v>
      </c>
      <c r="C381" t="s">
        <v>123</v>
      </c>
    </row>
    <row r="382" spans="2:3" x14ac:dyDescent="0.25">
      <c r="B382" t="s">
        <v>396</v>
      </c>
      <c r="C382" t="s">
        <v>123</v>
      </c>
    </row>
    <row r="383" spans="2:3" x14ac:dyDescent="0.25">
      <c r="B383" t="s">
        <v>406</v>
      </c>
      <c r="C383" t="s">
        <v>123</v>
      </c>
    </row>
    <row r="384" spans="2:3" x14ac:dyDescent="0.25">
      <c r="B384" t="s">
        <v>429</v>
      </c>
      <c r="C384" t="s">
        <v>123</v>
      </c>
    </row>
    <row r="385" spans="2:3" x14ac:dyDescent="0.25">
      <c r="B385" t="s">
        <v>416</v>
      </c>
      <c r="C385" t="s">
        <v>123</v>
      </c>
    </row>
    <row r="386" spans="2:3" x14ac:dyDescent="0.25">
      <c r="B386" t="s">
        <v>423</v>
      </c>
      <c r="C386" t="s">
        <v>123</v>
      </c>
    </row>
    <row r="387" spans="2:3" x14ac:dyDescent="0.25">
      <c r="B387" t="s">
        <v>357</v>
      </c>
      <c r="C387" t="s">
        <v>123</v>
      </c>
    </row>
    <row r="388" spans="2:3" x14ac:dyDescent="0.25">
      <c r="B388" t="s">
        <v>276</v>
      </c>
      <c r="C388" t="s">
        <v>123</v>
      </c>
    </row>
    <row r="389" spans="2:3" x14ac:dyDescent="0.25">
      <c r="B389" t="s">
        <v>368</v>
      </c>
      <c r="C389" t="s">
        <v>123</v>
      </c>
    </row>
    <row r="390" spans="2:3" x14ac:dyDescent="0.25">
      <c r="B390" t="s">
        <v>370</v>
      </c>
      <c r="C390" t="s">
        <v>123</v>
      </c>
    </row>
    <row r="391" spans="2:3" x14ac:dyDescent="0.25">
      <c r="B391" t="s">
        <v>465</v>
      </c>
      <c r="C391" t="s">
        <v>123</v>
      </c>
    </row>
    <row r="392" spans="2:3" x14ac:dyDescent="0.25">
      <c r="B392" t="s">
        <v>434</v>
      </c>
      <c r="C392" t="s">
        <v>123</v>
      </c>
    </row>
    <row r="393" spans="2:3" x14ac:dyDescent="0.25">
      <c r="B393" t="s">
        <v>288</v>
      </c>
      <c r="C393" t="s">
        <v>123</v>
      </c>
    </row>
    <row r="394" spans="2:3" x14ac:dyDescent="0.25">
      <c r="B394" t="s">
        <v>309</v>
      </c>
      <c r="C394" t="s">
        <v>123</v>
      </c>
    </row>
    <row r="395" spans="2:3" x14ac:dyDescent="0.25">
      <c r="B395" t="s">
        <v>435</v>
      </c>
      <c r="C395" t="s">
        <v>123</v>
      </c>
    </row>
    <row r="396" spans="2:3" x14ac:dyDescent="0.25">
      <c r="B396" t="s">
        <v>311</v>
      </c>
      <c r="C396" t="s">
        <v>123</v>
      </c>
    </row>
    <row r="397" spans="2:3" x14ac:dyDescent="0.25">
      <c r="B397" t="s">
        <v>389</v>
      </c>
      <c r="C397" t="s">
        <v>123</v>
      </c>
    </row>
    <row r="398" spans="2:3" x14ac:dyDescent="0.25">
      <c r="B398" t="s">
        <v>452</v>
      </c>
      <c r="C398" t="s">
        <v>123</v>
      </c>
    </row>
    <row r="399" spans="2:3" x14ac:dyDescent="0.25">
      <c r="B399" t="s">
        <v>458</v>
      </c>
      <c r="C399" t="s">
        <v>123</v>
      </c>
    </row>
    <row r="400" spans="2:3" x14ac:dyDescent="0.25">
      <c r="B400" t="s">
        <v>432</v>
      </c>
      <c r="C400" t="s">
        <v>123</v>
      </c>
    </row>
    <row r="401" spans="2:3" x14ac:dyDescent="0.25">
      <c r="B401" t="s">
        <v>571</v>
      </c>
      <c r="C401" t="s">
        <v>123</v>
      </c>
    </row>
    <row r="402" spans="2:3" x14ac:dyDescent="0.25">
      <c r="B402" t="s">
        <v>350</v>
      </c>
      <c r="C402" t="s">
        <v>123</v>
      </c>
    </row>
    <row r="403" spans="2:3" x14ac:dyDescent="0.25">
      <c r="B403" t="s">
        <v>323</v>
      </c>
      <c r="C403" t="s">
        <v>123</v>
      </c>
    </row>
    <row r="404" spans="2:3" x14ac:dyDescent="0.25">
      <c r="B404" t="s">
        <v>418</v>
      </c>
      <c r="C404" t="s">
        <v>123</v>
      </c>
    </row>
    <row r="405" spans="2:3" x14ac:dyDescent="0.25">
      <c r="B405" t="s">
        <v>341</v>
      </c>
      <c r="C405" t="s">
        <v>123</v>
      </c>
    </row>
    <row r="406" spans="2:3" x14ac:dyDescent="0.25">
      <c r="B406" t="s">
        <v>341</v>
      </c>
      <c r="C406" t="s">
        <v>123</v>
      </c>
    </row>
    <row r="407" spans="2:3" x14ac:dyDescent="0.25">
      <c r="B407" t="s">
        <v>297</v>
      </c>
      <c r="C407" t="s">
        <v>123</v>
      </c>
    </row>
    <row r="408" spans="2:3" x14ac:dyDescent="0.25">
      <c r="B408" t="s">
        <v>334</v>
      </c>
      <c r="C408" t="s">
        <v>123</v>
      </c>
    </row>
    <row r="409" spans="2:3" x14ac:dyDescent="0.25">
      <c r="B409" t="s">
        <v>353</v>
      </c>
      <c r="C409" t="s">
        <v>123</v>
      </c>
    </row>
    <row r="410" spans="2:3" x14ac:dyDescent="0.25">
      <c r="B410" t="s">
        <v>373</v>
      </c>
      <c r="C410" t="s">
        <v>123</v>
      </c>
    </row>
    <row r="411" spans="2:3" x14ac:dyDescent="0.25">
      <c r="B411" t="s">
        <v>314</v>
      </c>
      <c r="C411" t="s">
        <v>123</v>
      </c>
    </row>
    <row r="412" spans="2:3" x14ac:dyDescent="0.25">
      <c r="B412" t="s">
        <v>433</v>
      </c>
      <c r="C412" t="s">
        <v>123</v>
      </c>
    </row>
    <row r="413" spans="2:3" x14ac:dyDescent="0.25">
      <c r="B413" t="s">
        <v>572</v>
      </c>
      <c r="C413" t="s">
        <v>123</v>
      </c>
    </row>
    <row r="414" spans="2:3" x14ac:dyDescent="0.25">
      <c r="B414" t="s">
        <v>358</v>
      </c>
      <c r="C414" t="s">
        <v>123</v>
      </c>
    </row>
    <row r="415" spans="2:3" x14ac:dyDescent="0.25">
      <c r="B415" t="s">
        <v>273</v>
      </c>
      <c r="C415" t="s">
        <v>123</v>
      </c>
    </row>
    <row r="416" spans="2:3" x14ac:dyDescent="0.25">
      <c r="B416" t="s">
        <v>333</v>
      </c>
      <c r="C416" t="s">
        <v>123</v>
      </c>
    </row>
    <row r="417" spans="2:3" x14ac:dyDescent="0.25">
      <c r="B417" t="s">
        <v>446</v>
      </c>
      <c r="C417" t="s">
        <v>123</v>
      </c>
    </row>
    <row r="418" spans="2:3" x14ac:dyDescent="0.25">
      <c r="B418" t="s">
        <v>331</v>
      </c>
      <c r="C418" t="s">
        <v>123</v>
      </c>
    </row>
    <row r="419" spans="2:3" x14ac:dyDescent="0.25">
      <c r="B419" t="s">
        <v>451</v>
      </c>
      <c r="C419" t="s">
        <v>123</v>
      </c>
    </row>
    <row r="420" spans="2:3" x14ac:dyDescent="0.25">
      <c r="B420" t="s">
        <v>441</v>
      </c>
      <c r="C420" t="s">
        <v>123</v>
      </c>
    </row>
    <row r="421" spans="2:3" x14ac:dyDescent="0.25">
      <c r="B421" t="s">
        <v>376</v>
      </c>
      <c r="C421" t="s">
        <v>123</v>
      </c>
    </row>
    <row r="422" spans="2:3" x14ac:dyDescent="0.25">
      <c r="B422" t="s">
        <v>337</v>
      </c>
      <c r="C422" t="s">
        <v>123</v>
      </c>
    </row>
    <row r="423" spans="2:3" x14ac:dyDescent="0.25">
      <c r="B423" t="s">
        <v>575</v>
      </c>
      <c r="C423" t="s">
        <v>123</v>
      </c>
    </row>
    <row r="424" spans="2:3" x14ac:dyDescent="0.25">
      <c r="B424" t="s">
        <v>366</v>
      </c>
      <c r="C424" t="s">
        <v>123</v>
      </c>
    </row>
    <row r="425" spans="2:3" x14ac:dyDescent="0.25">
      <c r="B425" t="s">
        <v>428</v>
      </c>
      <c r="C425" t="s">
        <v>123</v>
      </c>
    </row>
    <row r="426" spans="2:3" x14ac:dyDescent="0.25">
      <c r="B426" t="s">
        <v>322</v>
      </c>
      <c r="C426" t="s">
        <v>123</v>
      </c>
    </row>
    <row r="427" spans="2:3" x14ac:dyDescent="0.25">
      <c r="B427" t="s">
        <v>283</v>
      </c>
      <c r="C427" t="s">
        <v>123</v>
      </c>
    </row>
    <row r="428" spans="2:3" x14ac:dyDescent="0.25">
      <c r="B428" t="s">
        <v>391</v>
      </c>
      <c r="C428" t="s">
        <v>123</v>
      </c>
    </row>
    <row r="429" spans="2:3" x14ac:dyDescent="0.25">
      <c r="B429" t="s">
        <v>345</v>
      </c>
      <c r="C429" t="s">
        <v>123</v>
      </c>
    </row>
    <row r="430" spans="2:3" x14ac:dyDescent="0.25">
      <c r="B430" t="s">
        <v>354</v>
      </c>
      <c r="C430" t="s">
        <v>123</v>
      </c>
    </row>
    <row r="431" spans="2:3" x14ac:dyDescent="0.25">
      <c r="B431" t="s">
        <v>436</v>
      </c>
      <c r="C431" t="s">
        <v>123</v>
      </c>
    </row>
    <row r="432" spans="2:3" x14ac:dyDescent="0.25">
      <c r="B432" t="s">
        <v>394</v>
      </c>
      <c r="C432" t="s">
        <v>123</v>
      </c>
    </row>
    <row r="433" spans="2:3" x14ac:dyDescent="0.25">
      <c r="B433" t="s">
        <v>468</v>
      </c>
      <c r="C433" t="s">
        <v>123</v>
      </c>
    </row>
    <row r="434" spans="2:3" x14ac:dyDescent="0.25">
      <c r="B434" t="s">
        <v>310</v>
      </c>
      <c r="C434" t="s">
        <v>123</v>
      </c>
    </row>
    <row r="435" spans="2:3" x14ac:dyDescent="0.25">
      <c r="B435" t="s">
        <v>395</v>
      </c>
      <c r="C435" t="s">
        <v>123</v>
      </c>
    </row>
    <row r="436" spans="2:3" x14ac:dyDescent="0.25">
      <c r="B436" t="s">
        <v>320</v>
      </c>
      <c r="C436" t="s">
        <v>123</v>
      </c>
    </row>
    <row r="437" spans="2:3" x14ac:dyDescent="0.25">
      <c r="B437" t="s">
        <v>329</v>
      </c>
      <c r="C437" t="s">
        <v>123</v>
      </c>
    </row>
    <row r="438" spans="2:3" x14ac:dyDescent="0.25">
      <c r="B438" t="s">
        <v>450</v>
      </c>
      <c r="C438" t="s">
        <v>123</v>
      </c>
    </row>
    <row r="439" spans="2:3" x14ac:dyDescent="0.25">
      <c r="B439" t="s">
        <v>565</v>
      </c>
      <c r="C439" t="s">
        <v>123</v>
      </c>
    </row>
    <row r="440" spans="2:3" x14ac:dyDescent="0.25">
      <c r="B440" t="s">
        <v>462</v>
      </c>
      <c r="C440" t="s">
        <v>123</v>
      </c>
    </row>
    <row r="441" spans="2:3" x14ac:dyDescent="0.25">
      <c r="B441" t="s">
        <v>390</v>
      </c>
      <c r="C441" t="s">
        <v>123</v>
      </c>
    </row>
    <row r="442" spans="2:3" x14ac:dyDescent="0.25">
      <c r="B442" t="s">
        <v>308</v>
      </c>
      <c r="C442" t="s">
        <v>123</v>
      </c>
    </row>
    <row r="443" spans="2:3" x14ac:dyDescent="0.25">
      <c r="B443" t="s">
        <v>280</v>
      </c>
      <c r="C443" t="s">
        <v>123</v>
      </c>
    </row>
    <row r="444" spans="2:3" x14ac:dyDescent="0.25">
      <c r="B444" t="s">
        <v>388</v>
      </c>
      <c r="C444" t="s">
        <v>123</v>
      </c>
    </row>
    <row r="445" spans="2:3" x14ac:dyDescent="0.25">
      <c r="B445" t="s">
        <v>574</v>
      </c>
      <c r="C445" t="s">
        <v>123</v>
      </c>
    </row>
    <row r="446" spans="2:3" x14ac:dyDescent="0.25">
      <c r="B446" t="s">
        <v>401</v>
      </c>
      <c r="C446" t="s">
        <v>123</v>
      </c>
    </row>
    <row r="447" spans="2:3" x14ac:dyDescent="0.25">
      <c r="B447" t="s">
        <v>328</v>
      </c>
      <c r="C447" t="s">
        <v>123</v>
      </c>
    </row>
    <row r="448" spans="2:3" x14ac:dyDescent="0.25">
      <c r="B448" t="s">
        <v>312</v>
      </c>
      <c r="C448" t="s">
        <v>123</v>
      </c>
    </row>
    <row r="449" spans="2:3" x14ac:dyDescent="0.25">
      <c r="B449" t="s">
        <v>413</v>
      </c>
      <c r="C449" t="s">
        <v>123</v>
      </c>
    </row>
    <row r="450" spans="2:3" x14ac:dyDescent="0.25">
      <c r="B450" t="s">
        <v>393</v>
      </c>
      <c r="C450" t="s">
        <v>123</v>
      </c>
    </row>
    <row r="451" spans="2:3" x14ac:dyDescent="0.25">
      <c r="B451" t="s">
        <v>293</v>
      </c>
      <c r="C451" t="s">
        <v>123</v>
      </c>
    </row>
    <row r="452" spans="2:3" x14ac:dyDescent="0.25">
      <c r="B452" t="s">
        <v>440</v>
      </c>
      <c r="C452" t="s">
        <v>123</v>
      </c>
    </row>
    <row r="453" spans="2:3" x14ac:dyDescent="0.25">
      <c r="B453" t="s">
        <v>292</v>
      </c>
      <c r="C453" t="s">
        <v>123</v>
      </c>
    </row>
    <row r="454" spans="2:3" x14ac:dyDescent="0.25">
      <c r="B454" t="s">
        <v>456</v>
      </c>
      <c r="C454" t="s">
        <v>123</v>
      </c>
    </row>
    <row r="455" spans="2:3" x14ac:dyDescent="0.25">
      <c r="B455" t="s">
        <v>374</v>
      </c>
      <c r="C455" t="s">
        <v>123</v>
      </c>
    </row>
    <row r="456" spans="2:3" x14ac:dyDescent="0.25">
      <c r="B456" t="s">
        <v>454</v>
      </c>
      <c r="C456" t="s">
        <v>123</v>
      </c>
    </row>
    <row r="457" spans="2:3" x14ac:dyDescent="0.25">
      <c r="B457" t="s">
        <v>439</v>
      </c>
      <c r="C457" t="s">
        <v>123</v>
      </c>
    </row>
    <row r="458" spans="2:3" x14ac:dyDescent="0.25">
      <c r="B458" t="s">
        <v>340</v>
      </c>
      <c r="C458" t="s">
        <v>123</v>
      </c>
    </row>
    <row r="459" spans="2:3" x14ac:dyDescent="0.25">
      <c r="B459" t="s">
        <v>399</v>
      </c>
      <c r="C459" t="s">
        <v>123</v>
      </c>
    </row>
    <row r="460" spans="2:3" x14ac:dyDescent="0.25">
      <c r="B460" t="s">
        <v>570</v>
      </c>
      <c r="C460" t="s">
        <v>123</v>
      </c>
    </row>
    <row r="461" spans="2:3" x14ac:dyDescent="0.25">
      <c r="B461" t="s">
        <v>355</v>
      </c>
      <c r="C461" t="s">
        <v>123</v>
      </c>
    </row>
    <row r="462" spans="2:3" x14ac:dyDescent="0.25">
      <c r="B462" t="s">
        <v>317</v>
      </c>
      <c r="C462" t="s">
        <v>123</v>
      </c>
    </row>
    <row r="463" spans="2:3" x14ac:dyDescent="0.25">
      <c r="B463" t="s">
        <v>437</v>
      </c>
      <c r="C463" t="s">
        <v>123</v>
      </c>
    </row>
    <row r="464" spans="2:3" x14ac:dyDescent="0.25">
      <c r="B464" t="s">
        <v>298</v>
      </c>
      <c r="C464" t="s">
        <v>123</v>
      </c>
    </row>
    <row r="465" spans="2:3" x14ac:dyDescent="0.25">
      <c r="B465" t="s">
        <v>387</v>
      </c>
      <c r="C465" t="s">
        <v>123</v>
      </c>
    </row>
    <row r="466" spans="2:3" x14ac:dyDescent="0.25">
      <c r="B466" t="s">
        <v>578</v>
      </c>
      <c r="C466" t="s">
        <v>123</v>
      </c>
    </row>
    <row r="467" spans="2:3" x14ac:dyDescent="0.25">
      <c r="B467" t="s">
        <v>318</v>
      </c>
      <c r="C467" t="s">
        <v>123</v>
      </c>
    </row>
    <row r="468" spans="2:3" x14ac:dyDescent="0.25">
      <c r="B468" t="s">
        <v>447</v>
      </c>
      <c r="C468" t="s">
        <v>123</v>
      </c>
    </row>
    <row r="469" spans="2:3" x14ac:dyDescent="0.25">
      <c r="B469" t="s">
        <v>410</v>
      </c>
      <c r="C469" t="s">
        <v>123</v>
      </c>
    </row>
    <row r="470" spans="2:3" x14ac:dyDescent="0.25">
      <c r="B470" t="s">
        <v>332</v>
      </c>
      <c r="C470" t="s">
        <v>123</v>
      </c>
    </row>
    <row r="471" spans="2:3" x14ac:dyDescent="0.25">
      <c r="B471" t="s">
        <v>577</v>
      </c>
      <c r="C471" t="s">
        <v>123</v>
      </c>
    </row>
    <row r="472" spans="2:3" x14ac:dyDescent="0.25">
      <c r="B472" t="s">
        <v>392</v>
      </c>
      <c r="C472" t="s">
        <v>123</v>
      </c>
    </row>
    <row r="473" spans="2:3" x14ac:dyDescent="0.25">
      <c r="B473" t="s">
        <v>330</v>
      </c>
      <c r="C473" t="s">
        <v>123</v>
      </c>
    </row>
    <row r="474" spans="2:3" x14ac:dyDescent="0.25">
      <c r="B474" t="s">
        <v>342</v>
      </c>
      <c r="C474" t="s">
        <v>123</v>
      </c>
    </row>
    <row r="475" spans="2:3" x14ac:dyDescent="0.25">
      <c r="B475" t="s">
        <v>348</v>
      </c>
      <c r="C475" t="s">
        <v>123</v>
      </c>
    </row>
    <row r="476" spans="2:3" x14ac:dyDescent="0.25">
      <c r="B476" t="s">
        <v>579</v>
      </c>
      <c r="C476" t="s">
        <v>123</v>
      </c>
    </row>
    <row r="477" spans="2:3" x14ac:dyDescent="0.25">
      <c r="B477" t="s">
        <v>412</v>
      </c>
      <c r="C477" t="s">
        <v>123</v>
      </c>
    </row>
    <row r="478" spans="2:3" x14ac:dyDescent="0.25">
      <c r="B478" t="s">
        <v>567</v>
      </c>
      <c r="C478" t="s">
        <v>123</v>
      </c>
    </row>
    <row r="479" spans="2:3" x14ac:dyDescent="0.25">
      <c r="B479" t="s">
        <v>424</v>
      </c>
      <c r="C479" t="s">
        <v>123</v>
      </c>
    </row>
    <row r="480" spans="2:3" x14ac:dyDescent="0.25">
      <c r="B480" t="s">
        <v>448</v>
      </c>
      <c r="C480" t="s">
        <v>123</v>
      </c>
    </row>
    <row r="481" spans="2:3" x14ac:dyDescent="0.25">
      <c r="B481" t="s">
        <v>263</v>
      </c>
      <c r="C481" t="s">
        <v>123</v>
      </c>
    </row>
    <row r="482" spans="2:3" x14ac:dyDescent="0.25">
      <c r="B482" t="s">
        <v>352</v>
      </c>
      <c r="C482" t="s">
        <v>123</v>
      </c>
    </row>
    <row r="483" spans="2:3" x14ac:dyDescent="0.25">
      <c r="B483" t="s">
        <v>290</v>
      </c>
      <c r="C483" t="s">
        <v>123</v>
      </c>
    </row>
    <row r="484" spans="2:3" x14ac:dyDescent="0.25">
      <c r="B484" t="s">
        <v>431</v>
      </c>
      <c r="C484" t="s">
        <v>123</v>
      </c>
    </row>
    <row r="485" spans="2:3" x14ac:dyDescent="0.25">
      <c r="B485" t="s">
        <v>427</v>
      </c>
      <c r="C485" t="s">
        <v>123</v>
      </c>
    </row>
    <row r="486" spans="2:3" x14ac:dyDescent="0.25">
      <c r="B486" t="s">
        <v>339</v>
      </c>
      <c r="C486" t="s">
        <v>123</v>
      </c>
    </row>
    <row r="487" spans="2:3" x14ac:dyDescent="0.25">
      <c r="B487" t="s">
        <v>347</v>
      </c>
      <c r="C487" t="s">
        <v>123</v>
      </c>
    </row>
    <row r="488" spans="2:3" x14ac:dyDescent="0.25">
      <c r="B488" t="s">
        <v>367</v>
      </c>
      <c r="C488" t="s">
        <v>123</v>
      </c>
    </row>
    <row r="489" spans="2:3" x14ac:dyDescent="0.25">
      <c r="B489" t="s">
        <v>335</v>
      </c>
      <c r="C489" t="s">
        <v>123</v>
      </c>
    </row>
    <row r="490" spans="2:3" x14ac:dyDescent="0.25">
      <c r="B490" t="s">
        <v>414</v>
      </c>
      <c r="C490" t="s">
        <v>123</v>
      </c>
    </row>
    <row r="491" spans="2:3" x14ac:dyDescent="0.25">
      <c r="B491" t="s">
        <v>271</v>
      </c>
      <c r="C491" t="s">
        <v>123</v>
      </c>
    </row>
    <row r="492" spans="2:3" x14ac:dyDescent="0.25">
      <c r="B492" t="s">
        <v>346</v>
      </c>
      <c r="C492" t="s">
        <v>123</v>
      </c>
    </row>
    <row r="493" spans="2:3" x14ac:dyDescent="0.25">
      <c r="B493" t="s">
        <v>408</v>
      </c>
      <c r="C493" t="s">
        <v>123</v>
      </c>
    </row>
    <row r="494" spans="2:3" x14ac:dyDescent="0.25">
      <c r="B494" t="s">
        <v>566</v>
      </c>
      <c r="C494" t="s">
        <v>123</v>
      </c>
    </row>
    <row r="495" spans="2:3" x14ac:dyDescent="0.25">
      <c r="B495" t="s">
        <v>453</v>
      </c>
      <c r="C495" t="s">
        <v>123</v>
      </c>
    </row>
    <row r="496" spans="2:3" x14ac:dyDescent="0.25">
      <c r="B496" t="s">
        <v>338</v>
      </c>
      <c r="C496" t="s">
        <v>123</v>
      </c>
    </row>
    <row r="497" spans="2:3" x14ac:dyDescent="0.25">
      <c r="B497" t="s">
        <v>449</v>
      </c>
      <c r="C497" t="s">
        <v>123</v>
      </c>
    </row>
    <row r="498" spans="2:3" x14ac:dyDescent="0.25">
      <c r="B498" t="s">
        <v>438</v>
      </c>
      <c r="C498" t="s">
        <v>123</v>
      </c>
    </row>
    <row r="499" spans="2:3" x14ac:dyDescent="0.25">
      <c r="B499" t="s">
        <v>316</v>
      </c>
      <c r="C499" t="s">
        <v>123</v>
      </c>
    </row>
    <row r="500" spans="2:3" x14ac:dyDescent="0.25">
      <c r="B500" t="s">
        <v>576</v>
      </c>
      <c r="C500" t="s">
        <v>123</v>
      </c>
    </row>
    <row r="501" spans="2:3" x14ac:dyDescent="0.25">
      <c r="B501" t="s">
        <v>568</v>
      </c>
      <c r="C501" t="s">
        <v>123</v>
      </c>
    </row>
    <row r="502" spans="2:3" x14ac:dyDescent="0.25">
      <c r="B502" t="s">
        <v>382</v>
      </c>
      <c r="C502" t="s">
        <v>123</v>
      </c>
    </row>
    <row r="503" spans="2:3" x14ac:dyDescent="0.25">
      <c r="B503" t="s">
        <v>385</v>
      </c>
      <c r="C503" t="s">
        <v>123</v>
      </c>
    </row>
    <row r="504" spans="2:3" x14ac:dyDescent="0.25">
      <c r="B504" t="s">
        <v>321</v>
      </c>
      <c r="C504" t="s">
        <v>123</v>
      </c>
    </row>
    <row r="505" spans="2:3" x14ac:dyDescent="0.25">
      <c r="B505" t="s">
        <v>407</v>
      </c>
      <c r="C505" t="s">
        <v>123</v>
      </c>
    </row>
    <row r="506" spans="2:3" x14ac:dyDescent="0.25">
      <c r="B506" t="s">
        <v>324</v>
      </c>
      <c r="C506" t="s">
        <v>123</v>
      </c>
    </row>
    <row r="507" spans="2:3" x14ac:dyDescent="0.25">
      <c r="B507" t="s">
        <v>336</v>
      </c>
      <c r="C507" t="s">
        <v>123</v>
      </c>
    </row>
    <row r="508" spans="2:3" x14ac:dyDescent="0.25">
      <c r="B508" t="s">
        <v>380</v>
      </c>
      <c r="C508" t="s">
        <v>123</v>
      </c>
    </row>
    <row r="509" spans="2:3" x14ac:dyDescent="0.25">
      <c r="B509" t="s">
        <v>315</v>
      </c>
      <c r="C509" t="s">
        <v>123</v>
      </c>
    </row>
    <row r="510" spans="2:3" x14ac:dyDescent="0.25">
      <c r="B510" t="s">
        <v>404</v>
      </c>
      <c r="C510" t="s">
        <v>123</v>
      </c>
    </row>
    <row r="511" spans="2:3" x14ac:dyDescent="0.25">
      <c r="B511" t="s">
        <v>351</v>
      </c>
      <c r="C511" t="s">
        <v>123</v>
      </c>
    </row>
    <row r="512" spans="2:3" x14ac:dyDescent="0.25">
      <c r="B512" t="s">
        <v>295</v>
      </c>
      <c r="C512" t="s">
        <v>123</v>
      </c>
    </row>
    <row r="513" spans="2:3" x14ac:dyDescent="0.25">
      <c r="B513" t="s">
        <v>398</v>
      </c>
      <c r="C513" t="s">
        <v>123</v>
      </c>
    </row>
    <row r="514" spans="2:3" x14ac:dyDescent="0.25">
      <c r="B514" t="s">
        <v>415</v>
      </c>
      <c r="C514" t="s">
        <v>123</v>
      </c>
    </row>
    <row r="515" spans="2:3" x14ac:dyDescent="0.25">
      <c r="B515" t="s">
        <v>442</v>
      </c>
      <c r="C515" t="s">
        <v>123</v>
      </c>
    </row>
    <row r="516" spans="2:3" x14ac:dyDescent="0.25">
      <c r="B516" t="s">
        <v>411</v>
      </c>
      <c r="C516" t="s">
        <v>123</v>
      </c>
    </row>
    <row r="517" spans="2:3" x14ac:dyDescent="0.25">
      <c r="B517" t="s">
        <v>384</v>
      </c>
      <c r="C517" t="s">
        <v>123</v>
      </c>
    </row>
    <row r="518" spans="2:3" x14ac:dyDescent="0.25">
      <c r="B518" t="s">
        <v>425</v>
      </c>
      <c r="C518" t="s">
        <v>123</v>
      </c>
    </row>
    <row r="519" spans="2:3" x14ac:dyDescent="0.25">
      <c r="B519" t="s">
        <v>365</v>
      </c>
      <c r="C519" t="s">
        <v>123</v>
      </c>
    </row>
    <row r="520" spans="2:3" x14ac:dyDescent="0.25">
      <c r="B520" t="s">
        <v>457</v>
      </c>
      <c r="C520" t="s">
        <v>123</v>
      </c>
    </row>
    <row r="521" spans="2:3" x14ac:dyDescent="0.25">
      <c r="B521" t="s">
        <v>400</v>
      </c>
      <c r="C521" t="s">
        <v>123</v>
      </c>
    </row>
    <row r="522" spans="2:3" x14ac:dyDescent="0.25">
      <c r="B522" t="s">
        <v>319</v>
      </c>
      <c r="C522" t="s">
        <v>123</v>
      </c>
    </row>
    <row r="523" spans="2:3" x14ac:dyDescent="0.25">
      <c r="B523" t="s">
        <v>803</v>
      </c>
      <c r="C523" t="s">
        <v>191</v>
      </c>
    </row>
    <row r="524" spans="2:3" x14ac:dyDescent="0.25">
      <c r="B524" t="s">
        <v>237</v>
      </c>
      <c r="C524" t="s">
        <v>137</v>
      </c>
    </row>
    <row r="525" spans="2:3" x14ac:dyDescent="0.25">
      <c r="B525" t="s">
        <v>670</v>
      </c>
      <c r="C525" t="s">
        <v>137</v>
      </c>
    </row>
    <row r="526" spans="2:3" x14ac:dyDescent="0.25">
      <c r="B526" t="s">
        <v>505</v>
      </c>
      <c r="C526" t="s">
        <v>141</v>
      </c>
    </row>
    <row r="527" spans="2:3" x14ac:dyDescent="0.25">
      <c r="B527" t="s">
        <v>705</v>
      </c>
      <c r="C527" t="s">
        <v>141</v>
      </c>
    </row>
    <row r="528" spans="2:3" x14ac:dyDescent="0.25">
      <c r="B528" t="s">
        <v>628</v>
      </c>
      <c r="C528" t="s">
        <v>132</v>
      </c>
    </row>
    <row r="529" spans="2:3" x14ac:dyDescent="0.25">
      <c r="B529" t="s">
        <v>621</v>
      </c>
      <c r="C529" t="s">
        <v>132</v>
      </c>
    </row>
    <row r="530" spans="2:3" x14ac:dyDescent="0.25">
      <c r="B530" t="s">
        <v>627</v>
      </c>
      <c r="C530" t="s">
        <v>132</v>
      </c>
    </row>
    <row r="531" spans="2:3" x14ac:dyDescent="0.25">
      <c r="B531" t="s">
        <v>626</v>
      </c>
      <c r="C531" t="s">
        <v>132</v>
      </c>
    </row>
    <row r="532" spans="2:3" x14ac:dyDescent="0.25">
      <c r="B532" t="s">
        <v>622</v>
      </c>
      <c r="C532" t="s">
        <v>132</v>
      </c>
    </row>
    <row r="533" spans="2:3" x14ac:dyDescent="0.25">
      <c r="B533" t="s">
        <v>625</v>
      </c>
      <c r="C533" t="s">
        <v>132</v>
      </c>
    </row>
    <row r="534" spans="2:3" x14ac:dyDescent="0.25">
      <c r="B534" t="s">
        <v>624</v>
      </c>
      <c r="C534" t="s">
        <v>132</v>
      </c>
    </row>
    <row r="535" spans="2:3" x14ac:dyDescent="0.25">
      <c r="B535" t="s">
        <v>623</v>
      </c>
      <c r="C535" t="s">
        <v>132</v>
      </c>
    </row>
    <row r="536" spans="2:3" x14ac:dyDescent="0.25">
      <c r="B536" t="s">
        <v>237</v>
      </c>
      <c r="C536" t="s">
        <v>182</v>
      </c>
    </row>
    <row r="537" spans="2:3" x14ac:dyDescent="0.25">
      <c r="B537" t="s">
        <v>788</v>
      </c>
      <c r="C537" t="s">
        <v>182</v>
      </c>
    </row>
    <row r="538" spans="2:3" x14ac:dyDescent="0.25">
      <c r="B538" t="s">
        <v>595</v>
      </c>
      <c r="C538" t="s">
        <v>125</v>
      </c>
    </row>
    <row r="539" spans="2:3" x14ac:dyDescent="0.25">
      <c r="B539" t="s">
        <v>596</v>
      </c>
      <c r="C539" t="s">
        <v>125</v>
      </c>
    </row>
    <row r="540" spans="2:3" x14ac:dyDescent="0.25">
      <c r="B540" t="s">
        <v>590</v>
      </c>
      <c r="C540" t="s">
        <v>125</v>
      </c>
    </row>
    <row r="541" spans="2:3" x14ac:dyDescent="0.25">
      <c r="B541" t="s">
        <v>593</v>
      </c>
      <c r="C541" t="s">
        <v>125</v>
      </c>
    </row>
    <row r="542" spans="2:3" x14ac:dyDescent="0.25">
      <c r="B542" t="s">
        <v>598</v>
      </c>
      <c r="C542" t="s">
        <v>125</v>
      </c>
    </row>
    <row r="543" spans="2:3" x14ac:dyDescent="0.25">
      <c r="B543" t="s">
        <v>246</v>
      </c>
      <c r="C543" t="s">
        <v>125</v>
      </c>
    </row>
    <row r="544" spans="2:3" x14ac:dyDescent="0.25">
      <c r="B544" t="s">
        <v>597</v>
      </c>
      <c r="C544" t="s">
        <v>125</v>
      </c>
    </row>
    <row r="545" spans="2:3" x14ac:dyDescent="0.25">
      <c r="B545" t="s">
        <v>589</v>
      </c>
      <c r="C545" t="s">
        <v>125</v>
      </c>
    </row>
    <row r="546" spans="2:3" x14ac:dyDescent="0.25">
      <c r="B546" t="s">
        <v>588</v>
      </c>
      <c r="C546" t="s">
        <v>125</v>
      </c>
    </row>
    <row r="547" spans="2:3" x14ac:dyDescent="0.25">
      <c r="B547" t="s">
        <v>592</v>
      </c>
      <c r="C547" t="s">
        <v>125</v>
      </c>
    </row>
    <row r="548" spans="2:3" x14ac:dyDescent="0.25">
      <c r="B548" t="s">
        <v>591</v>
      </c>
      <c r="C548" t="s">
        <v>125</v>
      </c>
    </row>
    <row r="549" spans="2:3" x14ac:dyDescent="0.25">
      <c r="B549" t="s">
        <v>594</v>
      </c>
      <c r="C549" t="s">
        <v>125</v>
      </c>
    </row>
    <row r="550" spans="2:3" x14ac:dyDescent="0.25">
      <c r="B550" t="s">
        <v>587</v>
      </c>
      <c r="C550" t="s">
        <v>125</v>
      </c>
    </row>
    <row r="551" spans="2:3" x14ac:dyDescent="0.25">
      <c r="B551" t="s">
        <v>248</v>
      </c>
      <c r="C551" t="s">
        <v>100</v>
      </c>
    </row>
    <row r="552" spans="2:3" x14ac:dyDescent="0.25">
      <c r="B552" t="s">
        <v>199</v>
      </c>
      <c r="C552" t="s">
        <v>100</v>
      </c>
    </row>
    <row r="553" spans="2:3" x14ac:dyDescent="0.25">
      <c r="B553" t="s">
        <v>199</v>
      </c>
      <c r="C553" t="s">
        <v>94</v>
      </c>
    </row>
    <row r="554" spans="2:3" x14ac:dyDescent="0.25">
      <c r="B554" t="s">
        <v>201</v>
      </c>
      <c r="C554" t="s">
        <v>94</v>
      </c>
    </row>
    <row r="555" spans="2:3" x14ac:dyDescent="0.25">
      <c r="B555" t="s">
        <v>200</v>
      </c>
      <c r="C555" t="s">
        <v>94</v>
      </c>
    </row>
    <row r="556" spans="2:3" x14ac:dyDescent="0.25">
      <c r="B556" t="s">
        <v>245</v>
      </c>
      <c r="C556" t="s">
        <v>99</v>
      </c>
    </row>
    <row r="557" spans="2:3" x14ac:dyDescent="0.25">
      <c r="B557" t="s">
        <v>247</v>
      </c>
      <c r="C557" t="s">
        <v>99</v>
      </c>
    </row>
    <row r="558" spans="2:3" x14ac:dyDescent="0.25">
      <c r="B558" t="s">
        <v>246</v>
      </c>
      <c r="C558" t="s">
        <v>99</v>
      </c>
    </row>
    <row r="559" spans="2:3" x14ac:dyDescent="0.25">
      <c r="B559" t="s">
        <v>243</v>
      </c>
      <c r="C559" t="s">
        <v>99</v>
      </c>
    </row>
    <row r="560" spans="2:3" x14ac:dyDescent="0.25">
      <c r="B560" t="s">
        <v>244</v>
      </c>
      <c r="C560" t="s">
        <v>99</v>
      </c>
    </row>
    <row r="561" spans="2:3" x14ac:dyDescent="0.25">
      <c r="B561" t="s">
        <v>714</v>
      </c>
      <c r="C561" t="s">
        <v>144</v>
      </c>
    </row>
    <row r="562" spans="2:3" x14ac:dyDescent="0.25">
      <c r="B562" t="s">
        <v>711</v>
      </c>
      <c r="C562" t="s">
        <v>144</v>
      </c>
    </row>
    <row r="563" spans="2:3" x14ac:dyDescent="0.25">
      <c r="B563" t="s">
        <v>715</v>
      </c>
      <c r="C563" t="s">
        <v>144</v>
      </c>
    </row>
    <row r="564" spans="2:3" x14ac:dyDescent="0.25">
      <c r="B564" t="s">
        <v>713</v>
      </c>
      <c r="C564" t="s">
        <v>144</v>
      </c>
    </row>
    <row r="565" spans="2:3" x14ac:dyDescent="0.25">
      <c r="B565" t="s">
        <v>712</v>
      </c>
      <c r="C565" t="s">
        <v>144</v>
      </c>
    </row>
    <row r="566" spans="2:3" x14ac:dyDescent="0.25">
      <c r="B566" t="s">
        <v>710</v>
      </c>
      <c r="C566" t="s">
        <v>144</v>
      </c>
    </row>
    <row r="567" spans="2:3" x14ac:dyDescent="0.25">
      <c r="B567" t="s">
        <v>716</v>
      </c>
      <c r="C567" t="s">
        <v>144</v>
      </c>
    </row>
    <row r="568" spans="2:3" x14ac:dyDescent="0.25">
      <c r="B568" t="s">
        <v>748</v>
      </c>
      <c r="C568" t="s">
        <v>161</v>
      </c>
    </row>
    <row r="569" spans="2:3" x14ac:dyDescent="0.25">
      <c r="B569" t="s">
        <v>793</v>
      </c>
      <c r="C569" t="s">
        <v>186</v>
      </c>
    </row>
    <row r="570" spans="2:3" x14ac:dyDescent="0.25">
      <c r="B570" t="s">
        <v>796</v>
      </c>
      <c r="C570" t="s">
        <v>186</v>
      </c>
    </row>
    <row r="571" spans="2:3" x14ac:dyDescent="0.25">
      <c r="B571" t="s">
        <v>797</v>
      </c>
      <c r="C571" t="s">
        <v>186</v>
      </c>
    </row>
    <row r="572" spans="2:3" x14ac:dyDescent="0.25">
      <c r="B572" t="s">
        <v>795</v>
      </c>
      <c r="C572" t="s">
        <v>186</v>
      </c>
    </row>
    <row r="573" spans="2:3" x14ac:dyDescent="0.25">
      <c r="B573" t="s">
        <v>794</v>
      </c>
      <c r="C573" t="s">
        <v>186</v>
      </c>
    </row>
    <row r="574" spans="2:3" x14ac:dyDescent="0.25">
      <c r="B574" t="s">
        <v>613</v>
      </c>
      <c r="C574" t="s">
        <v>129</v>
      </c>
    </row>
    <row r="575" spans="2:3" x14ac:dyDescent="0.25">
      <c r="B575" t="s">
        <v>612</v>
      </c>
      <c r="C575" t="s">
        <v>129</v>
      </c>
    </row>
    <row r="576" spans="2:3" x14ac:dyDescent="0.25">
      <c r="B576" t="s">
        <v>614</v>
      </c>
      <c r="C576" t="s">
        <v>129</v>
      </c>
    </row>
    <row r="577" spans="2:3" x14ac:dyDescent="0.25">
      <c r="B577" t="s">
        <v>611</v>
      </c>
      <c r="C577" t="s">
        <v>129</v>
      </c>
    </row>
    <row r="578" spans="2:3" x14ac:dyDescent="0.25">
      <c r="B578" t="s">
        <v>292</v>
      </c>
      <c r="C578" t="s">
        <v>129</v>
      </c>
    </row>
    <row r="579" spans="2:3" x14ac:dyDescent="0.25">
      <c r="B579" t="s">
        <v>238</v>
      </c>
      <c r="C579" t="s">
        <v>129</v>
      </c>
    </row>
    <row r="580" spans="2:3" x14ac:dyDescent="0.25">
      <c r="B580" t="s">
        <v>292</v>
      </c>
      <c r="C580" t="s">
        <v>154</v>
      </c>
    </row>
    <row r="581" spans="2:3" x14ac:dyDescent="0.25">
      <c r="B581" t="s">
        <v>736</v>
      </c>
      <c r="C581" t="s">
        <v>154</v>
      </c>
    </row>
    <row r="582" spans="2:3" x14ac:dyDescent="0.25">
      <c r="B582" t="s">
        <v>228</v>
      </c>
      <c r="C582" t="s">
        <v>97</v>
      </c>
    </row>
    <row r="583" spans="2:3" x14ac:dyDescent="0.25">
      <c r="B583" t="s">
        <v>234</v>
      </c>
      <c r="C583" t="s">
        <v>97</v>
      </c>
    </row>
    <row r="584" spans="2:3" x14ac:dyDescent="0.25">
      <c r="B584" t="s">
        <v>237</v>
      </c>
      <c r="C584" t="s">
        <v>97</v>
      </c>
    </row>
    <row r="585" spans="2:3" x14ac:dyDescent="0.25">
      <c r="B585" t="s">
        <v>231</v>
      </c>
      <c r="C585" t="s">
        <v>97</v>
      </c>
    </row>
    <row r="586" spans="2:3" x14ac:dyDescent="0.25">
      <c r="B586" t="s">
        <v>235</v>
      </c>
      <c r="C586" t="s">
        <v>97</v>
      </c>
    </row>
    <row r="587" spans="2:3" x14ac:dyDescent="0.25">
      <c r="B587" t="s">
        <v>232</v>
      </c>
      <c r="C587" t="s">
        <v>97</v>
      </c>
    </row>
    <row r="588" spans="2:3" x14ac:dyDescent="0.25">
      <c r="B588" t="s">
        <v>233</v>
      </c>
      <c r="C588" t="s">
        <v>97</v>
      </c>
    </row>
    <row r="589" spans="2:3" x14ac:dyDescent="0.25">
      <c r="B589" t="s">
        <v>226</v>
      </c>
      <c r="C589" t="s">
        <v>97</v>
      </c>
    </row>
    <row r="590" spans="2:3" x14ac:dyDescent="0.25">
      <c r="B590" t="s">
        <v>229</v>
      </c>
      <c r="C590" t="s">
        <v>97</v>
      </c>
    </row>
    <row r="591" spans="2:3" x14ac:dyDescent="0.25">
      <c r="B591" t="s">
        <v>229</v>
      </c>
      <c r="C591" t="s">
        <v>97</v>
      </c>
    </row>
    <row r="592" spans="2:3" x14ac:dyDescent="0.25">
      <c r="B592" t="s">
        <v>236</v>
      </c>
      <c r="C592" t="s">
        <v>97</v>
      </c>
    </row>
    <row r="593" spans="2:3" x14ac:dyDescent="0.25">
      <c r="B593" t="s">
        <v>230</v>
      </c>
      <c r="C593" t="s">
        <v>97</v>
      </c>
    </row>
    <row r="594" spans="2:3" x14ac:dyDescent="0.25">
      <c r="B594" t="s">
        <v>227</v>
      </c>
      <c r="C594" t="s">
        <v>97</v>
      </c>
    </row>
    <row r="595" spans="2:3" x14ac:dyDescent="0.25">
      <c r="B595" t="s">
        <v>525</v>
      </c>
      <c r="C595" t="s">
        <v>114</v>
      </c>
    </row>
    <row r="596" spans="2:3" x14ac:dyDescent="0.25">
      <c r="B596" t="s">
        <v>292</v>
      </c>
      <c r="C596" t="s">
        <v>114</v>
      </c>
    </row>
    <row r="597" spans="2:3" x14ac:dyDescent="0.25">
      <c r="B597" t="s">
        <v>527</v>
      </c>
      <c r="C597" t="s">
        <v>114</v>
      </c>
    </row>
    <row r="598" spans="2:3" x14ac:dyDescent="0.25">
      <c r="B598" t="s">
        <v>526</v>
      </c>
      <c r="C598" t="s">
        <v>114</v>
      </c>
    </row>
    <row r="599" spans="2:3" x14ac:dyDescent="0.25">
      <c r="B599" t="s">
        <v>724</v>
      </c>
      <c r="C599" t="s">
        <v>149</v>
      </c>
    </row>
    <row r="600" spans="2:3" x14ac:dyDescent="0.25">
      <c r="B600" t="s">
        <v>725</v>
      </c>
      <c r="C600" t="s">
        <v>149</v>
      </c>
    </row>
    <row r="601" spans="2:3" x14ac:dyDescent="0.25">
      <c r="B601" t="s">
        <v>799</v>
      </c>
      <c r="C601" t="s">
        <v>189</v>
      </c>
    </row>
    <row r="602" spans="2:3" x14ac:dyDescent="0.25">
      <c r="B602" t="s">
        <v>735</v>
      </c>
      <c r="C602" t="s">
        <v>153</v>
      </c>
    </row>
    <row r="603" spans="2:3" x14ac:dyDescent="0.25">
      <c r="B603" t="s">
        <v>734</v>
      </c>
      <c r="C603" t="s">
        <v>153</v>
      </c>
    </row>
    <row r="604" spans="2:3" x14ac:dyDescent="0.25">
      <c r="B604" t="s">
        <v>601</v>
      </c>
      <c r="C604" t="s">
        <v>126</v>
      </c>
    </row>
    <row r="605" spans="2:3" x14ac:dyDescent="0.25">
      <c r="B605" t="s">
        <v>600</v>
      </c>
      <c r="C605" t="s">
        <v>126</v>
      </c>
    </row>
    <row r="606" spans="2:3" x14ac:dyDescent="0.25">
      <c r="B606" t="s">
        <v>602</v>
      </c>
      <c r="C606" t="s">
        <v>126</v>
      </c>
    </row>
    <row r="607" spans="2:3" x14ac:dyDescent="0.25">
      <c r="B607" t="s">
        <v>599</v>
      </c>
      <c r="C607" t="s">
        <v>126</v>
      </c>
    </row>
    <row r="608" spans="2:3" x14ac:dyDescent="0.25">
      <c r="B608" t="s">
        <v>603</v>
      </c>
      <c r="C608" t="s">
        <v>126</v>
      </c>
    </row>
    <row r="609" spans="2:3" x14ac:dyDescent="0.25">
      <c r="B609" t="s">
        <v>224</v>
      </c>
      <c r="C609" t="s">
        <v>96</v>
      </c>
    </row>
    <row r="610" spans="2:3" x14ac:dyDescent="0.25">
      <c r="B610" t="s">
        <v>223</v>
      </c>
      <c r="C610" t="s">
        <v>96</v>
      </c>
    </row>
    <row r="611" spans="2:3" x14ac:dyDescent="0.25">
      <c r="B611" t="s">
        <v>207</v>
      </c>
      <c r="C611" t="s">
        <v>96</v>
      </c>
    </row>
    <row r="612" spans="2:3" x14ac:dyDescent="0.25">
      <c r="B612" t="s">
        <v>221</v>
      </c>
      <c r="C612" t="s">
        <v>96</v>
      </c>
    </row>
    <row r="613" spans="2:3" x14ac:dyDescent="0.25">
      <c r="B613" t="s">
        <v>208</v>
      </c>
      <c r="C613" t="s">
        <v>96</v>
      </c>
    </row>
    <row r="614" spans="2:3" x14ac:dyDescent="0.25">
      <c r="B614" t="s">
        <v>216</v>
      </c>
      <c r="C614" t="s">
        <v>96</v>
      </c>
    </row>
    <row r="615" spans="2:3" x14ac:dyDescent="0.25">
      <c r="B615" t="s">
        <v>218</v>
      </c>
      <c r="C615" t="s">
        <v>96</v>
      </c>
    </row>
    <row r="616" spans="2:3" x14ac:dyDescent="0.25">
      <c r="B616" t="s">
        <v>222</v>
      </c>
      <c r="C616" t="s">
        <v>96</v>
      </c>
    </row>
    <row r="617" spans="2:3" x14ac:dyDescent="0.25">
      <c r="B617" t="s">
        <v>225</v>
      </c>
      <c r="C617" t="s">
        <v>96</v>
      </c>
    </row>
    <row r="618" spans="2:3" x14ac:dyDescent="0.25">
      <c r="B618" t="s">
        <v>213</v>
      </c>
      <c r="C618" t="s">
        <v>96</v>
      </c>
    </row>
    <row r="619" spans="2:3" x14ac:dyDescent="0.25">
      <c r="B619" t="s">
        <v>217</v>
      </c>
      <c r="C619" t="s">
        <v>96</v>
      </c>
    </row>
    <row r="620" spans="2:3" x14ac:dyDescent="0.25">
      <c r="B620" t="s">
        <v>214</v>
      </c>
      <c r="C620" t="s">
        <v>96</v>
      </c>
    </row>
    <row r="621" spans="2:3" x14ac:dyDescent="0.25">
      <c r="B621" t="s">
        <v>212</v>
      </c>
      <c r="C621" t="s">
        <v>96</v>
      </c>
    </row>
    <row r="622" spans="2:3" x14ac:dyDescent="0.25">
      <c r="B622" t="s">
        <v>211</v>
      </c>
      <c r="C622" t="s">
        <v>96</v>
      </c>
    </row>
    <row r="623" spans="2:3" x14ac:dyDescent="0.25">
      <c r="B623" t="s">
        <v>209</v>
      </c>
      <c r="C623" t="s">
        <v>96</v>
      </c>
    </row>
    <row r="624" spans="2:3" x14ac:dyDescent="0.25">
      <c r="B624" t="s">
        <v>220</v>
      </c>
      <c r="C624" t="s">
        <v>96</v>
      </c>
    </row>
    <row r="625" spans="2:3" x14ac:dyDescent="0.25">
      <c r="B625" t="s">
        <v>219</v>
      </c>
      <c r="C625" t="s">
        <v>96</v>
      </c>
    </row>
    <row r="626" spans="2:3" x14ac:dyDescent="0.25">
      <c r="B626" t="s">
        <v>206</v>
      </c>
      <c r="C626" t="s">
        <v>96</v>
      </c>
    </row>
    <row r="627" spans="2:3" x14ac:dyDescent="0.25">
      <c r="B627" t="s">
        <v>210</v>
      </c>
      <c r="C627" t="s">
        <v>96</v>
      </c>
    </row>
    <row r="628" spans="2:3" x14ac:dyDescent="0.25">
      <c r="B628" t="s">
        <v>215</v>
      </c>
      <c r="C628" t="s">
        <v>96</v>
      </c>
    </row>
    <row r="629" spans="2:3" x14ac:dyDescent="0.25">
      <c r="B629" t="s">
        <v>92</v>
      </c>
      <c r="C629" t="s">
        <v>139</v>
      </c>
    </row>
    <row r="630" spans="2:3" x14ac:dyDescent="0.25">
      <c r="B630" t="s">
        <v>675</v>
      </c>
      <c r="C630" t="s">
        <v>139</v>
      </c>
    </row>
    <row r="631" spans="2:3" x14ac:dyDescent="0.25">
      <c r="B631" t="s">
        <v>678</v>
      </c>
      <c r="C631" t="s">
        <v>139</v>
      </c>
    </row>
    <row r="632" spans="2:3" x14ac:dyDescent="0.25">
      <c r="B632" t="s">
        <v>676</v>
      </c>
      <c r="C632" t="s">
        <v>139</v>
      </c>
    </row>
    <row r="633" spans="2:3" x14ac:dyDescent="0.25">
      <c r="B633" t="s">
        <v>674</v>
      </c>
      <c r="C633" t="s">
        <v>139</v>
      </c>
    </row>
    <row r="634" spans="2:3" x14ac:dyDescent="0.25">
      <c r="B634" t="s">
        <v>673</v>
      </c>
      <c r="C634" t="s">
        <v>139</v>
      </c>
    </row>
    <row r="635" spans="2:3" x14ac:dyDescent="0.25">
      <c r="B635" t="s">
        <v>677</v>
      </c>
      <c r="C635" t="s">
        <v>139</v>
      </c>
    </row>
    <row r="636" spans="2:3" x14ac:dyDescent="0.25">
      <c r="B636" t="s">
        <v>679</v>
      </c>
      <c r="C636" t="s">
        <v>139</v>
      </c>
    </row>
    <row r="637" spans="2:3" x14ac:dyDescent="0.25">
      <c r="B637" t="s">
        <v>239</v>
      </c>
      <c r="C637" t="s">
        <v>98</v>
      </c>
    </row>
    <row r="638" spans="2:3" x14ac:dyDescent="0.25">
      <c r="B638" t="s">
        <v>242</v>
      </c>
      <c r="C638" t="s">
        <v>98</v>
      </c>
    </row>
    <row r="639" spans="2:3" x14ac:dyDescent="0.25">
      <c r="B639" t="s">
        <v>241</v>
      </c>
      <c r="C639" t="s">
        <v>98</v>
      </c>
    </row>
    <row r="640" spans="2:3" x14ac:dyDescent="0.25">
      <c r="B640" t="s">
        <v>240</v>
      </c>
      <c r="C640" t="s">
        <v>98</v>
      </c>
    </row>
    <row r="641" spans="2:3" x14ac:dyDescent="0.25">
      <c r="B641" t="s">
        <v>238</v>
      </c>
      <c r="C641" t="s">
        <v>98</v>
      </c>
    </row>
    <row r="642" spans="2:3" x14ac:dyDescent="0.25">
      <c r="B642" t="s">
        <v>237</v>
      </c>
      <c r="C642" t="s">
        <v>116</v>
      </c>
    </row>
    <row r="643" spans="2:3" x14ac:dyDescent="0.25">
      <c r="B643" t="s">
        <v>531</v>
      </c>
      <c r="C643" t="s">
        <v>116</v>
      </c>
    </row>
    <row r="644" spans="2:3" x14ac:dyDescent="0.25">
      <c r="B644" t="s">
        <v>532</v>
      </c>
      <c r="C644" t="s">
        <v>116</v>
      </c>
    </row>
    <row r="645" spans="2:3" x14ac:dyDescent="0.25">
      <c r="B645" t="s">
        <v>764</v>
      </c>
      <c r="C645" t="s">
        <v>167</v>
      </c>
    </row>
    <row r="646" spans="2:3" x14ac:dyDescent="0.25">
      <c r="B646" t="s">
        <v>722</v>
      </c>
      <c r="C646" t="s">
        <v>148</v>
      </c>
    </row>
    <row r="647" spans="2:3" x14ac:dyDescent="0.25">
      <c r="B647" t="s">
        <v>723</v>
      </c>
      <c r="C647" t="s">
        <v>148</v>
      </c>
    </row>
    <row r="648" spans="2:3" x14ac:dyDescent="0.25">
      <c r="B648" t="s">
        <v>684</v>
      </c>
      <c r="C648" t="s">
        <v>140</v>
      </c>
    </row>
    <row r="649" spans="2:3" x14ac:dyDescent="0.25">
      <c r="B649" t="s">
        <v>683</v>
      </c>
      <c r="C649" t="s">
        <v>140</v>
      </c>
    </row>
    <row r="650" spans="2:3" x14ac:dyDescent="0.25">
      <c r="B650" t="s">
        <v>695</v>
      </c>
      <c r="C650" t="s">
        <v>140</v>
      </c>
    </row>
    <row r="651" spans="2:3" x14ac:dyDescent="0.25">
      <c r="B651" t="s">
        <v>680</v>
      </c>
      <c r="C651" t="s">
        <v>140</v>
      </c>
    </row>
    <row r="652" spans="2:3" x14ac:dyDescent="0.25">
      <c r="B652" t="s">
        <v>691</v>
      </c>
      <c r="C652" t="s">
        <v>140</v>
      </c>
    </row>
    <row r="653" spans="2:3" x14ac:dyDescent="0.25">
      <c r="B653" t="s">
        <v>689</v>
      </c>
      <c r="C653" t="s">
        <v>140</v>
      </c>
    </row>
    <row r="654" spans="2:3" x14ac:dyDescent="0.25">
      <c r="B654" t="s">
        <v>682</v>
      </c>
      <c r="C654" t="s">
        <v>140</v>
      </c>
    </row>
    <row r="655" spans="2:3" x14ac:dyDescent="0.25">
      <c r="B655" t="s">
        <v>698</v>
      </c>
      <c r="C655" t="s">
        <v>140</v>
      </c>
    </row>
    <row r="656" spans="2:3" x14ac:dyDescent="0.25">
      <c r="B656" t="s">
        <v>686</v>
      </c>
      <c r="C656" t="s">
        <v>140</v>
      </c>
    </row>
    <row r="657" spans="2:3" x14ac:dyDescent="0.25">
      <c r="B657" t="s">
        <v>703</v>
      </c>
      <c r="C657" t="s">
        <v>140</v>
      </c>
    </row>
    <row r="658" spans="2:3" x14ac:dyDescent="0.25">
      <c r="B658" t="s">
        <v>692</v>
      </c>
      <c r="C658" t="s">
        <v>140</v>
      </c>
    </row>
    <row r="659" spans="2:3" x14ac:dyDescent="0.25">
      <c r="B659" t="s">
        <v>693</v>
      </c>
      <c r="C659" t="s">
        <v>140</v>
      </c>
    </row>
    <row r="660" spans="2:3" x14ac:dyDescent="0.25">
      <c r="B660" t="s">
        <v>702</v>
      </c>
      <c r="C660" t="s">
        <v>140</v>
      </c>
    </row>
    <row r="661" spans="2:3" x14ac:dyDescent="0.25">
      <c r="B661" t="s">
        <v>696</v>
      </c>
      <c r="C661" t="s">
        <v>140</v>
      </c>
    </row>
    <row r="662" spans="2:3" x14ac:dyDescent="0.25">
      <c r="B662" t="s">
        <v>688</v>
      </c>
      <c r="C662" t="s">
        <v>140</v>
      </c>
    </row>
    <row r="663" spans="2:3" x14ac:dyDescent="0.25">
      <c r="B663" t="s">
        <v>690</v>
      </c>
      <c r="C663" t="s">
        <v>140</v>
      </c>
    </row>
    <row r="664" spans="2:3" x14ac:dyDescent="0.25">
      <c r="B664" t="s">
        <v>690</v>
      </c>
      <c r="C664" t="s">
        <v>140</v>
      </c>
    </row>
    <row r="665" spans="2:3" x14ac:dyDescent="0.25">
      <c r="B665" t="s">
        <v>694</v>
      </c>
      <c r="C665" t="s">
        <v>140</v>
      </c>
    </row>
    <row r="666" spans="2:3" x14ac:dyDescent="0.25">
      <c r="B666" t="s">
        <v>697</v>
      </c>
      <c r="C666" t="s">
        <v>140</v>
      </c>
    </row>
    <row r="667" spans="2:3" x14ac:dyDescent="0.25">
      <c r="B667" t="s">
        <v>699</v>
      </c>
      <c r="C667" t="s">
        <v>140</v>
      </c>
    </row>
    <row r="668" spans="2:3" x14ac:dyDescent="0.25">
      <c r="B668" t="s">
        <v>687</v>
      </c>
      <c r="C668" t="s">
        <v>140</v>
      </c>
    </row>
    <row r="669" spans="2:3" x14ac:dyDescent="0.25">
      <c r="B669" t="s">
        <v>685</v>
      </c>
      <c r="C669" t="s">
        <v>140</v>
      </c>
    </row>
    <row r="670" spans="2:3" x14ac:dyDescent="0.25">
      <c r="B670" t="s">
        <v>548</v>
      </c>
      <c r="C670" t="s">
        <v>140</v>
      </c>
    </row>
    <row r="671" spans="2:3" x14ac:dyDescent="0.25">
      <c r="B671" t="s">
        <v>700</v>
      </c>
      <c r="C671" t="s">
        <v>140</v>
      </c>
    </row>
    <row r="672" spans="2:3" x14ac:dyDescent="0.25">
      <c r="B672" t="s">
        <v>701</v>
      </c>
      <c r="C672" t="s">
        <v>140</v>
      </c>
    </row>
    <row r="673" spans="2:3" x14ac:dyDescent="0.25">
      <c r="B673" t="s">
        <v>704</v>
      </c>
      <c r="C673" t="s">
        <v>140</v>
      </c>
    </row>
    <row r="674" spans="2:3" x14ac:dyDescent="0.25">
      <c r="B674" t="s">
        <v>681</v>
      </c>
      <c r="C674" t="s">
        <v>140</v>
      </c>
    </row>
    <row r="675" spans="2:3" x14ac:dyDescent="0.25">
      <c r="B675" t="s">
        <v>773</v>
      </c>
      <c r="C675" t="s">
        <v>173</v>
      </c>
    </row>
    <row r="676" spans="2:3" x14ac:dyDescent="0.25">
      <c r="B676" t="s">
        <v>772</v>
      </c>
      <c r="C676" t="s">
        <v>173</v>
      </c>
    </row>
    <row r="677" spans="2:3" x14ac:dyDescent="0.25">
      <c r="B677" t="s">
        <v>497</v>
      </c>
      <c r="C677" t="s">
        <v>112</v>
      </c>
    </row>
    <row r="678" spans="2:3" x14ac:dyDescent="0.25">
      <c r="B678" t="s">
        <v>237</v>
      </c>
      <c r="C678" t="s">
        <v>112</v>
      </c>
    </row>
    <row r="679" spans="2:3" x14ac:dyDescent="0.25">
      <c r="B679" t="s">
        <v>498</v>
      </c>
      <c r="C679" t="s">
        <v>112</v>
      </c>
    </row>
    <row r="680" spans="2:3" x14ac:dyDescent="0.25">
      <c r="B680" t="s">
        <v>499</v>
      </c>
      <c r="C680" t="s">
        <v>112</v>
      </c>
    </row>
    <row r="681" spans="2:3" x14ac:dyDescent="0.25">
      <c r="B681" t="s">
        <v>237</v>
      </c>
      <c r="C681" t="s">
        <v>102</v>
      </c>
    </row>
    <row r="682" spans="2:3" x14ac:dyDescent="0.25">
      <c r="B682" t="s">
        <v>208</v>
      </c>
      <c r="C682" t="s">
        <v>102</v>
      </c>
    </row>
    <row r="683" spans="2:3" x14ac:dyDescent="0.25">
      <c r="B683" t="s">
        <v>208</v>
      </c>
      <c r="C683" t="s">
        <v>102</v>
      </c>
    </row>
    <row r="684" spans="2:3" x14ac:dyDescent="0.25">
      <c r="B684" t="s">
        <v>253</v>
      </c>
      <c r="C684" t="s">
        <v>102</v>
      </c>
    </row>
    <row r="685" spans="2:3" x14ac:dyDescent="0.25">
      <c r="B685" t="s">
        <v>254</v>
      </c>
      <c r="C685" t="s">
        <v>102</v>
      </c>
    </row>
    <row r="686" spans="2:3" x14ac:dyDescent="0.25">
      <c r="B686" t="s">
        <v>252</v>
      </c>
      <c r="C686" t="s">
        <v>102</v>
      </c>
    </row>
    <row r="687" spans="2:3" x14ac:dyDescent="0.25">
      <c r="B687" t="s">
        <v>250</v>
      </c>
      <c r="C687" t="s">
        <v>102</v>
      </c>
    </row>
    <row r="688" spans="2:3" x14ac:dyDescent="0.25">
      <c r="B688" t="s">
        <v>251</v>
      </c>
      <c r="C688" t="s">
        <v>102</v>
      </c>
    </row>
    <row r="689" spans="2:3" x14ac:dyDescent="0.25">
      <c r="B689" t="s">
        <v>237</v>
      </c>
      <c r="C689" t="s">
        <v>136</v>
      </c>
    </row>
    <row r="690" spans="2:3" x14ac:dyDescent="0.25">
      <c r="B690" t="s">
        <v>667</v>
      </c>
      <c r="C690" t="s">
        <v>136</v>
      </c>
    </row>
    <row r="691" spans="2:3" x14ac:dyDescent="0.25">
      <c r="B691" t="s">
        <v>668</v>
      </c>
      <c r="C691" t="s">
        <v>136</v>
      </c>
    </row>
    <row r="692" spans="2:3" x14ac:dyDescent="0.25">
      <c r="B692" t="s">
        <v>666</v>
      </c>
      <c r="C692" t="s">
        <v>136</v>
      </c>
    </row>
    <row r="693" spans="2:3" x14ac:dyDescent="0.25">
      <c r="B693" t="s">
        <v>292</v>
      </c>
      <c r="C693" t="s">
        <v>136</v>
      </c>
    </row>
    <row r="694" spans="2:3" x14ac:dyDescent="0.25">
      <c r="B694" t="s">
        <v>669</v>
      </c>
      <c r="C694" t="s">
        <v>136</v>
      </c>
    </row>
    <row r="695" spans="2:3" x14ac:dyDescent="0.25">
      <c r="B695" t="s">
        <v>745</v>
      </c>
      <c r="C695" t="s">
        <v>159</v>
      </c>
    </row>
    <row r="696" spans="2:3" x14ac:dyDescent="0.25">
      <c r="B696" t="s">
        <v>642</v>
      </c>
      <c r="C696" t="s">
        <v>159</v>
      </c>
    </row>
    <row r="697" spans="2:3" x14ac:dyDescent="0.25">
      <c r="B697" t="s">
        <v>744</v>
      </c>
      <c r="C697" t="s">
        <v>159</v>
      </c>
    </row>
    <row r="698" spans="2:3" x14ac:dyDescent="0.25">
      <c r="B698" t="s">
        <v>632</v>
      </c>
      <c r="C698" t="s">
        <v>159</v>
      </c>
    </row>
    <row r="699" spans="2:3" x14ac:dyDescent="0.25">
      <c r="B699" t="s">
        <v>645</v>
      </c>
      <c r="C699" t="s">
        <v>134</v>
      </c>
    </row>
    <row r="700" spans="2:3" x14ac:dyDescent="0.25">
      <c r="B700" t="s">
        <v>653</v>
      </c>
      <c r="C700" t="s">
        <v>134</v>
      </c>
    </row>
    <row r="701" spans="2:3" x14ac:dyDescent="0.25">
      <c r="B701" t="s">
        <v>643</v>
      </c>
      <c r="C701" t="s">
        <v>134</v>
      </c>
    </row>
    <row r="702" spans="2:3" x14ac:dyDescent="0.25">
      <c r="B702" t="s">
        <v>659</v>
      </c>
      <c r="C702" t="s">
        <v>134</v>
      </c>
    </row>
    <row r="703" spans="2:3" x14ac:dyDescent="0.25">
      <c r="B703" t="s">
        <v>654</v>
      </c>
      <c r="C703" t="s">
        <v>134</v>
      </c>
    </row>
    <row r="704" spans="2:3" x14ac:dyDescent="0.25">
      <c r="B704" t="s">
        <v>644</v>
      </c>
      <c r="C704" t="s">
        <v>134</v>
      </c>
    </row>
    <row r="705" spans="2:3" x14ac:dyDescent="0.25">
      <c r="B705" t="s">
        <v>237</v>
      </c>
      <c r="C705" t="s">
        <v>134</v>
      </c>
    </row>
    <row r="706" spans="2:3" x14ac:dyDescent="0.25">
      <c r="B706" t="s">
        <v>656</v>
      </c>
      <c r="C706" t="s">
        <v>134</v>
      </c>
    </row>
    <row r="707" spans="2:3" x14ac:dyDescent="0.25">
      <c r="B707" t="s">
        <v>642</v>
      </c>
      <c r="C707" t="s">
        <v>134</v>
      </c>
    </row>
    <row r="708" spans="2:3" x14ac:dyDescent="0.25">
      <c r="B708" t="s">
        <v>635</v>
      </c>
      <c r="C708" t="s">
        <v>134</v>
      </c>
    </row>
    <row r="709" spans="2:3" x14ac:dyDescent="0.25">
      <c r="B709" t="s">
        <v>648</v>
      </c>
      <c r="C709" t="s">
        <v>134</v>
      </c>
    </row>
    <row r="710" spans="2:3" x14ac:dyDescent="0.25">
      <c r="B710" t="s">
        <v>639</v>
      </c>
      <c r="C710" t="s">
        <v>134</v>
      </c>
    </row>
    <row r="711" spans="2:3" x14ac:dyDescent="0.25">
      <c r="B711" t="s">
        <v>652</v>
      </c>
      <c r="C711" t="s">
        <v>134</v>
      </c>
    </row>
    <row r="712" spans="2:3" x14ac:dyDescent="0.25">
      <c r="B712" t="s">
        <v>640</v>
      </c>
      <c r="C712" t="s">
        <v>134</v>
      </c>
    </row>
    <row r="713" spans="2:3" x14ac:dyDescent="0.25">
      <c r="B713" t="s">
        <v>651</v>
      </c>
      <c r="C713" t="s">
        <v>134</v>
      </c>
    </row>
    <row r="714" spans="2:3" x14ac:dyDescent="0.25">
      <c r="B714" t="s">
        <v>637</v>
      </c>
      <c r="C714" t="s">
        <v>134</v>
      </c>
    </row>
    <row r="715" spans="2:3" x14ac:dyDescent="0.25">
      <c r="B715" t="s">
        <v>662</v>
      </c>
      <c r="C715" t="s">
        <v>134</v>
      </c>
    </row>
    <row r="716" spans="2:3" x14ac:dyDescent="0.25">
      <c r="B716" t="s">
        <v>650</v>
      </c>
      <c r="C716" t="s">
        <v>134</v>
      </c>
    </row>
    <row r="717" spans="2:3" x14ac:dyDescent="0.25">
      <c r="B717" t="s">
        <v>641</v>
      </c>
      <c r="C717" t="s">
        <v>134</v>
      </c>
    </row>
    <row r="718" spans="2:3" x14ac:dyDescent="0.25">
      <c r="B718" t="s">
        <v>634</v>
      </c>
      <c r="C718" t="s">
        <v>134</v>
      </c>
    </row>
    <row r="719" spans="2:3" x14ac:dyDescent="0.25">
      <c r="B719" t="s">
        <v>636</v>
      </c>
      <c r="C719" t="s">
        <v>134</v>
      </c>
    </row>
    <row r="720" spans="2:3" x14ac:dyDescent="0.25">
      <c r="B720" t="s">
        <v>631</v>
      </c>
      <c r="C720" t="s">
        <v>134</v>
      </c>
    </row>
    <row r="721" spans="2:3" x14ac:dyDescent="0.25">
      <c r="B721" t="s">
        <v>655</v>
      </c>
      <c r="C721" t="s">
        <v>134</v>
      </c>
    </row>
    <row r="722" spans="2:3" x14ac:dyDescent="0.25">
      <c r="B722" t="s">
        <v>638</v>
      </c>
      <c r="C722" t="s">
        <v>134</v>
      </c>
    </row>
    <row r="723" spans="2:3" x14ac:dyDescent="0.25">
      <c r="B723" t="s">
        <v>661</v>
      </c>
      <c r="C723" t="s">
        <v>134</v>
      </c>
    </row>
    <row r="724" spans="2:3" x14ac:dyDescent="0.25">
      <c r="B724" t="s">
        <v>658</v>
      </c>
      <c r="C724" t="s">
        <v>134</v>
      </c>
    </row>
    <row r="725" spans="2:3" x14ac:dyDescent="0.25">
      <c r="B725" t="s">
        <v>633</v>
      </c>
      <c r="C725" t="s">
        <v>134</v>
      </c>
    </row>
    <row r="726" spans="2:3" x14ac:dyDescent="0.25">
      <c r="B726" t="s">
        <v>647</v>
      </c>
      <c r="C726" t="s">
        <v>134</v>
      </c>
    </row>
    <row r="727" spans="2:3" x14ac:dyDescent="0.25">
      <c r="B727" t="s">
        <v>649</v>
      </c>
      <c r="C727" t="s">
        <v>134</v>
      </c>
    </row>
    <row r="728" spans="2:3" x14ac:dyDescent="0.25">
      <c r="B728" t="s">
        <v>632</v>
      </c>
      <c r="C728" t="s">
        <v>134</v>
      </c>
    </row>
    <row r="729" spans="2:3" x14ac:dyDescent="0.25">
      <c r="B729" t="s">
        <v>646</v>
      </c>
      <c r="C729" t="s">
        <v>134</v>
      </c>
    </row>
    <row r="730" spans="2:3" x14ac:dyDescent="0.25">
      <c r="B730" t="s">
        <v>660</v>
      </c>
      <c r="C730" t="s">
        <v>134</v>
      </c>
    </row>
    <row r="731" spans="2:3" x14ac:dyDescent="0.25">
      <c r="B731" t="s">
        <v>657</v>
      </c>
      <c r="C731" t="s">
        <v>134</v>
      </c>
    </row>
    <row r="732" spans="2:3" x14ac:dyDescent="0.25">
      <c r="B732" t="s">
        <v>740</v>
      </c>
      <c r="C732" t="s">
        <v>156</v>
      </c>
    </row>
    <row r="733" spans="2:3" x14ac:dyDescent="0.25">
      <c r="B733" t="s">
        <v>741</v>
      </c>
      <c r="C733" t="s">
        <v>156</v>
      </c>
    </row>
    <row r="734" spans="2:3" x14ac:dyDescent="0.25">
      <c r="B734" t="s">
        <v>739</v>
      </c>
      <c r="C734" t="s">
        <v>155</v>
      </c>
    </row>
    <row r="735" spans="2:3" x14ac:dyDescent="0.25">
      <c r="B735" t="s">
        <v>737</v>
      </c>
      <c r="C735" t="s">
        <v>155</v>
      </c>
    </row>
    <row r="736" spans="2:3" x14ac:dyDescent="0.25">
      <c r="B736" t="s">
        <v>738</v>
      </c>
      <c r="C736" t="s">
        <v>155</v>
      </c>
    </row>
    <row r="737" spans="2:3" x14ac:dyDescent="0.25">
      <c r="B737" t="s">
        <v>237</v>
      </c>
      <c r="C737" t="s">
        <v>105</v>
      </c>
    </row>
    <row r="738" spans="2:3" x14ac:dyDescent="0.25">
      <c r="B738" t="s">
        <v>262</v>
      </c>
      <c r="C738" t="s">
        <v>105</v>
      </c>
    </row>
    <row r="739" spans="2:3" x14ac:dyDescent="0.25">
      <c r="B739" t="s">
        <v>261</v>
      </c>
      <c r="C739" t="s">
        <v>105</v>
      </c>
    </row>
    <row r="740" spans="2:3" x14ac:dyDescent="0.25">
      <c r="B740" t="s">
        <v>743</v>
      </c>
      <c r="C740" t="s">
        <v>157</v>
      </c>
    </row>
    <row r="741" spans="2:3" x14ac:dyDescent="0.25">
      <c r="B741" t="s">
        <v>742</v>
      </c>
      <c r="C741" t="s">
        <v>157</v>
      </c>
    </row>
    <row r="742" spans="2:3" x14ac:dyDescent="0.25">
      <c r="B742" t="s">
        <v>708</v>
      </c>
      <c r="C742" t="s">
        <v>143</v>
      </c>
    </row>
    <row r="743" spans="2:3" x14ac:dyDescent="0.25">
      <c r="B743" t="s">
        <v>709</v>
      </c>
      <c r="C743" t="s">
        <v>143</v>
      </c>
    </row>
    <row r="744" spans="2:3" x14ac:dyDescent="0.25">
      <c r="B744" t="s">
        <v>237</v>
      </c>
      <c r="C744" t="s">
        <v>109</v>
      </c>
    </row>
    <row r="745" spans="2:3" x14ac:dyDescent="0.25">
      <c r="B745" t="s">
        <v>483</v>
      </c>
      <c r="C745" t="s">
        <v>109</v>
      </c>
    </row>
    <row r="746" spans="2:3" x14ac:dyDescent="0.25">
      <c r="B746" t="s">
        <v>484</v>
      </c>
      <c r="C746" t="s">
        <v>109</v>
      </c>
    </row>
    <row r="747" spans="2:3" x14ac:dyDescent="0.25">
      <c r="B747" t="s">
        <v>482</v>
      </c>
      <c r="C747" t="s">
        <v>109</v>
      </c>
    </row>
    <row r="748" spans="2:3" x14ac:dyDescent="0.25">
      <c r="B748" t="s">
        <v>804</v>
      </c>
      <c r="C748" t="s">
        <v>192</v>
      </c>
    </row>
    <row r="749" spans="2:3" x14ac:dyDescent="0.25">
      <c r="B749" t="s">
        <v>752</v>
      </c>
      <c r="C749" t="s">
        <v>163</v>
      </c>
    </row>
    <row r="750" spans="2:3" x14ac:dyDescent="0.25">
      <c r="B750" t="s">
        <v>753</v>
      </c>
      <c r="C750" t="s">
        <v>163</v>
      </c>
    </row>
    <row r="751" spans="2:3" x14ac:dyDescent="0.25">
      <c r="B751" t="s">
        <v>620</v>
      </c>
      <c r="C751" t="s">
        <v>131</v>
      </c>
    </row>
    <row r="752" spans="2:3" x14ac:dyDescent="0.25">
      <c r="B752" t="s">
        <v>618</v>
      </c>
      <c r="C752" t="s">
        <v>131</v>
      </c>
    </row>
    <row r="753" spans="2:3" x14ac:dyDescent="0.25">
      <c r="B753" t="s">
        <v>619</v>
      </c>
      <c r="C753" t="s">
        <v>131</v>
      </c>
    </row>
    <row r="754" spans="2:3" x14ac:dyDescent="0.25">
      <c r="B754" t="s">
        <v>617</v>
      </c>
      <c r="C754" t="s">
        <v>131</v>
      </c>
    </row>
    <row r="755" spans="2:3" x14ac:dyDescent="0.25">
      <c r="B755" t="s">
        <v>616</v>
      </c>
      <c r="C755" t="s">
        <v>131</v>
      </c>
    </row>
    <row r="756" spans="2:3" x14ac:dyDescent="0.25">
      <c r="B756" t="s">
        <v>521</v>
      </c>
      <c r="C756" t="s">
        <v>113</v>
      </c>
    </row>
    <row r="757" spans="2:3" x14ac:dyDescent="0.25">
      <c r="B757" t="s">
        <v>505</v>
      </c>
      <c r="C757" t="s">
        <v>113</v>
      </c>
    </row>
    <row r="758" spans="2:3" x14ac:dyDescent="0.25">
      <c r="B758" t="s">
        <v>508</v>
      </c>
      <c r="C758" t="s">
        <v>113</v>
      </c>
    </row>
    <row r="759" spans="2:3" x14ac:dyDescent="0.25">
      <c r="B759" t="s">
        <v>524</v>
      </c>
      <c r="C759" t="s">
        <v>113</v>
      </c>
    </row>
    <row r="760" spans="2:3" x14ac:dyDescent="0.25">
      <c r="B760" t="s">
        <v>510</v>
      </c>
      <c r="C760" t="s">
        <v>113</v>
      </c>
    </row>
    <row r="761" spans="2:3" x14ac:dyDescent="0.25">
      <c r="B761" t="s">
        <v>518</v>
      </c>
      <c r="C761" t="s">
        <v>113</v>
      </c>
    </row>
    <row r="762" spans="2:3" x14ac:dyDescent="0.25">
      <c r="B762" t="s">
        <v>501</v>
      </c>
      <c r="C762" t="s">
        <v>113</v>
      </c>
    </row>
    <row r="763" spans="2:3" x14ac:dyDescent="0.25">
      <c r="B763" t="s">
        <v>513</v>
      </c>
      <c r="C763" t="s">
        <v>113</v>
      </c>
    </row>
    <row r="764" spans="2:3" x14ac:dyDescent="0.25">
      <c r="B764" t="s">
        <v>514</v>
      </c>
      <c r="C764" t="s">
        <v>113</v>
      </c>
    </row>
    <row r="765" spans="2:3" x14ac:dyDescent="0.25">
      <c r="B765" t="s">
        <v>520</v>
      </c>
      <c r="C765" t="s">
        <v>113</v>
      </c>
    </row>
    <row r="766" spans="2:3" x14ac:dyDescent="0.25">
      <c r="B766" t="s">
        <v>500</v>
      </c>
      <c r="C766" t="s">
        <v>113</v>
      </c>
    </row>
    <row r="767" spans="2:3" x14ac:dyDescent="0.25">
      <c r="B767" t="s">
        <v>509</v>
      </c>
      <c r="C767" t="s">
        <v>113</v>
      </c>
    </row>
    <row r="768" spans="2:3" x14ac:dyDescent="0.25">
      <c r="B768" t="s">
        <v>515</v>
      </c>
      <c r="C768" t="s">
        <v>113</v>
      </c>
    </row>
    <row r="769" spans="2:3" x14ac:dyDescent="0.25">
      <c r="B769" t="s">
        <v>522</v>
      </c>
      <c r="C769" t="s">
        <v>113</v>
      </c>
    </row>
    <row r="770" spans="2:3" x14ac:dyDescent="0.25">
      <c r="B770" t="s">
        <v>516</v>
      </c>
      <c r="C770" t="s">
        <v>113</v>
      </c>
    </row>
    <row r="771" spans="2:3" x14ac:dyDescent="0.25">
      <c r="B771" t="s">
        <v>512</v>
      </c>
      <c r="C771" t="s">
        <v>113</v>
      </c>
    </row>
    <row r="772" spans="2:3" x14ac:dyDescent="0.25">
      <c r="B772" t="s">
        <v>503</v>
      </c>
      <c r="C772" t="s">
        <v>113</v>
      </c>
    </row>
    <row r="773" spans="2:3" x14ac:dyDescent="0.25">
      <c r="B773" t="s">
        <v>506</v>
      </c>
      <c r="C773" t="s">
        <v>113</v>
      </c>
    </row>
    <row r="774" spans="2:3" x14ac:dyDescent="0.25">
      <c r="B774" t="s">
        <v>502</v>
      </c>
      <c r="C774" t="s">
        <v>113</v>
      </c>
    </row>
    <row r="775" spans="2:3" x14ac:dyDescent="0.25">
      <c r="B775" t="s">
        <v>507</v>
      </c>
      <c r="C775" t="s">
        <v>113</v>
      </c>
    </row>
    <row r="776" spans="2:3" x14ac:dyDescent="0.25">
      <c r="B776" t="s">
        <v>523</v>
      </c>
      <c r="C776" t="s">
        <v>113</v>
      </c>
    </row>
    <row r="777" spans="2:3" x14ac:dyDescent="0.25">
      <c r="B777" t="s">
        <v>504</v>
      </c>
      <c r="C777" t="s">
        <v>113</v>
      </c>
    </row>
    <row r="778" spans="2:3" x14ac:dyDescent="0.25">
      <c r="B778" t="s">
        <v>511</v>
      </c>
      <c r="C778" t="s">
        <v>113</v>
      </c>
    </row>
    <row r="779" spans="2:3" x14ac:dyDescent="0.25">
      <c r="B779" t="s">
        <v>519</v>
      </c>
      <c r="C779" t="s">
        <v>113</v>
      </c>
    </row>
    <row r="780" spans="2:3" x14ac:dyDescent="0.25">
      <c r="B780" t="s">
        <v>517</v>
      </c>
      <c r="C780" t="s">
        <v>113</v>
      </c>
    </row>
    <row r="781" spans="2:3" x14ac:dyDescent="0.25">
      <c r="B781" t="s">
        <v>726</v>
      </c>
      <c r="C781" t="s">
        <v>150</v>
      </c>
    </row>
    <row r="782" spans="2:3" x14ac:dyDescent="0.25">
      <c r="B782" t="s">
        <v>615</v>
      </c>
      <c r="C782" t="s">
        <v>130</v>
      </c>
    </row>
    <row r="783" spans="2:3" x14ac:dyDescent="0.25">
      <c r="B783" t="s">
        <v>237</v>
      </c>
      <c r="C783" t="s">
        <v>133</v>
      </c>
    </row>
    <row r="784" spans="2:3" x14ac:dyDescent="0.25">
      <c r="B784" t="s">
        <v>630</v>
      </c>
      <c r="C784" t="s">
        <v>133</v>
      </c>
    </row>
    <row r="785" spans="2:3" x14ac:dyDescent="0.25">
      <c r="B785" t="s">
        <v>629</v>
      </c>
      <c r="C785" t="s">
        <v>133</v>
      </c>
    </row>
    <row r="786" spans="2:3" x14ac:dyDescent="0.25">
      <c r="B786" t="s">
        <v>237</v>
      </c>
      <c r="C786" t="s">
        <v>118</v>
      </c>
    </row>
    <row r="787" spans="2:3" x14ac:dyDescent="0.25">
      <c r="B787" t="s">
        <v>543</v>
      </c>
      <c r="C787" t="s">
        <v>118</v>
      </c>
    </row>
    <row r="788" spans="2:3" x14ac:dyDescent="0.25">
      <c r="B788" t="s">
        <v>543</v>
      </c>
      <c r="C788" t="s">
        <v>118</v>
      </c>
    </row>
    <row r="789" spans="2:3" x14ac:dyDescent="0.25">
      <c r="B789" t="s">
        <v>541</v>
      </c>
      <c r="C789" t="s">
        <v>118</v>
      </c>
    </row>
    <row r="790" spans="2:3" x14ac:dyDescent="0.25">
      <c r="B790" t="s">
        <v>542</v>
      </c>
      <c r="C790" t="s">
        <v>118</v>
      </c>
    </row>
    <row r="791" spans="2:3" x14ac:dyDescent="0.25">
      <c r="B791" t="s">
        <v>765</v>
      </c>
      <c r="C791" t="s">
        <v>168</v>
      </c>
    </row>
    <row r="792" spans="2:3" x14ac:dyDescent="0.25">
      <c r="B792" t="s">
        <v>199</v>
      </c>
      <c r="C792" t="s">
        <v>169</v>
      </c>
    </row>
    <row r="793" spans="2:3" x14ac:dyDescent="0.25">
      <c r="B793" t="s">
        <v>199</v>
      </c>
      <c r="C793" t="s">
        <v>177</v>
      </c>
    </row>
    <row r="794" spans="2:3" x14ac:dyDescent="0.25">
      <c r="B794" t="s">
        <v>765</v>
      </c>
      <c r="C794" t="s">
        <v>187</v>
      </c>
    </row>
    <row r="795" spans="2:3" x14ac:dyDescent="0.25">
      <c r="B795" t="s">
        <v>581</v>
      </c>
      <c r="C795" t="s">
        <v>124</v>
      </c>
    </row>
    <row r="796" spans="2:3" x14ac:dyDescent="0.25">
      <c r="B796" t="s">
        <v>584</v>
      </c>
      <c r="C796" t="s">
        <v>124</v>
      </c>
    </row>
    <row r="797" spans="2:3" x14ac:dyDescent="0.25">
      <c r="B797" t="s">
        <v>580</v>
      </c>
      <c r="C797" t="s">
        <v>124</v>
      </c>
    </row>
    <row r="798" spans="2:3" x14ac:dyDescent="0.25">
      <c r="B798" t="s">
        <v>585</v>
      </c>
      <c r="C798" t="s">
        <v>124</v>
      </c>
    </row>
    <row r="799" spans="2:3" x14ac:dyDescent="0.25">
      <c r="B799" t="s">
        <v>582</v>
      </c>
      <c r="C799" t="s">
        <v>124</v>
      </c>
    </row>
    <row r="800" spans="2:3" x14ac:dyDescent="0.25">
      <c r="B800" t="s">
        <v>583</v>
      </c>
      <c r="C800" t="s">
        <v>124</v>
      </c>
    </row>
    <row r="801" spans="2:3" x14ac:dyDescent="0.25">
      <c r="B801" t="s">
        <v>586</v>
      </c>
      <c r="C801" t="s">
        <v>124</v>
      </c>
    </row>
    <row r="802" spans="2:3" x14ac:dyDescent="0.25">
      <c r="B802" t="s">
        <v>560</v>
      </c>
      <c r="C802" t="s">
        <v>121</v>
      </c>
    </row>
    <row r="803" spans="2:3" x14ac:dyDescent="0.25">
      <c r="B803" t="s">
        <v>560</v>
      </c>
      <c r="C803" t="s">
        <v>121</v>
      </c>
    </row>
    <row r="804" spans="2:3" x14ac:dyDescent="0.25">
      <c r="B804" t="s">
        <v>556</v>
      </c>
      <c r="C804" t="s">
        <v>121</v>
      </c>
    </row>
    <row r="805" spans="2:3" x14ac:dyDescent="0.25">
      <c r="B805" t="s">
        <v>559</v>
      </c>
      <c r="C805" t="s">
        <v>121</v>
      </c>
    </row>
    <row r="806" spans="2:3" x14ac:dyDescent="0.25">
      <c r="B806" t="s">
        <v>557</v>
      </c>
      <c r="C806" t="s">
        <v>121</v>
      </c>
    </row>
    <row r="807" spans="2:3" x14ac:dyDescent="0.25">
      <c r="B807" t="s">
        <v>558</v>
      </c>
      <c r="C807" t="s">
        <v>121</v>
      </c>
    </row>
    <row r="808" spans="2:3" x14ac:dyDescent="0.25">
      <c r="B808" t="s">
        <v>807</v>
      </c>
      <c r="C808" t="s">
        <v>194</v>
      </c>
    </row>
    <row r="809" spans="2:3" x14ac:dyDescent="0.25">
      <c r="B809" t="s">
        <v>751</v>
      </c>
      <c r="C809" t="s">
        <v>162</v>
      </c>
    </row>
    <row r="810" spans="2:3" x14ac:dyDescent="0.25">
      <c r="B810" t="s">
        <v>750</v>
      </c>
      <c r="C810" t="s">
        <v>162</v>
      </c>
    </row>
    <row r="811" spans="2:3" x14ac:dyDescent="0.25">
      <c r="B811" t="s">
        <v>749</v>
      </c>
      <c r="C811" t="s">
        <v>162</v>
      </c>
    </row>
    <row r="812" spans="2:3" x14ac:dyDescent="0.25">
      <c r="B812" t="s">
        <v>746</v>
      </c>
      <c r="C812" t="s">
        <v>160</v>
      </c>
    </row>
    <row r="813" spans="2:3" x14ac:dyDescent="0.25">
      <c r="B813" t="s">
        <v>747</v>
      </c>
      <c r="C813" t="s">
        <v>160</v>
      </c>
    </row>
    <row r="814" spans="2:3" x14ac:dyDescent="0.25">
      <c r="B814" t="s">
        <v>792</v>
      </c>
      <c r="C814" t="s">
        <v>185</v>
      </c>
    </row>
    <row r="815" spans="2:3" x14ac:dyDescent="0.25">
      <c r="B815" t="s">
        <v>756</v>
      </c>
      <c r="C815" t="s">
        <v>164</v>
      </c>
    </row>
    <row r="816" spans="2:3" x14ac:dyDescent="0.25">
      <c r="B816" t="s">
        <v>754</v>
      </c>
      <c r="C816" t="s">
        <v>164</v>
      </c>
    </row>
    <row r="817" spans="2:3" x14ac:dyDescent="0.25">
      <c r="B817" t="s">
        <v>759</v>
      </c>
      <c r="C817" t="s">
        <v>164</v>
      </c>
    </row>
    <row r="818" spans="2:3" x14ac:dyDescent="0.25">
      <c r="B818" t="s">
        <v>758</v>
      </c>
      <c r="C818" t="s">
        <v>164</v>
      </c>
    </row>
    <row r="819" spans="2:3" x14ac:dyDescent="0.25">
      <c r="B819" t="s">
        <v>757</v>
      </c>
      <c r="C819" t="s">
        <v>164</v>
      </c>
    </row>
    <row r="820" spans="2:3" x14ac:dyDescent="0.25">
      <c r="B820" t="s">
        <v>755</v>
      </c>
      <c r="C820" t="s">
        <v>164</v>
      </c>
    </row>
    <row r="821" spans="2:3" x14ac:dyDescent="0.25">
      <c r="B821" t="s">
        <v>786</v>
      </c>
      <c r="C821" t="s">
        <v>180</v>
      </c>
    </row>
    <row r="822" spans="2:3" x14ac:dyDescent="0.25">
      <c r="B822" t="s">
        <v>785</v>
      </c>
      <c r="C822" t="s">
        <v>180</v>
      </c>
    </row>
    <row r="823" spans="2:3" x14ac:dyDescent="0.25">
      <c r="B823" t="s">
        <v>196</v>
      </c>
      <c r="C823" t="s">
        <v>93</v>
      </c>
    </row>
    <row r="824" spans="2:3" x14ac:dyDescent="0.25">
      <c r="B824" t="s">
        <v>197</v>
      </c>
      <c r="C824" t="s">
        <v>93</v>
      </c>
    </row>
    <row r="825" spans="2:3" x14ac:dyDescent="0.25">
      <c r="B825" t="s">
        <v>198</v>
      </c>
      <c r="C825" t="s">
        <v>93</v>
      </c>
    </row>
    <row r="826" spans="2:3" x14ac:dyDescent="0.25">
      <c r="B826" t="s">
        <v>770</v>
      </c>
      <c r="C826" t="s">
        <v>172</v>
      </c>
    </row>
    <row r="827" spans="2:3" x14ac:dyDescent="0.25">
      <c r="B827" t="s">
        <v>769</v>
      </c>
      <c r="C827" t="s">
        <v>172</v>
      </c>
    </row>
    <row r="828" spans="2:3" x14ac:dyDescent="0.25">
      <c r="B828" t="s">
        <v>771</v>
      </c>
      <c r="C828" t="s">
        <v>172</v>
      </c>
    </row>
    <row r="829" spans="2:3" x14ac:dyDescent="0.25">
      <c r="B829" t="s">
        <v>237</v>
      </c>
      <c r="C829" t="s">
        <v>108</v>
      </c>
    </row>
    <row r="830" spans="2:3" x14ac:dyDescent="0.25">
      <c r="B830" t="s">
        <v>480</v>
      </c>
      <c r="C830" t="s">
        <v>108</v>
      </c>
    </row>
    <row r="831" spans="2:3" x14ac:dyDescent="0.25">
      <c r="B831" t="s">
        <v>481</v>
      </c>
      <c r="C831" t="s">
        <v>108</v>
      </c>
    </row>
  </sheetData>
  <dataValidations count="1">
    <dataValidation type="list" allowBlank="1" showInputMessage="1" showErrorMessage="1" sqref="E1" xr:uid="{8EB4FFD2-4337-4DFC-8C2F-984E9E9B8FB1}">
      <formula1>OFFSET($D$2,0,0,ROWS(_xlfn.UNIQUE(_xlfn._xlws.FILTER(C:C,(C:C&lt;&gt;"")*(C:C&lt;&gt;"Contact Account")))))</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2B3BC-F481-4A9B-A77A-1BC905C76B2F}">
  <dimension ref="A1:OJ215"/>
  <sheetViews>
    <sheetView workbookViewId="0">
      <selection activeCell="C2" sqref="C2:C8"/>
    </sheetView>
  </sheetViews>
  <sheetFormatPr defaultRowHeight="15" x14ac:dyDescent="0.25"/>
  <cols>
    <col min="1" max="1" width="16.85546875" bestFit="1" customWidth="1"/>
    <col min="2" max="2" width="23.28515625" bestFit="1" customWidth="1"/>
    <col min="3" max="3" width="22.28515625" bestFit="1" customWidth="1"/>
    <col min="4" max="4" width="18.42578125" bestFit="1" customWidth="1"/>
    <col min="5" max="5" width="21" bestFit="1" customWidth="1"/>
    <col min="6" max="6" width="17.42578125" bestFit="1" customWidth="1"/>
    <col min="7" max="7" width="16" bestFit="1" customWidth="1"/>
    <col min="8" max="8" width="27.140625" bestFit="1" customWidth="1"/>
    <col min="9" max="9" width="19.42578125" bestFit="1" customWidth="1"/>
    <col min="10" max="10" width="15.42578125" bestFit="1" customWidth="1"/>
    <col min="11" max="11" width="39.42578125" bestFit="1" customWidth="1"/>
    <col min="12" max="12" width="14.5703125" bestFit="1" customWidth="1"/>
    <col min="13" max="13" width="17.42578125" bestFit="1" customWidth="1"/>
    <col min="14" max="14" width="12.28515625" bestFit="1" customWidth="1"/>
    <col min="15" max="15" width="15.7109375" bestFit="1" customWidth="1"/>
    <col min="16" max="16" width="13.42578125" bestFit="1" customWidth="1"/>
    <col min="17" max="17" width="17.85546875" bestFit="1" customWidth="1"/>
    <col min="18" max="18" width="46.28515625" bestFit="1" customWidth="1"/>
    <col min="19" max="19" width="11.140625" bestFit="1" customWidth="1"/>
    <col min="20" max="20" width="24.28515625" bestFit="1" customWidth="1"/>
    <col min="21" max="21" width="16.5703125" bestFit="1" customWidth="1"/>
    <col min="22" max="22" width="27.140625" bestFit="1" customWidth="1"/>
    <col min="23" max="23" width="18.7109375" bestFit="1" customWidth="1"/>
    <col min="24" max="24" width="14.42578125" bestFit="1" customWidth="1"/>
    <col min="25" max="25" width="15.5703125" bestFit="1" customWidth="1"/>
    <col min="26" max="26" width="19.42578125" bestFit="1" customWidth="1"/>
    <col min="27" max="27" width="14.5703125" bestFit="1" customWidth="1"/>
    <col min="28" max="28" width="40.5703125" bestFit="1" customWidth="1"/>
    <col min="29" max="29" width="17.7109375" bestFit="1" customWidth="1"/>
    <col min="30" max="30" width="20.140625" bestFit="1" customWidth="1"/>
    <col min="31" max="31" width="23" bestFit="1" customWidth="1"/>
    <col min="32" max="32" width="18.7109375" bestFit="1" customWidth="1"/>
    <col min="33" max="33" width="17.28515625" bestFit="1" customWidth="1"/>
    <col min="34" max="34" width="28.85546875" bestFit="1" customWidth="1"/>
    <col min="35" max="35" width="42.28515625" bestFit="1" customWidth="1"/>
    <col min="36" max="36" width="16.28515625" bestFit="1" customWidth="1"/>
    <col min="37" max="37" width="41.28515625" bestFit="1" customWidth="1"/>
    <col min="38" max="38" width="21.5703125" bestFit="1" customWidth="1"/>
    <col min="39" max="39" width="14.85546875" bestFit="1" customWidth="1"/>
    <col min="40" max="40" width="27.7109375" bestFit="1" customWidth="1"/>
    <col min="41" max="41" width="21.7109375" bestFit="1" customWidth="1"/>
    <col min="42" max="42" width="13.28515625" bestFit="1" customWidth="1"/>
    <col min="43" max="43" width="13.85546875" bestFit="1" customWidth="1"/>
    <col min="44" max="44" width="22.28515625" bestFit="1" customWidth="1"/>
    <col min="45" max="45" width="17.28515625" bestFit="1" customWidth="1"/>
    <col min="46" max="46" width="15" bestFit="1" customWidth="1"/>
    <col min="47" max="47" width="35.42578125" bestFit="1" customWidth="1"/>
    <col min="48" max="48" width="21.7109375" bestFit="1" customWidth="1"/>
    <col min="49" max="49" width="29.7109375" bestFit="1" customWidth="1"/>
    <col min="50" max="50" width="23.85546875" bestFit="1" customWidth="1"/>
    <col min="51" max="51" width="29.42578125" bestFit="1" customWidth="1"/>
    <col min="52" max="52" width="24.5703125" bestFit="1" customWidth="1"/>
    <col min="53" max="53" width="24.140625" bestFit="1" customWidth="1"/>
    <col min="54" max="54" width="17.7109375" bestFit="1" customWidth="1"/>
    <col min="55" max="57" width="16.28515625" bestFit="1" customWidth="1"/>
    <col min="58" max="58" width="22.7109375" bestFit="1" customWidth="1"/>
    <col min="59" max="59" width="26.140625" bestFit="1" customWidth="1"/>
    <col min="60" max="60" width="27.42578125" bestFit="1" customWidth="1"/>
    <col min="61" max="61" width="50.140625" bestFit="1" customWidth="1"/>
    <col min="62" max="62" width="18.28515625" bestFit="1" customWidth="1"/>
    <col min="63" max="63" width="19.85546875" bestFit="1" customWidth="1"/>
    <col min="64" max="64" width="21.28515625" bestFit="1" customWidth="1"/>
    <col min="65" max="65" width="22.42578125" bestFit="1" customWidth="1"/>
    <col min="66" max="66" width="13.7109375" bestFit="1" customWidth="1"/>
    <col min="67" max="67" width="10.28515625" bestFit="1" customWidth="1"/>
    <col min="68" max="68" width="40.28515625" bestFit="1" customWidth="1"/>
    <col min="69" max="69" width="18.28515625" bestFit="1" customWidth="1"/>
    <col min="70" max="70" width="26.28515625" bestFit="1" customWidth="1"/>
    <col min="71" max="71" width="25.42578125" bestFit="1" customWidth="1"/>
    <col min="72" max="72" width="19.5703125" bestFit="1" customWidth="1"/>
    <col min="73" max="73" width="17.7109375" bestFit="1" customWidth="1"/>
    <col min="74" max="74" width="20.5703125" bestFit="1" customWidth="1"/>
    <col min="75" max="75" width="11.85546875" bestFit="1" customWidth="1"/>
    <col min="76" max="77" width="22.7109375" bestFit="1" customWidth="1"/>
    <col min="78" max="78" width="24.28515625" bestFit="1" customWidth="1"/>
    <col min="79" max="79" width="16.28515625" bestFit="1" customWidth="1"/>
    <col min="80" max="80" width="21.140625" bestFit="1" customWidth="1"/>
    <col min="81" max="81" width="23.42578125" bestFit="1" customWidth="1"/>
    <col min="82" max="82" width="14.5703125" bestFit="1" customWidth="1"/>
    <col min="83" max="83" width="27.28515625" bestFit="1" customWidth="1"/>
    <col min="84" max="84" width="23.28515625" bestFit="1" customWidth="1"/>
    <col min="85" max="85" width="17.42578125" bestFit="1" customWidth="1"/>
    <col min="86" max="86" width="20.5703125" bestFit="1" customWidth="1"/>
    <col min="87" max="87" width="29.42578125" bestFit="1" customWidth="1"/>
    <col min="88" max="88" width="25.5703125" bestFit="1" customWidth="1"/>
    <col min="89" max="89" width="26.7109375" bestFit="1" customWidth="1"/>
    <col min="90" max="90" width="28" bestFit="1" customWidth="1"/>
    <col min="91" max="91" width="18.85546875" bestFit="1" customWidth="1"/>
    <col min="92" max="92" width="27.85546875" bestFit="1" customWidth="1"/>
    <col min="93" max="93" width="22.28515625" bestFit="1" customWidth="1"/>
    <col min="94" max="94" width="16.140625" bestFit="1" customWidth="1"/>
    <col min="95" max="95" width="18.28515625" bestFit="1" customWidth="1"/>
    <col min="96" max="96" width="17.85546875" bestFit="1" customWidth="1"/>
    <col min="97" max="97" width="14.5703125" bestFit="1" customWidth="1"/>
    <col min="98" max="98" width="20" bestFit="1" customWidth="1"/>
    <col min="99" max="99" width="15.42578125" bestFit="1" customWidth="1"/>
    <col min="100" max="100" width="22.7109375" bestFit="1" customWidth="1"/>
    <col min="101" max="101" width="11.85546875" bestFit="1" customWidth="1"/>
    <col min="102" max="102" width="14.85546875" bestFit="1" customWidth="1"/>
    <col min="103" max="104" width="13.28515625" bestFit="1" customWidth="1"/>
    <col min="105" max="105" width="7.140625" bestFit="1" customWidth="1"/>
    <col min="106" max="106" width="11" bestFit="1" customWidth="1"/>
  </cols>
  <sheetData>
    <row r="1" spans="1:400" x14ac:dyDescent="0.25">
      <c r="A1" t="str" cm="1">
        <f t="array" ref="A1:CY1">TRANSPOSE(_xlfn._xlws.FILTER(Picklists!D:D,(Picklists!D:D&lt;&gt;"Accounts")*(Picklists!D:D&lt;&gt;"")))</f>
        <v>Ablative Solutions</v>
      </c>
      <c r="B1" t="str">
        <v>Aerami Therapeutics, Inc.</v>
      </c>
      <c r="C1" t="str">
        <v>Aligos Therapeutics, Inc.</v>
      </c>
      <c r="D1" t="str">
        <v>Alpacka Group LLC</v>
      </c>
      <c r="E1" t="str">
        <v>Amatsigroup – CFR175</v>
      </c>
      <c r="F1" t="str">
        <v>Amazon Medical</v>
      </c>
      <c r="G1" t="str">
        <v>Ancillare</v>
      </c>
      <c r="H1" t="str">
        <v>Aslan Pharmaceuticals Pte Ltd</v>
      </c>
      <c r="I1" t="str">
        <v>Atos AG</v>
      </c>
      <c r="J1" t="str">
        <v>Baverianvine Ltd</v>
      </c>
      <c r="K1" t="str">
        <v>BEIJING GENOMICS INSTITUTE AT SHENZHEN</v>
      </c>
      <c r="L1" t="str">
        <v>Bilcare Limited</v>
      </c>
      <c r="M1" t="str">
        <v>Biocair</v>
      </c>
      <c r="N1" t="str">
        <v>BioNTech SE</v>
      </c>
      <c r="O1" t="str">
        <v>Biorasi</v>
      </c>
      <c r="P1" t="str">
        <v>BrightSentinel</v>
      </c>
      <c r="Q1" t="str">
        <v>C3i Solutions</v>
      </c>
      <c r="R1" t="str">
        <v>CARITAS Health Solutions International - Canada Inc</v>
      </c>
      <c r="S1" t="str">
        <v>Catalent</v>
      </c>
      <c r="T1" t="str">
        <v>Catalent CTS Edinburgh Ltd</v>
      </c>
      <c r="U1" t="str">
        <v>Charco Neurotech</v>
      </c>
      <c r="V1" t="str">
        <v>ChilliBean LTD t/a ChilliPharm</v>
      </c>
      <c r="W1" t="str">
        <v>Chimerix, Inc.</v>
      </c>
      <c r="X1" t="str">
        <v>Clinical Ink, Inc.</v>
      </c>
      <c r="Y1" t="str">
        <v>Clinichain</v>
      </c>
      <c r="Z1" t="str">
        <v>Crestone Pharma Inc.</v>
      </c>
      <c r="AA1" t="str">
        <v>Cromos Pharma</v>
      </c>
      <c r="AB1" t="str">
        <v>Delifresh EU Co. Ltd t/a Karton Express US LLC</v>
      </c>
      <c r="AC1" t="str">
        <v>DF Young (Medical)</v>
      </c>
      <c r="AD1" t="str">
        <v>DFNet</v>
      </c>
      <c r="AE1" t="str">
        <v>DiaSorin S.p.A. UK Branch</v>
      </c>
      <c r="AF1" t="str">
        <v>dMed/Clinipace</v>
      </c>
      <c r="AG1" t="str">
        <v>DT Testing Medical</v>
      </c>
      <c r="AH1" t="str">
        <v>Fluidic Analytics Limited</v>
      </c>
      <c r="AI1" t="str">
        <v>GLOBAL CONTAINER FREIGHT PTE LTD (Medical)</v>
      </c>
      <c r="AJ1" t="str">
        <v>GR Demo Account</v>
      </c>
      <c r="AK1" t="str">
        <v>Hawthorn Logistics Solutions Ltd / Vitalograph</v>
      </c>
      <c r="AL1" t="str">
        <v>HV Demo account</v>
      </c>
      <c r="AM1" t="str">
        <v>Hyperfine, Inc</v>
      </c>
      <c r="AN1" t="str">
        <v>ICON Clinical Research Limited</v>
      </c>
      <c r="AO1" t="str">
        <v>Icon PRM</v>
      </c>
      <c r="AP1" t="str">
        <v>Idorsia</v>
      </c>
      <c r="AQ1" t="str">
        <v>IHMA, Inc.</v>
      </c>
      <c r="AR1" t="str">
        <v>Illumina Netherlands BV</v>
      </c>
      <c r="AS1" t="str">
        <v>Illumina Singapore</v>
      </c>
      <c r="AT1" t="str">
        <v>ImmunityBio</v>
      </c>
      <c r="AU1" t="str">
        <v>Imperial Clinical Research Services, Inc.</v>
      </c>
      <c r="AV1" t="str">
        <v>Internal testing Medical</v>
      </c>
      <c r="AW1" t="str">
        <v>Internal Testing Medical Account</v>
      </c>
      <c r="AX1" t="str">
        <v>Intrinseque Health Pte Ltd</v>
      </c>
      <c r="AY1" t="str">
        <v>Janssen Inc (Johnson &amp; Johnson)</v>
      </c>
      <c r="AZ1" t="str">
        <v>Kilo Health (Max Nutrition)</v>
      </c>
      <c r="BA1" t="str">
        <v>Koneksa</v>
      </c>
      <c r="BB1" t="str">
        <v>Latvia MGI Tech SIA</v>
      </c>
      <c r="BC1" t="str">
        <v>LC Demo Account</v>
      </c>
      <c r="BD1" t="str">
        <v>Medable</v>
      </c>
      <c r="BE1" t="str">
        <v>MedEx App Demo</v>
      </c>
      <c r="BF1" t="str">
        <v>Medflow Clinical Limited</v>
      </c>
      <c r="BG1" t="str">
        <v>Medical R&amp;D Test Shipments</v>
      </c>
      <c r="BH1" t="str">
        <v>Medical Research Network Ltd</v>
      </c>
      <c r="BI1" t="str">
        <v>Medidata Solutions, Inc  (a Dassault Systèmes company)</v>
      </c>
      <c r="BJ1" t="str">
        <v>Medpace, Inc.</v>
      </c>
      <c r="BK1" t="str">
        <v>MESM part of Avantor</v>
      </c>
      <c r="BL1" t="str">
        <v>MGI International Sales</v>
      </c>
      <c r="BM1" t="str">
        <v>MIMOSA Diagnostics Inc.</v>
      </c>
      <c r="BN1" t="str">
        <v>Mobility Africa</v>
      </c>
      <c r="BO1" t="str">
        <v>MRI Global</v>
      </c>
      <c r="BP1" t="str">
        <v>Myonex</v>
      </c>
      <c r="BQ1" t="str">
        <v>Occlutech</v>
      </c>
      <c r="BR1" t="str">
        <v>OTC Direct ( Alcura company)</v>
      </c>
      <c r="BS1" t="str">
        <v>Overland Tanberg (Medical)</v>
      </c>
      <c r="BT1" t="str">
        <v>Pegasus Life Sciences</v>
      </c>
      <c r="BU1" t="str">
        <v>Pfizer</v>
      </c>
      <c r="BV1" t="str">
        <v>Pfizer, Inc.</v>
      </c>
      <c r="BW1" t="str">
        <v>PhaseBio</v>
      </c>
      <c r="BX1" t="str">
        <v>PRA Health Sciences, Inc.</v>
      </c>
      <c r="BY1" t="str">
        <v>Privapath Diagnostics Ltd</v>
      </c>
      <c r="BZ1" t="str">
        <v>Quality Health Innovations</v>
      </c>
      <c r="CA1" t="str">
        <v>Quipment SAS</v>
      </c>
      <c r="CB1" t="str">
        <v>Ready steady solutions</v>
      </c>
      <c r="CC1" t="str">
        <v>RP Clinical t/a Recipe Plus</v>
      </c>
      <c r="CD1" t="str">
        <v>Rudacure</v>
      </c>
      <c r="CE1" t="str">
        <v>SARTORIUS STEDIM LAB LTD</v>
      </c>
      <c r="CF1" t="str">
        <v>Signant Health Global LLC</v>
      </c>
      <c r="CG1" t="str">
        <v>Spruce Biosciences</v>
      </c>
      <c r="CH1" t="str">
        <v>SS-SCM S.A.</v>
      </c>
      <c r="CI1" t="str">
        <v>St. Franziskus-Stiftung Muenster</v>
      </c>
      <c r="CJ1" t="str">
        <v>Syndax Pharmaceuticals, Inc</v>
      </c>
      <c r="CK1" t="str">
        <v>Test Medical Lead Production</v>
      </c>
      <c r="CL1" t="str">
        <v>Test Medical Lead Production 2</v>
      </c>
      <c r="CM1" t="str">
        <v>test medical SV prod</v>
      </c>
      <c r="CN1" t="str">
        <v>Testing New Onboarding Steps</v>
      </c>
      <c r="CO1" t="str">
        <v>The Andwin Corporation</v>
      </c>
      <c r="CP1" t="str">
        <v>THREAD</v>
      </c>
      <c r="CQ1" t="str">
        <v>Trevyn Test Medical</v>
      </c>
      <c r="CR1" t="str">
        <v>TriFoil Imaging</v>
      </c>
      <c r="CS1" t="str">
        <v>Tris Pharma Inc.</v>
      </c>
      <c r="CT1" t="str">
        <v>VeraSci test shipment</v>
      </c>
      <c r="CU1" t="str">
        <v>Verustat</v>
      </c>
      <c r="CV1" t="str">
        <v>Worldwide Clinical Trials</v>
      </c>
      <c r="CW1" t="str">
        <v>Yprime</v>
      </c>
      <c r="CX1" t="str">
        <v>ZEPHYRx LLC</v>
      </c>
      <c r="CY1" t="str">
        <v>Zymergen Inc.</v>
      </c>
    </row>
    <row r="2" spans="1:400" x14ac:dyDescent="0.25">
      <c r="A2" t="str" cm="1">
        <f t="array" ref="A2">IF(ISBLANK(A$1),"",_xlfn._xlws.FILTER(Picklists!$B:$B,Picklists!$C:$C='Contacts picklists'!A1))</f>
        <v>Cathal Daly</v>
      </c>
      <c r="B2" t="str" cm="1">
        <f t="array" ref="B2:B4">IF(ISBLANK(B$1),"",_xlfn._xlws.FILTER(Picklists!$B:$B,Picklists!$C:$C='Contacts picklists'!B1))</f>
        <v>AP</v>
      </c>
      <c r="C2" t="str" cm="1">
        <f t="array" ref="C2:C8">IF(ISBLANK(C$1),"",_xlfn._xlws.FILTER(Picklists!$B:$B,Picklists!$C:$C='Contacts picklists'!C1))</f>
        <v>Alfred Chen</v>
      </c>
      <c r="D2" t="str" cm="1">
        <f t="array" ref="D2:D4">IF(ISBLANK(D$1),"",_xlfn._xlws.FILTER(Picklists!$B:$B,Picklists!$C:$C='Contacts picklists'!D1))</f>
        <v>Amy Applebaum</v>
      </c>
      <c r="E2" t="str" cm="1">
        <f t="array" ref="E2:E6">IF(ISBLANK(E$1),"",_xlfn._xlws.FILTER(Picklists!$B:$B,Picklists!$C:$C='Contacts picklists'!E1))</f>
        <v>AP escalation point</v>
      </c>
      <c r="F2" t="str" cm="1">
        <f t="array" ref="F2:F3">IF(ISBLANK(F$1),"",_xlfn._xlws.FILTER(Picklists!$B:$B,Picklists!$C:$C='Contacts picklists'!F1))</f>
        <v>James Macpherson</v>
      </c>
      <c r="G2" t="str" cm="1">
        <f t="array" ref="G2:G11">IF(ISBLANK(G$1),"",_xlfn._xlws.FILTER(Picklists!$B:$B,Picklists!$C:$C='Contacts picklists'!G1))</f>
        <v>Abhishek Varma</v>
      </c>
      <c r="H2" t="str" cm="1">
        <f t="array" ref="H2:H6">IF(ISBLANK(H$1),"",_xlfn._xlws.FILTER(Picklists!$B:$B,Picklists!$C:$C='Contacts picklists'!H1))</f>
        <v>AP</v>
      </c>
      <c r="I2" t="str" cm="1">
        <f t="array" ref="I2:I9">IF(ISBLANK(I$1),"",_xlfn._xlws.FILTER(Picklists!$B:$B,Picklists!$C:$C='Contacts picklists'!I1))</f>
        <v>Artem Radtchenko</v>
      </c>
      <c r="J2" t="str" cm="1">
        <f t="array" ref="J2">IF(ISBLANK(J$1),"",_xlfn._xlws.FILTER(Picklists!$B:$B,Picklists!$C:$C='Contacts picklists'!J1))</f>
        <v>Oseme Osobase</v>
      </c>
      <c r="K2" t="str" cm="1">
        <f t="array" ref="K2:K8">IF(ISBLANK(K$1),"",_xlfn._xlws.FILTER(Picklists!$B:$B,Picklists!$C:$C='Contacts picklists'!K1))</f>
        <v>AP</v>
      </c>
      <c r="L2" t="str" cm="1">
        <f t="array" ref="L2:L5">IF(ISBLANK(L$1),"",_xlfn._xlws.FILTER(Picklists!$B:$B,Picklists!$C:$C='Contacts picklists'!L1))</f>
        <v>AP</v>
      </c>
      <c r="M2" t="str" cm="1">
        <f t="array" ref="M2:M7">IF(ISBLANK(M$1),"",_xlfn._xlws.FILTER(Picklists!$B:$B,Picklists!$C:$C='Contacts picklists'!M1))</f>
        <v>AP</v>
      </c>
      <c r="N2" t="str" cm="1">
        <f t="array" ref="N2">IF(ISBLANK(N$1),"",_xlfn._xlws.FILTER(Picklists!$B:$B,Picklists!$C:$C='Contacts picklists'!N1))</f>
        <v>Miren Bergaz</v>
      </c>
      <c r="O2" t="str" cm="1">
        <f t="array" ref="O2:O3">IF(ISBLANK(O$1),"",_xlfn._xlws.FILTER(Picklists!$B:$B,Picklists!$C:$C='Contacts picklists'!O1))</f>
        <v>Joel Robinson</v>
      </c>
      <c r="P2" t="str" cm="1">
        <f t="array" ref="P2">IF(ISBLANK(P$1),"",_xlfn._xlws.FILTER(Picklists!$B:$B,Picklists!$C:$C='Contacts picklists'!P1))</f>
        <v>Jenny Samfat</v>
      </c>
      <c r="Q2" t="str" cm="1">
        <f t="array" ref="Q2:Q5">IF(ISBLANK(Q$1),"",_xlfn._xlws.FILTER(Picklists!$B:$B,Picklists!$C:$C='Contacts picklists'!Q1))</f>
        <v>Christopher Regalis</v>
      </c>
      <c r="R2" t="str" cm="1">
        <f t="array" ref="R2:R4">IF(ISBLANK(R$1),"",_xlfn._xlws.FILTER(Picklists!$B:$B,Picklists!$C:$C='Contacts picklists'!R1))</f>
        <v>Carey Bymoen</v>
      </c>
      <c r="S2" t="str" cm="1">
        <f t="array" ref="S2:S3">IF(ISBLANK(S$1),"",_xlfn._xlws.FILTER(Picklists!$B:$B,Picklists!$C:$C='Contacts picklists'!S1))</f>
        <v>Paul Scott</v>
      </c>
      <c r="T2" t="str" cm="1">
        <f t="array" ref="T2">IF(ISBLANK(T$1),"",_xlfn._xlws.FILTER(Picklists!$B:$B,Picklists!$C:$C='Contacts picklists'!T1))</f>
        <v>Paul Scott</v>
      </c>
      <c r="U2" t="str" cm="1">
        <f t="array" ref="U2">IF(ISBLANK(U$1),"",_xlfn._xlws.FILTER(Picklists!$B:$B,Picklists!$C:$C='Contacts picklists'!U1))</f>
        <v>Joe Adams</v>
      </c>
      <c r="V2" t="str" cm="1">
        <f t="array" ref="V2:V3">IF(ISBLANK(V$1),"",_xlfn._xlws.FILTER(Picklists!$B:$B,Picklists!$C:$C='Contacts picklists'!V1))</f>
        <v>Amir Nawaz</v>
      </c>
      <c r="W2" t="str" cm="1">
        <f t="array" ref="W2:W4">IF(ISBLANK(W$1),"",_xlfn._xlws.FILTER(Picklists!$B:$B,Picklists!$C:$C='Contacts picklists'!W1))</f>
        <v>Accounts team</v>
      </c>
      <c r="X2" t="str" cm="1">
        <f t="array" ref="X2:X5">IF(ISBLANK(X$1),"",_xlfn._xlws.FILTER(Picklists!$B:$B,Picklists!$C:$C='Contacts picklists'!X1))</f>
        <v>Andrew Hill</v>
      </c>
      <c r="Y2" t="str" cm="1">
        <f t="array" ref="Y2:Y3">IF(ISBLANK(Y$1),"",_xlfn._xlws.FILTER(Picklists!$B:$B,Picklists!$C:$C='Contacts picklists'!Y1))</f>
        <v>Erik Hoddenbach</v>
      </c>
      <c r="Z2" t="str" cm="1">
        <f t="array" ref="Z2:Z4">IF(ISBLANK(Z$1),"",_xlfn._xlws.FILTER(Picklists!$B:$B,Picklists!$C:$C='Contacts picklists'!Z1))</f>
        <v>Joshua Day</v>
      </c>
      <c r="AA2" t="str" cm="1">
        <f t="array" ref="AA2:AA3">IF(ISBLANK(AA$1),"",_xlfn._xlws.FILTER(Picklists!$B:$B,Picklists!$C:$C='Contacts picklists'!AA1))</f>
        <v>Lyubov Nikitina</v>
      </c>
      <c r="AB2" t="str" cm="1">
        <f t="array" ref="AB2">IF(ISBLANK(AB$1),"",_xlfn._xlws.FILTER(Picklists!$B:$B,Picklists!$C:$C='Contacts picklists'!AB1))</f>
        <v>Talay Chatisut</v>
      </c>
      <c r="AC2" t="str" cm="1">
        <f t="array" ref="AC2:AC4">IF(ISBLANK(AC$1),"",_xlfn._xlws.FILTER(Picklists!$B:$B,Picklists!$C:$C='Contacts picklists'!AC1))</f>
        <v>AP</v>
      </c>
      <c r="AD2" t="str" cm="1">
        <f t="array" ref="AD2:AD3">IF(ISBLANK(AD$1),"",_xlfn._xlws.FILTER(Picklists!$B:$B,Picklists!$C:$C='Contacts picklists'!AD1))</f>
        <v>Christina Woods</v>
      </c>
      <c r="AE2" t="str" cm="1">
        <f t="array" ref="AE2">IF(ISBLANK(AE$1),"",_xlfn._xlws.FILTER(Picklists!$B:$B,Picklists!$C:$C='Contacts picklists'!AE1))</f>
        <v>Ashley Stanley</v>
      </c>
      <c r="AF2" t="str" cm="1">
        <f t="array" ref="AF2:AF8">IF(ISBLANK(AF$1),"",_xlfn._xlws.FILTER(Picklists!$B:$B,Picklists!$C:$C='Contacts picklists'!AF1))</f>
        <v>Allison Long</v>
      </c>
      <c r="AG2" t="str" cm="1">
        <f t="array" ref="AG2">IF(ISBLANK(AG$1),"",_xlfn._xlws.FILTER(Picklists!$B:$B,Picklists!$C:$C='Contacts picklists'!AG1))</f>
        <v>DT Testing Medical</v>
      </c>
      <c r="AH2" t="str" cm="1">
        <f t="array" ref="AH2:AH5">IF(ISBLANK(AH$1),"",_xlfn._xlws.FILTER(Picklists!$B:$B,Picklists!$C:$C='Contacts picklists'!AH1))</f>
        <v>Accounts team</v>
      </c>
      <c r="AI2" t="str" cm="1">
        <f t="array" ref="AI2">IF(ISBLANK(AI$1),"",_xlfn._xlws.FILTER(Picklists!$B:$B,Picklists!$C:$C='Contacts picklists'!AI1))</f>
        <v>Shanice Mak</v>
      </c>
      <c r="AJ2" t="str" cm="1">
        <f t="array" ref="AJ2">IF(ISBLANK(AJ$1),"",_xlfn._xlws.FILTER(Picklists!$B:$B,Picklists!$C:$C='Contacts picklists'!AJ1))</f>
        <v>Glen Rabinowitz</v>
      </c>
      <c r="AK2" t="str" cm="1">
        <f t="array" ref="AK2:AK5">IF(ISBLANK(AK$1),"",_xlfn._xlws.FILTER(Picklists!$B:$B,Picklists!$C:$C='Contacts picklists'!AK1))</f>
        <v>Louise .</v>
      </c>
      <c r="AL2" t="str" cm="1">
        <f t="array" ref="AL2">IF(ISBLANK(AL$1),"",_xlfn._xlws.FILTER(Picklists!$B:$B,Picklists!$C:$C='Contacts picklists'!AL1))</f>
        <v>Hansie NCP Vermooten</v>
      </c>
      <c r="AM2" t="str" cm="1">
        <f t="array" ref="AM2:AM10">IF(ISBLANK(AM$1),"",_xlfn._xlws.FILTER(Picklists!$B:$B,Picklists!$C:$C='Contacts picklists'!AM1))</f>
        <v>C Ward</v>
      </c>
      <c r="AN2" t="str" cm="1">
        <f t="array" ref="AN2:AN215">IF(ISBLANK(AN$1),"",_xlfn._xlws.FILTER(Picklists!$B:$B,Picklists!$C:$C='Contacts picklists'!AN1))</f>
        <v>Abe Marilene</v>
      </c>
      <c r="AO2" t="str" cm="1">
        <f t="array" ref="AO2:AO180">IF(ISBLANK(AO$1),"",_xlfn._xlws.FILTER(Picklists!$B:$B,Picklists!$C:$C='Contacts picklists'!AO1))</f>
        <v>Abe Marilene</v>
      </c>
      <c r="AP2" t="str" cm="1">
        <f t="array" ref="AP2">IF(ISBLANK(AP$1),"",_xlfn._xlws.FILTER(Picklists!$B:$B,Picklists!$C:$C='Contacts picklists'!AP1))</f>
        <v>Spas Stoychev</v>
      </c>
      <c r="AQ2" t="str" cm="1">
        <f t="array" ref="AQ2:AQ3">IF(ISBLANK(AQ$1),"",_xlfn._xlws.FILTER(Picklists!$B:$B,Picklists!$C:$C='Contacts picklists'!AQ1))</f>
        <v>AP</v>
      </c>
      <c r="AR2" t="str" cm="1">
        <f t="array" ref="AR2:AR3">IF(ISBLANK(AR$1),"",_xlfn._xlws.FILTER(Picklists!$B:$B,Picklists!$C:$C='Contacts picklists'!AR1))</f>
        <v>AP email</v>
      </c>
      <c r="AS2" t="str" cm="1">
        <f t="array" ref="AS2:AS9">IF(ISBLANK(AS$1),"",_xlfn._xlws.FILTER(Picklists!$B:$B,Picklists!$C:$C='Contacts picklists'!AS1))</f>
        <v>AMR Illumina</v>
      </c>
      <c r="AT2" t="str" cm="1">
        <f t="array" ref="AT2:AT3">IF(ISBLANK(AT$1),"",_xlfn._xlws.FILTER(Picklists!$B:$B,Picklists!$C:$C='Contacts picklists'!AT1))</f>
        <v>AP</v>
      </c>
      <c r="AU2" t="str" cm="1">
        <f t="array" ref="AU2:AU14">IF(ISBLANK(AU$1),"",_xlfn._xlws.FILTER(Picklists!$B:$B,Picklists!$C:$C='Contacts picklists'!AU1))</f>
        <v>Accounts payable</v>
      </c>
      <c r="AV2" t="str" cm="1">
        <f t="array" ref="AV2:AV3">IF(ISBLANK(AV$1),"",_xlfn._xlws.FILTER(Picklists!$B:$B,Picklists!$C:$C='Contacts picklists'!AV1))</f>
        <v>Medical Test Contact</v>
      </c>
      <c r="AW2" t="str" cm="1">
        <f t="array" ref="AW2:AW4">IF(ISBLANK(AW$1),"",_xlfn._xlws.FILTER(Picklists!$B:$B,Picklists!$C:$C='Contacts picklists'!AW1))</f>
        <v>Palendren Pillay</v>
      </c>
      <c r="AX2" t="str" cm="1">
        <f t="array" ref="AX2:AX6">IF(ISBLANK(AX$1),"",_xlfn._xlws.FILTER(Picklists!$B:$B,Picklists!$C:$C='Contacts picklists'!AX1))</f>
        <v>Accounts team</v>
      </c>
      <c r="AY2" t="str" cm="1">
        <f t="array" ref="AY2:AY8">IF(ISBLANK(AY$1),"",_xlfn._xlws.FILTER(Picklists!$B:$B,Picklists!$C:$C='Contacts picklists'!AY1))</f>
        <v>Carine Van Gorp</v>
      </c>
      <c r="AZ2" t="str" cm="1">
        <f t="array" ref="AZ2">IF(ISBLANK(AZ$1),"",_xlfn._xlws.FILTER(Picklists!$B:$B,Picklists!$C:$C='Contacts picklists'!AZ1))</f>
        <v>Vaida Zukauskaite</v>
      </c>
      <c r="BA2" t="str" cm="1">
        <f t="array" ref="BA2:BA6">IF(ISBLANK(BA$1),"",_xlfn._xlws.FILTER(Picklists!$B:$B,Picklists!$C:$C='Contacts picklists'!BA1))</f>
        <v>Emily Lui</v>
      </c>
      <c r="BB2" t="str" cm="1">
        <f t="array" ref="BB2:BB7">IF(ISBLANK(BB$1),"",_xlfn._xlws.FILTER(Picklists!$B:$B,Picklists!$C:$C='Contacts picklists'!BB1))</f>
        <v>Annija Admidina</v>
      </c>
      <c r="BC2" t="str" cm="1">
        <f t="array" ref="BC2:BC3">IF(ISBLANK(BC$1),"",_xlfn._xlws.FILTER(Picklists!$B:$B,Picklists!$C:$C='Contacts picklists'!BC1))</f>
        <v>Louisa Carlse</v>
      </c>
      <c r="BD2" t="str" cm="1">
        <f t="array" ref="BD2:BD14">IF(ISBLANK(BD$1),"",_xlfn._xlws.FILTER(Picklists!$B:$B,Picklists!$C:$C='Contacts picklists'!BD1))</f>
        <v>Aisling Goodwin</v>
      </c>
      <c r="BE2" t="str" cm="1">
        <f t="array" ref="BE2:BE5">IF(ISBLANK(BE$1),"",_xlfn._xlws.FILTER(Picklists!$B:$B,Picklists!$C:$C='Contacts picklists'!BE1))</f>
        <v>Andy James</v>
      </c>
      <c r="BF2" t="str" cm="1">
        <f t="array" ref="BF2:BF3">IF(ISBLANK(BF$1),"",_xlfn._xlws.FILTER(Picklists!$B:$B,Picklists!$C:$C='Contacts picklists'!BF1))</f>
        <v>Paul Kennedy</v>
      </c>
      <c r="BG2" t="str" cm="1">
        <f t="array" ref="BG2">IF(ISBLANK(BG$1),"",_xlfn._xlws.FILTER(Picklists!$B:$B,Picklists!$C:$C='Contacts picklists'!BG1))</f>
        <v>Sasha Robbertze</v>
      </c>
      <c r="BH2" t="str" cm="1">
        <f t="array" ref="BH2:BH3">IF(ISBLANK(BH$1),"",_xlfn._xlws.FILTER(Picklists!$B:$B,Picklists!$C:$C='Contacts picklists'!BH1))</f>
        <v>Bernadette Manyara</v>
      </c>
      <c r="BI2" t="str" cm="1">
        <f t="array" ref="BI2:BI6">IF(ISBLANK(BI$1),"",_xlfn._xlws.FILTER(Picklists!$B:$B,Picklists!$C:$C='Contacts picklists'!BI1))</f>
        <v>Christos Papageorgiou</v>
      </c>
      <c r="BJ2" t="str" cm="1">
        <f t="array" ref="BJ2:BJ21">IF(ISBLANK(BJ$1),"",_xlfn._xlws.FILTER(Picklists!$B:$B,Picklists!$C:$C='Contacts picklists'!BJ1))</f>
        <v>Alex Herman</v>
      </c>
      <c r="BK2" t="str" cm="1">
        <f t="array" ref="BK2:BK9">IF(ISBLANK(BK$1),"",_xlfn._xlws.FILTER(Picklists!$B:$B,Picklists!$C:$C='Contacts picklists'!BK1))</f>
        <v>Accounts</v>
      </c>
      <c r="BL2" t="str" cm="1">
        <f t="array" ref="BL2:BL6">IF(ISBLANK(BL$1),"",_xlfn._xlws.FILTER(Picklists!$B:$B,Picklists!$C:$C='Contacts picklists'!BL1))</f>
        <v>Justus Olijslager</v>
      </c>
      <c r="BM2" t="str" cm="1">
        <f t="array" ref="BM2:BM4">IF(ISBLANK(BM$1),"",_xlfn._xlws.FILTER(Picklists!$B:$B,Picklists!$C:$C='Contacts picklists'!BM1))</f>
        <v>AP</v>
      </c>
      <c r="BN2" t="str" cm="1">
        <f t="array" ref="BN2">IF(ISBLANK(BN$1),"",_xlfn._xlws.FILTER(Picklists!$B:$B,Picklists!$C:$C='Contacts picklists'!BN1))</f>
        <v>Justin Berman</v>
      </c>
      <c r="BO2" t="str" cm="1">
        <f t="array" ref="BO2:BO3">IF(ISBLANK(BO$1),"",_xlfn._xlws.FILTER(Picklists!$B:$B,Picklists!$C:$C='Contacts picklists'!BO1))</f>
        <v>John Cobb</v>
      </c>
      <c r="BP2" t="str" cm="1">
        <f t="array" ref="BP2:BP28">IF(ISBLANK(BP$1),"",_xlfn._xlws.FILTER(Picklists!$B:$B,Picklists!$C:$C='Contacts picklists'!BP1))</f>
        <v>Accounts email</v>
      </c>
      <c r="BQ2" t="str" cm="1">
        <f t="array" ref="BQ2:BQ3">IF(ISBLANK(BQ$1),"",_xlfn._xlws.FILTER(Picklists!$B:$B,Picklists!$C:$C='Contacts picklists'!BQ1))</f>
        <v>Anders Clemensson</v>
      </c>
      <c r="BR2" t="str" cm="1">
        <f t="array" ref="BR2:BR5">IF(ISBLANK(BR$1),"",_xlfn._xlws.FILTER(Picklists!$B:$B,Picklists!$C:$C='Contacts picklists'!BR1))</f>
        <v>Amy Hamilton</v>
      </c>
      <c r="BS2" t="str" cm="1">
        <f t="array" ref="BS2:BS9">IF(ISBLANK(BS$1),"",_xlfn._xlws.FILTER(Picklists!$B:$B,Picklists!$C:$C='Contacts picklists'!BS1))</f>
        <v>AP</v>
      </c>
      <c r="BT2" t="str" cm="1">
        <f t="array" ref="BT2:BT7">IF(ISBLANK(BT$1),"",_xlfn._xlws.FILTER(Picklists!$B:$B,Picklists!$C:$C='Contacts picklists'!BT1))</f>
        <v>AP</v>
      </c>
      <c r="BU2" t="str" cm="1">
        <f t="array" ref="BU2:BU5">IF(ISBLANK(BU$1),"",_xlfn._xlws.FILTER(Picklists!$B:$B,Picklists!$C:$C='Contacts picklists'!BU1))</f>
        <v>Chris Buydos</v>
      </c>
      <c r="BV2" t="str" cm="1">
        <f t="array" ref="BV2:BV34">IF(ISBLANK(BV$1),"",_xlfn._xlws.FILTER(Picklists!$B:$B,Picklists!$C:$C='Contacts picklists'!BV1))</f>
        <v>Abby Damoulakis</v>
      </c>
      <c r="BW2" t="str" cm="1">
        <f t="array" ref="BW2:BW3">IF(ISBLANK(BW$1),"",_xlfn._xlws.FILTER(Picklists!$B:$B,Picklists!$C:$C='Contacts picklists'!BW1))</f>
        <v>Kim Sorbello</v>
      </c>
      <c r="BX2" t="str" cm="1">
        <f t="array" ref="BX2:BX4">IF(ISBLANK(BX$1),"",_xlfn._xlws.FILTER(Picklists!$B:$B,Picklists!$C:$C='Contacts picklists'!BX1))</f>
        <v>Alison Lance</v>
      </c>
      <c r="BY2" t="str" cm="1">
        <f t="array" ref="BY2:BY4">IF(ISBLANK(BY$1),"",_xlfn._xlws.FILTER(Picklists!$B:$B,Picklists!$C:$C='Contacts picklists'!BY1))</f>
        <v>AP</v>
      </c>
      <c r="BZ2" t="str" cm="1">
        <f t="array" ref="BZ2:BZ3">IF(ISBLANK(BZ$1),"",_xlfn._xlws.FILTER(Picklists!$B:$B,Picklists!$C:$C='Contacts picklists'!BZ1))</f>
        <v>Cynthia Palu</v>
      </c>
      <c r="CA2" t="str" cm="1">
        <f t="array" ref="CA2:CA3">IF(ISBLANK(CA$1),"",_xlfn._xlws.FILTER(Picklists!$B:$B,Picklists!$C:$C='Contacts picklists'!CA1))</f>
        <v>Alexandra Pavan</v>
      </c>
      <c r="CB2" t="str" cm="1">
        <f t="array" ref="CB2:CB5">IF(ISBLANK(CB$1),"",_xlfn._xlws.FILTER(Picklists!$B:$B,Picklists!$C:$C='Contacts picklists'!CB1))</f>
        <v>AP</v>
      </c>
      <c r="CC2" t="str" cm="1">
        <f t="array" ref="CC2">IF(ISBLANK(CC$1),"",_xlfn._xlws.FILTER(Picklists!$B:$B,Picklists!$C:$C='Contacts picklists'!CC1))</f>
        <v>Maria Vassallo</v>
      </c>
      <c r="CD2" t="str" cm="1">
        <f t="array" ref="CD2:CD3">IF(ISBLANK(CD$1),"",_xlfn._xlws.FILTER(Picklists!$B:$B,Picklists!$C:$C='Contacts picklists'!CD1))</f>
        <v>Seunghoon Kim</v>
      </c>
      <c r="CE2" t="str" cm="1">
        <f t="array" ref="CE2:CE6">IF(ISBLANK(CE$1),"",_xlfn._xlws.FILTER(Picklists!$B:$B,Picklists!$C:$C='Contacts picklists'!CE1))</f>
        <v>AP escalation point - Pru West</v>
      </c>
      <c r="CF2" t="str" cm="1">
        <f t="array" ref="CF2:CF26">IF(ISBLANK(CF$1),"",_xlfn._xlws.FILTER(Picklists!$B:$B,Picklists!$C:$C='Contacts picklists'!CF1))</f>
        <v>Andrew Viliamas</v>
      </c>
      <c r="CG2" t="str" cm="1">
        <f t="array" ref="CG2">IF(ISBLANK(CG$1),"",_xlfn._xlws.FILTER(Picklists!$B:$B,Picklists!$C:$C='Contacts picklists'!CG1))</f>
        <v>Pamela Wedel</v>
      </c>
      <c r="CH2" t="str" cm="1">
        <f t="array" ref="CH2">IF(ISBLANK(CH$1),"",_xlfn._xlws.FILTER(Picklists!$B:$B,Picklists!$C:$C='Contacts picklists'!CH1))</f>
        <v>Mahmoud Ghiassipour</v>
      </c>
      <c r="CI2" t="str" cm="1">
        <f t="array" ref="CI2:CI4">IF(ISBLANK(CI$1),"",_xlfn._xlws.FILTER(Picklists!$B:$B,Picklists!$C:$C='Contacts picklists'!CI1))</f>
        <v>AP</v>
      </c>
      <c r="CJ2" t="str" cm="1">
        <f t="array" ref="CJ2:CJ6">IF(ISBLANK(CJ$1),"",_xlfn._xlws.FILTER(Picklists!$B:$B,Picklists!$C:$C='Contacts picklists'!CJ1))</f>
        <v>AP</v>
      </c>
      <c r="CK2" t="str" cm="1">
        <f t="array" ref="CK2">IF(ISBLANK(CK$1),"",_xlfn._xlws.FILTER(Picklists!$B:$B,Picklists!$C:$C='Contacts picklists'!CK1))</f>
        <v>Palen Pillay</v>
      </c>
      <c r="CL2" t="str" cm="1">
        <f t="array" ref="CL2">IF(ISBLANK(CL$1),"",_xlfn._xlws.FILTER(Picklists!$B:$B,Picklists!$C:$C='Contacts picklists'!CL1))</f>
        <v>Palendren Pillay</v>
      </c>
      <c r="CM2" t="str" cm="1">
        <f t="array" ref="CM2">IF(ISBLANK(CM$1),"",_xlfn._xlws.FILTER(Picklists!$B:$B,Picklists!$C:$C='Contacts picklists'!CM1))</f>
        <v>Palendren Pillay</v>
      </c>
      <c r="CN2" t="str" cm="1">
        <f t="array" ref="CN2">IF(ISBLANK(CN$1),"",_xlfn._xlws.FILTER(Picklists!$B:$B,Picklists!$C:$C='Contacts picklists'!CN1))</f>
        <v>Palen Pillay</v>
      </c>
      <c r="CO2" t="str" cm="1">
        <f t="array" ref="CO2:CO8">IF(ISBLANK(CO$1),"",_xlfn._xlws.FILTER(Picklists!$B:$B,Picklists!$C:$C='Contacts picklists'!CO1))</f>
        <v>Andrew Billimore</v>
      </c>
      <c r="CP2" t="str" cm="1">
        <f t="array" ref="CP2:CP7">IF(ISBLANK(CP$1),"",_xlfn._xlws.FILTER(Picklists!$B:$B,Picklists!$C:$C='Contacts picklists'!CP1))</f>
        <v>Djamila Quintyne</v>
      </c>
      <c r="CQ2" t="str" cm="1">
        <f t="array" ref="CQ2">IF(ISBLANK(CQ$1),"",_xlfn._xlws.FILTER(Picklists!$B:$B,Picklists!$C:$C='Contacts picklists'!CQ1))</f>
        <v>Trevyn Nagindass</v>
      </c>
      <c r="CR2" t="str" cm="1">
        <f t="array" ref="CR2:CR4">IF(ISBLANK(CR$1),"",_xlfn._xlws.FILTER(Picklists!$B:$B,Picklists!$C:$C='Contacts picklists'!CR1))</f>
        <v>Jessica Sierra</v>
      </c>
      <c r="CS2" t="str" cm="1">
        <f t="array" ref="CS2:CS3">IF(ISBLANK(CS$1),"",_xlfn._xlws.FILTER(Picklists!$B:$B,Picklists!$C:$C='Contacts picklists'!CS1))</f>
        <v>Alfred Liang</v>
      </c>
      <c r="CT2" t="str" cm="1">
        <f t="array" ref="CT2">IF(ISBLANK(CT$1),"",_xlfn._xlws.FILTER(Picklists!$B:$B,Picklists!$C:$C='Contacts picklists'!CT1))</f>
        <v>Bethany MacLees</v>
      </c>
      <c r="CU2" t="str" cm="1">
        <f t="array" ref="CU2:CU7">IF(ISBLANK(CU$1),"",_xlfn._xlws.FILTER(Picklists!$B:$B,Picklists!$C:$C='Contacts picklists'!CU1))</f>
        <v>Abby Fenichel</v>
      </c>
      <c r="CV2" t="str" cm="1">
        <f t="array" ref="CV2:CV3">IF(ISBLANK(CV$1),"",_xlfn._xlws.FILTER(Picklists!$B:$B,Picklists!$C:$C='Contacts picklists'!CV1))</f>
        <v>Natalia Myshlyakova</v>
      </c>
      <c r="CW2" t="str" cm="1">
        <f t="array" ref="CW2:CW4">IF(ISBLANK(CW$1),"",_xlfn._xlws.FILTER(Picklists!$B:$B,Picklists!$C:$C='Contacts picklists'!CW1))</f>
        <v>Julie Brooks</v>
      </c>
      <c r="CX2" t="str" cm="1">
        <f t="array" ref="CX2:CX4">IF(ISBLANK(CX$1),"",_xlfn._xlws.FILTER(Picklists!$B:$B,Picklists!$C:$C='Contacts picklists'!CX1))</f>
        <v>Evan Welch</v>
      </c>
      <c r="CY2" t="str" cm="1">
        <f t="array" ref="CY2:CY4">IF(ISBLANK(CY$1),"",_xlfn._xlws.FILTER(Picklists!$B:$B,Picklists!$C:$C='Contacts picklists'!CY1))</f>
        <v>AP</v>
      </c>
      <c r="CZ2" t="str" cm="1">
        <f t="array" ref="CZ2">IF(ISBLANK(CZ$1),"",_xlfn._xlws.FILTER(Picklists!$B:$B,Picklists!$C:$C='Contacts picklists'!CZ1))</f>
        <v/>
      </c>
      <c r="DA2" t="str" cm="1">
        <f t="array" ref="DA2">IF(ISBLANK(DA$1),"",_xlfn._xlws.FILTER(Picklists!$B:$B,Picklists!$C:$C='Contacts picklists'!DA1))</f>
        <v/>
      </c>
      <c r="DB2" t="str" cm="1">
        <f t="array" ref="DB2">IF(ISBLANK(DB$1),"",_xlfn._xlws.FILTER(Picklists!$B:$B,Picklists!$C:$C='Contacts picklists'!DB1))</f>
        <v/>
      </c>
      <c r="DC2" t="str" cm="1">
        <f t="array" ref="DC2">IF(ISBLANK(DC$1),"",_xlfn._xlws.FILTER(Picklists!$B:$B,Picklists!$C:$C='Contacts picklists'!DC1))</f>
        <v/>
      </c>
      <c r="DD2" t="str" cm="1">
        <f t="array" ref="DD2">IF(ISBLANK(DD$1),"",_xlfn._xlws.FILTER(Picklists!$B:$B,Picklists!$C:$C='Contacts picklists'!DD1))</f>
        <v/>
      </c>
      <c r="DE2" t="str" cm="1">
        <f t="array" ref="DE2">IF(ISBLANK(DE$1),"",_xlfn._xlws.FILTER(Picklists!$B:$B,Picklists!$C:$C='Contacts picklists'!DE1))</f>
        <v/>
      </c>
      <c r="DF2" t="str" cm="1">
        <f t="array" ref="DF2">IF(ISBLANK(DF$1),"",_xlfn._xlws.FILTER(Picklists!$B:$B,Picklists!$C:$C='Contacts picklists'!DF1))</f>
        <v/>
      </c>
      <c r="DG2" t="str" cm="1">
        <f t="array" ref="DG2">IF(ISBLANK(DG$1),"",_xlfn._xlws.FILTER(Picklists!$B:$B,Picklists!$C:$C='Contacts picklists'!DG1))</f>
        <v/>
      </c>
      <c r="DH2" t="str" cm="1">
        <f t="array" ref="DH2">IF(ISBLANK(DH$1),"",_xlfn._xlws.FILTER(Picklists!$B:$B,Picklists!$C:$C='Contacts picklists'!DH1))</f>
        <v/>
      </c>
      <c r="DI2" t="str" cm="1">
        <f t="array" ref="DI2">IF(ISBLANK(DI$1),"",_xlfn._xlws.FILTER(Picklists!$B:$B,Picklists!$C:$C='Contacts picklists'!DI1))</f>
        <v/>
      </c>
      <c r="DJ2" t="str" cm="1">
        <f t="array" ref="DJ2">IF(ISBLANK(DJ$1),"",_xlfn._xlws.FILTER(Picklists!$B:$B,Picklists!$C:$C='Contacts picklists'!DJ1))</f>
        <v/>
      </c>
      <c r="DK2" t="str" cm="1">
        <f t="array" ref="DK2">IF(ISBLANK(DK$1),"",_xlfn._xlws.FILTER(Picklists!$B:$B,Picklists!$C:$C='Contacts picklists'!DK1))</f>
        <v/>
      </c>
      <c r="DL2" t="str" cm="1">
        <f t="array" ref="DL2">IF(ISBLANK(DL$1),"",_xlfn._xlws.FILTER(Picklists!$B:$B,Picklists!$C:$C='Contacts picklists'!DL1))</f>
        <v/>
      </c>
      <c r="DM2" t="str" cm="1">
        <f t="array" ref="DM2">IF(ISBLANK(DM$1),"",_xlfn._xlws.FILTER(Picklists!$B:$B,Picklists!$C:$C='Contacts picklists'!DM1))</f>
        <v/>
      </c>
      <c r="DN2" t="str" cm="1">
        <f t="array" ref="DN2">IF(ISBLANK(DN$1),"",_xlfn._xlws.FILTER(Picklists!$B:$B,Picklists!$C:$C='Contacts picklists'!DN1))</f>
        <v/>
      </c>
      <c r="DO2" t="str" cm="1">
        <f t="array" ref="DO2">IF(ISBLANK(DO$1),"",_xlfn._xlws.FILTER(Picklists!$B:$B,Picklists!$C:$C='Contacts picklists'!DO1))</f>
        <v/>
      </c>
      <c r="DP2" t="str" cm="1">
        <f t="array" ref="DP2">IF(ISBLANK(DP$1),"",_xlfn._xlws.FILTER(Picklists!$B:$B,Picklists!$C:$C='Contacts picklists'!DP1))</f>
        <v/>
      </c>
      <c r="DQ2" t="str" cm="1">
        <f t="array" ref="DQ2">IF(ISBLANK(DQ$1),"",_xlfn._xlws.FILTER(Picklists!$B:$B,Picklists!$C:$C='Contacts picklists'!DQ1))</f>
        <v/>
      </c>
      <c r="DR2" t="str" cm="1">
        <f t="array" ref="DR2">IF(ISBLANK(DR$1),"",_xlfn._xlws.FILTER(Picklists!$B:$B,Picklists!$C:$C='Contacts picklists'!DR1))</f>
        <v/>
      </c>
      <c r="DS2" t="str" cm="1">
        <f t="array" ref="DS2">IF(ISBLANK(DS$1),"",_xlfn._xlws.FILTER(Picklists!$B:$B,Picklists!$C:$C='Contacts picklists'!DS1))</f>
        <v/>
      </c>
      <c r="DT2" t="str" cm="1">
        <f t="array" ref="DT2">IF(ISBLANK(DT$1),"",_xlfn._xlws.FILTER(Picklists!$B:$B,Picklists!$C:$C='Contacts picklists'!DT1))</f>
        <v/>
      </c>
      <c r="DU2" t="str" cm="1">
        <f t="array" ref="DU2">IF(ISBLANK(DU$1),"",_xlfn._xlws.FILTER(Picklists!$B:$B,Picklists!$C:$C='Contacts picklists'!DU1))</f>
        <v/>
      </c>
      <c r="DV2" t="str" cm="1">
        <f t="array" ref="DV2">IF(ISBLANK(DV$1),"",_xlfn._xlws.FILTER(Picklists!$B:$B,Picklists!$C:$C='Contacts picklists'!DV1))</f>
        <v/>
      </c>
      <c r="DW2" t="str" cm="1">
        <f t="array" ref="DW2">IF(ISBLANK(DW$1),"",_xlfn._xlws.FILTER(Picklists!$B:$B,Picklists!$C:$C='Contacts picklists'!DW1))</f>
        <v/>
      </c>
      <c r="DX2" t="str" cm="1">
        <f t="array" ref="DX2">IF(ISBLANK(DX$1),"",_xlfn._xlws.FILTER(Picklists!$B:$B,Picklists!$C:$C='Contacts picklists'!DX1))</f>
        <v/>
      </c>
      <c r="DY2" t="str" cm="1">
        <f t="array" ref="DY2">IF(ISBLANK(DY$1),"",_xlfn._xlws.FILTER(Picklists!$B:$B,Picklists!$C:$C='Contacts picklists'!DY1))</f>
        <v/>
      </c>
      <c r="DZ2" t="str" cm="1">
        <f t="array" ref="DZ2">IF(ISBLANK(DZ$1),"",_xlfn._xlws.FILTER(Picklists!$B:$B,Picklists!$C:$C='Contacts picklists'!DZ1))</f>
        <v/>
      </c>
      <c r="EA2" t="str" cm="1">
        <f t="array" ref="EA2">IF(ISBLANK(EA$1),"",_xlfn._xlws.FILTER(Picklists!$B:$B,Picklists!$C:$C='Contacts picklists'!EA1))</f>
        <v/>
      </c>
      <c r="EB2" t="str" cm="1">
        <f t="array" ref="EB2">IF(ISBLANK(EB$1),"",_xlfn._xlws.FILTER(Picklists!$B:$B,Picklists!$C:$C='Contacts picklists'!EB1))</f>
        <v/>
      </c>
      <c r="EC2" t="str" cm="1">
        <f t="array" ref="EC2">IF(ISBLANK(EC$1),"",_xlfn._xlws.FILTER(Picklists!$B:$B,Picklists!$C:$C='Contacts picklists'!EC1))</f>
        <v/>
      </c>
      <c r="ED2" t="str" cm="1">
        <f t="array" ref="ED2">IF(ISBLANK(ED$1),"",_xlfn._xlws.FILTER(Picklists!$B:$B,Picklists!$C:$C='Contacts picklists'!ED1))</f>
        <v/>
      </c>
      <c r="EE2" t="str" cm="1">
        <f t="array" ref="EE2">IF(ISBLANK(EE$1),"",_xlfn._xlws.FILTER(Picklists!$B:$B,Picklists!$C:$C='Contacts picklists'!EE1))</f>
        <v/>
      </c>
      <c r="EF2" t="str" cm="1">
        <f t="array" ref="EF2">IF(ISBLANK(EF$1),"",_xlfn._xlws.FILTER(Picklists!$B:$B,Picklists!$C:$C='Contacts picklists'!EF1))</f>
        <v/>
      </c>
      <c r="EG2" t="str" cm="1">
        <f t="array" ref="EG2">IF(ISBLANK(EG$1),"",_xlfn._xlws.FILTER(Picklists!$B:$B,Picklists!$C:$C='Contacts picklists'!EG1))</f>
        <v/>
      </c>
      <c r="EH2" t="str" cm="1">
        <f t="array" ref="EH2">IF(ISBLANK(EH$1),"",_xlfn._xlws.FILTER(Picklists!$B:$B,Picklists!$C:$C='Contacts picklists'!EH1))</f>
        <v/>
      </c>
      <c r="EI2" t="str" cm="1">
        <f t="array" ref="EI2">IF(ISBLANK(EI$1),"",_xlfn._xlws.FILTER(Picklists!$B:$B,Picklists!$C:$C='Contacts picklists'!EI1))</f>
        <v/>
      </c>
      <c r="EJ2" t="str" cm="1">
        <f t="array" ref="EJ2">IF(ISBLANK(EJ$1),"",_xlfn._xlws.FILTER(Picklists!$B:$B,Picklists!$C:$C='Contacts picklists'!EJ1))</f>
        <v/>
      </c>
      <c r="EK2" t="str" cm="1">
        <f t="array" ref="EK2">IF(ISBLANK(EK$1),"",_xlfn._xlws.FILTER(Picklists!$B:$B,Picklists!$C:$C='Contacts picklists'!EK1))</f>
        <v/>
      </c>
      <c r="EL2" t="str" cm="1">
        <f t="array" ref="EL2">IF(ISBLANK(EL$1),"",_xlfn._xlws.FILTER(Picklists!$B:$B,Picklists!$C:$C='Contacts picklists'!EL1))</f>
        <v/>
      </c>
      <c r="EM2" t="str" cm="1">
        <f t="array" ref="EM2">IF(ISBLANK(EM$1),"",_xlfn._xlws.FILTER(Picklists!$B:$B,Picklists!$C:$C='Contacts picklists'!EM1))</f>
        <v/>
      </c>
      <c r="EN2" t="str" cm="1">
        <f t="array" ref="EN2">IF(ISBLANK(EN$1),"",_xlfn._xlws.FILTER(Picklists!$B:$B,Picklists!$C:$C='Contacts picklists'!EN1))</f>
        <v/>
      </c>
      <c r="EO2" t="str" cm="1">
        <f t="array" ref="EO2">IF(ISBLANK(EO$1),"",_xlfn._xlws.FILTER(Picklists!$B:$B,Picklists!$C:$C='Contacts picklists'!EO1))</f>
        <v/>
      </c>
      <c r="EP2" t="str" cm="1">
        <f t="array" ref="EP2">IF(ISBLANK(EP$1),"",_xlfn._xlws.FILTER(Picklists!$B:$B,Picklists!$C:$C='Contacts picklists'!EP1))</f>
        <v/>
      </c>
      <c r="EQ2" t="str" cm="1">
        <f t="array" ref="EQ2">IF(ISBLANK(EQ$1),"",_xlfn._xlws.FILTER(Picklists!$B:$B,Picklists!$C:$C='Contacts picklists'!EQ1))</f>
        <v/>
      </c>
      <c r="ER2" t="str" cm="1">
        <f t="array" ref="ER2">IF(ISBLANK(ER$1),"",_xlfn._xlws.FILTER(Picklists!$B:$B,Picklists!$C:$C='Contacts picklists'!ER1))</f>
        <v/>
      </c>
      <c r="ES2" t="str" cm="1">
        <f t="array" ref="ES2">IF(ISBLANK(ES$1),"",_xlfn._xlws.FILTER(Picklists!$B:$B,Picklists!$C:$C='Contacts picklists'!ES1))</f>
        <v/>
      </c>
      <c r="ET2" t="str" cm="1">
        <f t="array" ref="ET2">IF(ISBLANK(ET$1),"",_xlfn._xlws.FILTER(Picklists!$B:$B,Picklists!$C:$C='Contacts picklists'!ET1))</f>
        <v/>
      </c>
      <c r="EU2" t="str" cm="1">
        <f t="array" ref="EU2">IF(ISBLANK(EU$1),"",_xlfn._xlws.FILTER(Picklists!$B:$B,Picklists!$C:$C='Contacts picklists'!EU1))</f>
        <v/>
      </c>
      <c r="EV2" t="str" cm="1">
        <f t="array" ref="EV2">IF(ISBLANK(EV$1),"",_xlfn._xlws.FILTER(Picklists!$B:$B,Picklists!$C:$C='Contacts picklists'!EV1))</f>
        <v/>
      </c>
      <c r="EW2" t="str" cm="1">
        <f t="array" ref="EW2">IF(ISBLANK(EW$1),"",_xlfn._xlws.FILTER(Picklists!$B:$B,Picklists!$C:$C='Contacts picklists'!EW1))</f>
        <v/>
      </c>
      <c r="EX2" t="str" cm="1">
        <f t="array" ref="EX2">IF(ISBLANK(EX$1),"",_xlfn._xlws.FILTER(Picklists!$B:$B,Picklists!$C:$C='Contacts picklists'!EX1))</f>
        <v/>
      </c>
      <c r="EY2" t="str" cm="1">
        <f t="array" ref="EY2">IF(ISBLANK(EY$1),"",_xlfn._xlws.FILTER(Picklists!$B:$B,Picklists!$C:$C='Contacts picklists'!EY1))</f>
        <v/>
      </c>
      <c r="EZ2" t="str" cm="1">
        <f t="array" ref="EZ2">IF(ISBLANK(EZ$1),"",_xlfn._xlws.FILTER(Picklists!$B:$B,Picklists!$C:$C='Contacts picklists'!EZ1))</f>
        <v/>
      </c>
      <c r="FA2" t="str" cm="1">
        <f t="array" ref="FA2">IF(ISBLANK(FA$1),"",_xlfn._xlws.FILTER(Picklists!$B:$B,Picklists!$C:$C='Contacts picklists'!FA1))</f>
        <v/>
      </c>
      <c r="FB2" t="str" cm="1">
        <f t="array" ref="FB2">IF(ISBLANK(FB$1),"",_xlfn._xlws.FILTER(Picklists!$B:$B,Picklists!$C:$C='Contacts picklists'!FB1))</f>
        <v/>
      </c>
      <c r="FC2" t="str" cm="1">
        <f t="array" ref="FC2">IF(ISBLANK(FC$1),"",_xlfn._xlws.FILTER(Picklists!$B:$B,Picklists!$C:$C='Contacts picklists'!FC1))</f>
        <v/>
      </c>
      <c r="FD2" t="str" cm="1">
        <f t="array" ref="FD2">IF(ISBLANK(FD$1),"",_xlfn._xlws.FILTER(Picklists!$B:$B,Picklists!$C:$C='Contacts picklists'!FD1))</f>
        <v/>
      </c>
      <c r="FE2" t="str" cm="1">
        <f t="array" ref="FE2">IF(ISBLANK(FE$1),"",_xlfn._xlws.FILTER(Picklists!$B:$B,Picklists!$C:$C='Contacts picklists'!FE1))</f>
        <v/>
      </c>
      <c r="FF2" t="str" cm="1">
        <f t="array" ref="FF2">IF(ISBLANK(FF$1),"",_xlfn._xlws.FILTER(Picklists!$B:$B,Picklists!$C:$C='Contacts picklists'!FF1))</f>
        <v/>
      </c>
      <c r="FG2" t="str" cm="1">
        <f t="array" ref="FG2">IF(ISBLANK(FG$1),"",_xlfn._xlws.FILTER(Picklists!$B:$B,Picklists!$C:$C='Contacts picklists'!FG1))</f>
        <v/>
      </c>
      <c r="FH2" t="str" cm="1">
        <f t="array" ref="FH2">IF(ISBLANK(FH$1),"",_xlfn._xlws.FILTER(Picklists!$B:$B,Picklists!$C:$C='Contacts picklists'!FH1))</f>
        <v/>
      </c>
      <c r="FI2" t="str" cm="1">
        <f t="array" ref="FI2">IF(ISBLANK(FI$1),"",_xlfn._xlws.FILTER(Picklists!$B:$B,Picklists!$C:$C='Contacts picklists'!FI1))</f>
        <v/>
      </c>
      <c r="FJ2" t="str" cm="1">
        <f t="array" ref="FJ2">IF(ISBLANK(FJ$1),"",_xlfn._xlws.FILTER(Picklists!$B:$B,Picklists!$C:$C='Contacts picklists'!FJ1))</f>
        <v/>
      </c>
      <c r="FK2" t="str" cm="1">
        <f t="array" ref="FK2">IF(ISBLANK(FK$1),"",_xlfn._xlws.FILTER(Picklists!$B:$B,Picklists!$C:$C='Contacts picklists'!FK1))</f>
        <v/>
      </c>
      <c r="FL2" t="str" cm="1">
        <f t="array" ref="FL2">IF(ISBLANK(FL$1),"",_xlfn._xlws.FILTER(Picklists!$B:$B,Picklists!$C:$C='Contacts picklists'!FL1))</f>
        <v/>
      </c>
      <c r="FM2" t="str" cm="1">
        <f t="array" ref="FM2">IF(ISBLANK(FM$1),"",_xlfn._xlws.FILTER(Picklists!$B:$B,Picklists!$C:$C='Contacts picklists'!FM1))</f>
        <v/>
      </c>
      <c r="FN2" t="str" cm="1">
        <f t="array" ref="FN2">IF(ISBLANK(FN$1),"",_xlfn._xlws.FILTER(Picklists!$B:$B,Picklists!$C:$C='Contacts picklists'!FN1))</f>
        <v/>
      </c>
      <c r="FO2" t="str" cm="1">
        <f t="array" ref="FO2">IF(ISBLANK(FO$1),"",_xlfn._xlws.FILTER(Picklists!$B:$B,Picklists!$C:$C='Contacts picklists'!FO1))</f>
        <v/>
      </c>
      <c r="FP2" t="str" cm="1">
        <f t="array" ref="FP2">IF(ISBLANK(FP$1),"",_xlfn._xlws.FILTER(Picklists!$B:$B,Picklists!$C:$C='Contacts picklists'!FP1))</f>
        <v/>
      </c>
      <c r="FQ2" t="str" cm="1">
        <f t="array" ref="FQ2">IF(ISBLANK(FQ$1),"",_xlfn._xlws.FILTER(Picklists!$B:$B,Picklists!$C:$C='Contacts picklists'!FQ1))</f>
        <v/>
      </c>
      <c r="FR2" t="str" cm="1">
        <f t="array" ref="FR2">IF(ISBLANK(FR$1),"",_xlfn._xlws.FILTER(Picklists!$B:$B,Picklists!$C:$C='Contacts picklists'!FR1))</f>
        <v/>
      </c>
      <c r="FS2" t="str" cm="1">
        <f t="array" ref="FS2">IF(ISBLANK(FS$1),"",_xlfn._xlws.FILTER(Picklists!$B:$B,Picklists!$C:$C='Contacts picklists'!FS1))</f>
        <v/>
      </c>
      <c r="FT2" t="str" cm="1">
        <f t="array" ref="FT2">IF(ISBLANK(FT$1),"",_xlfn._xlws.FILTER(Picklists!$B:$B,Picklists!$C:$C='Contacts picklists'!FT1))</f>
        <v/>
      </c>
      <c r="FU2" t="str" cm="1">
        <f t="array" ref="FU2">IF(ISBLANK(FU$1),"",_xlfn._xlws.FILTER(Picklists!$B:$B,Picklists!$C:$C='Contacts picklists'!FU1))</f>
        <v/>
      </c>
      <c r="FV2" t="str" cm="1">
        <f t="array" ref="FV2">IF(ISBLANK(FV$1),"",_xlfn._xlws.FILTER(Picklists!$B:$B,Picklists!$C:$C='Contacts picklists'!FV1))</f>
        <v/>
      </c>
      <c r="FW2" t="str" cm="1">
        <f t="array" ref="FW2">IF(ISBLANK(FW$1),"",_xlfn._xlws.FILTER(Picklists!$B:$B,Picklists!$C:$C='Contacts picklists'!FW1))</f>
        <v/>
      </c>
      <c r="FX2" t="str" cm="1">
        <f t="array" ref="FX2">IF(ISBLANK(FX$1),"",_xlfn._xlws.FILTER(Picklists!$B:$B,Picklists!$C:$C='Contacts picklists'!FX1))</f>
        <v/>
      </c>
      <c r="FY2" t="str" cm="1">
        <f t="array" ref="FY2">IF(ISBLANK(FY$1),"",_xlfn._xlws.FILTER(Picklists!$B:$B,Picklists!$C:$C='Contacts picklists'!FY1))</f>
        <v/>
      </c>
      <c r="FZ2" t="str" cm="1">
        <f t="array" ref="FZ2">IF(ISBLANK(FZ$1),"",_xlfn._xlws.FILTER(Picklists!$B:$B,Picklists!$C:$C='Contacts picklists'!FZ1))</f>
        <v/>
      </c>
      <c r="GA2" t="str" cm="1">
        <f t="array" ref="GA2">IF(ISBLANK(GA$1),"",_xlfn._xlws.FILTER(Picklists!$B:$B,Picklists!$C:$C='Contacts picklists'!GA1))</f>
        <v/>
      </c>
      <c r="GB2" t="str" cm="1">
        <f t="array" ref="GB2">IF(ISBLANK(GB$1),"",_xlfn._xlws.FILTER(Picklists!$B:$B,Picklists!$C:$C='Contacts picklists'!GB1))</f>
        <v/>
      </c>
      <c r="GC2" t="str" cm="1">
        <f t="array" ref="GC2">IF(ISBLANK(GC$1),"",_xlfn._xlws.FILTER(Picklists!$B:$B,Picklists!$C:$C='Contacts picklists'!GC1))</f>
        <v/>
      </c>
      <c r="GD2" t="str" cm="1">
        <f t="array" ref="GD2">IF(ISBLANK(GD$1),"",_xlfn._xlws.FILTER(Picklists!$B:$B,Picklists!$C:$C='Contacts picklists'!GD1))</f>
        <v/>
      </c>
      <c r="GE2" t="str" cm="1">
        <f t="array" ref="GE2">IF(ISBLANK(GE$1),"",_xlfn._xlws.FILTER(Picklists!$B:$B,Picklists!$C:$C='Contacts picklists'!GE1))</f>
        <v/>
      </c>
      <c r="GF2" t="str" cm="1">
        <f t="array" ref="GF2">IF(ISBLANK(GF$1),"",_xlfn._xlws.FILTER(Picklists!$B:$B,Picklists!$C:$C='Contacts picklists'!GF1))</f>
        <v/>
      </c>
      <c r="GG2" t="str" cm="1">
        <f t="array" ref="GG2">IF(ISBLANK(GG$1),"",_xlfn._xlws.FILTER(Picklists!$B:$B,Picklists!$C:$C='Contacts picklists'!GG1))</f>
        <v/>
      </c>
      <c r="GH2" t="str" cm="1">
        <f t="array" ref="GH2">IF(ISBLANK(GH$1),"",_xlfn._xlws.FILTER(Picklists!$B:$B,Picklists!$C:$C='Contacts picklists'!GH1))</f>
        <v/>
      </c>
      <c r="GI2" t="str" cm="1">
        <f t="array" ref="GI2">IF(ISBLANK(GI$1),"",_xlfn._xlws.FILTER(Picklists!$B:$B,Picklists!$C:$C='Contacts picklists'!GI1))</f>
        <v/>
      </c>
      <c r="GJ2" t="str" cm="1">
        <f t="array" ref="GJ2">IF(ISBLANK(GJ$1),"",_xlfn._xlws.FILTER(Picklists!$B:$B,Picklists!$C:$C='Contacts picklists'!GJ1))</f>
        <v/>
      </c>
      <c r="GK2" t="str" cm="1">
        <f t="array" ref="GK2">IF(ISBLANK(GK$1),"",_xlfn._xlws.FILTER(Picklists!$B:$B,Picklists!$C:$C='Contacts picklists'!GK1))</f>
        <v/>
      </c>
      <c r="GL2" t="str" cm="1">
        <f t="array" ref="GL2">IF(ISBLANK(GL$1),"",_xlfn._xlws.FILTER(Picklists!$B:$B,Picklists!$C:$C='Contacts picklists'!GL1))</f>
        <v/>
      </c>
      <c r="GM2" t="str" cm="1">
        <f t="array" ref="GM2">IF(ISBLANK(GM$1),"",_xlfn._xlws.FILTER(Picklists!$B:$B,Picklists!$C:$C='Contacts picklists'!GM1))</f>
        <v/>
      </c>
      <c r="GN2" t="str" cm="1">
        <f t="array" ref="GN2">IF(ISBLANK(GN$1),"",_xlfn._xlws.FILTER(Picklists!$B:$B,Picklists!$C:$C='Contacts picklists'!GN1))</f>
        <v/>
      </c>
      <c r="GO2" t="str" cm="1">
        <f t="array" ref="GO2">IF(ISBLANK(GO$1),"",_xlfn._xlws.FILTER(Picklists!$B:$B,Picklists!$C:$C='Contacts picklists'!GO1))</f>
        <v/>
      </c>
      <c r="GP2" t="str" cm="1">
        <f t="array" ref="GP2">IF(ISBLANK(GP$1),"",_xlfn._xlws.FILTER(Picklists!$B:$B,Picklists!$C:$C='Contacts picklists'!GP1))</f>
        <v/>
      </c>
      <c r="GQ2" t="str" cm="1">
        <f t="array" ref="GQ2">IF(ISBLANK(GQ$1),"",_xlfn._xlws.FILTER(Picklists!$B:$B,Picklists!$C:$C='Contacts picklists'!GQ1))</f>
        <v/>
      </c>
      <c r="GR2" t="str" cm="1">
        <f t="array" ref="GR2">IF(ISBLANK(GR$1),"",_xlfn._xlws.FILTER(Picklists!$B:$B,Picklists!$C:$C='Contacts picklists'!GR1))</f>
        <v/>
      </c>
      <c r="GS2" t="str" cm="1">
        <f t="array" ref="GS2">IF(ISBLANK(GS$1),"",_xlfn._xlws.FILTER(Picklists!$B:$B,Picklists!$C:$C='Contacts picklists'!GS1))</f>
        <v/>
      </c>
      <c r="GT2" t="str" cm="1">
        <f t="array" ref="GT2">IF(ISBLANK(GT$1),"",_xlfn._xlws.FILTER(Picklists!$B:$B,Picklists!$C:$C='Contacts picklists'!GT1))</f>
        <v/>
      </c>
      <c r="GU2" t="str" cm="1">
        <f t="array" ref="GU2">IF(ISBLANK(GU$1),"",_xlfn._xlws.FILTER(Picklists!$B:$B,Picklists!$C:$C='Contacts picklists'!GU1))</f>
        <v/>
      </c>
      <c r="GV2" t="str" cm="1">
        <f t="array" ref="GV2">IF(ISBLANK(GV$1),"",_xlfn._xlws.FILTER(Picklists!$B:$B,Picklists!$C:$C='Contacts picklists'!GV1))</f>
        <v/>
      </c>
      <c r="GW2" t="str" cm="1">
        <f t="array" ref="GW2">IF(ISBLANK(GW$1),"",_xlfn._xlws.FILTER(Picklists!$B:$B,Picklists!$C:$C='Contacts picklists'!GW1))</f>
        <v/>
      </c>
      <c r="GX2" t="str" cm="1">
        <f t="array" ref="GX2">IF(ISBLANK(GX$1),"",_xlfn._xlws.FILTER(Picklists!$B:$B,Picklists!$C:$C='Contacts picklists'!GX1))</f>
        <v/>
      </c>
      <c r="GY2" t="str" cm="1">
        <f t="array" ref="GY2">IF(ISBLANK(GY$1),"",_xlfn._xlws.FILTER(Picklists!$B:$B,Picklists!$C:$C='Contacts picklists'!GY1))</f>
        <v/>
      </c>
      <c r="GZ2" t="str" cm="1">
        <f t="array" ref="GZ2">IF(ISBLANK(GZ$1),"",_xlfn._xlws.FILTER(Picklists!$B:$B,Picklists!$C:$C='Contacts picklists'!GZ1))</f>
        <v/>
      </c>
      <c r="HA2" t="str" cm="1">
        <f t="array" ref="HA2">IF(ISBLANK(HA$1),"",_xlfn._xlws.FILTER(Picklists!$B:$B,Picklists!$C:$C='Contacts picklists'!HA1))</f>
        <v/>
      </c>
      <c r="HB2" t="str" cm="1">
        <f t="array" ref="HB2">IF(ISBLANK(HB$1),"",_xlfn._xlws.FILTER(Picklists!$B:$B,Picklists!$C:$C='Contacts picklists'!HB1))</f>
        <v/>
      </c>
      <c r="HC2" t="str" cm="1">
        <f t="array" ref="HC2">IF(ISBLANK(HC$1),"",_xlfn._xlws.FILTER(Picklists!$B:$B,Picklists!$C:$C='Contacts picklists'!HC1))</f>
        <v/>
      </c>
      <c r="HD2" t="str" cm="1">
        <f t="array" ref="HD2">IF(ISBLANK(HD$1),"",_xlfn._xlws.FILTER(Picklists!$B:$B,Picklists!$C:$C='Contacts picklists'!HD1))</f>
        <v/>
      </c>
      <c r="HE2" t="str" cm="1">
        <f t="array" ref="HE2">IF(ISBLANK(HE$1),"",_xlfn._xlws.FILTER(Picklists!$B:$B,Picklists!$C:$C='Contacts picklists'!HE1))</f>
        <v/>
      </c>
      <c r="HF2" t="str" cm="1">
        <f t="array" ref="HF2">IF(ISBLANK(HF$1),"",_xlfn._xlws.FILTER(Picklists!$B:$B,Picklists!$C:$C='Contacts picklists'!HF1))</f>
        <v/>
      </c>
      <c r="HG2" t="str" cm="1">
        <f t="array" ref="HG2">IF(ISBLANK(HG$1),"",_xlfn._xlws.FILTER(Picklists!$B:$B,Picklists!$C:$C='Contacts picklists'!HG1))</f>
        <v/>
      </c>
      <c r="HH2" t="str" cm="1">
        <f t="array" ref="HH2">IF(ISBLANK(HH$1),"",_xlfn._xlws.FILTER(Picklists!$B:$B,Picklists!$C:$C='Contacts picklists'!HH1))</f>
        <v/>
      </c>
      <c r="HI2" t="str" cm="1">
        <f t="array" ref="HI2">IF(ISBLANK(HI$1),"",_xlfn._xlws.FILTER(Picklists!$B:$B,Picklists!$C:$C='Contacts picklists'!HI1))</f>
        <v/>
      </c>
      <c r="HJ2" t="str" cm="1">
        <f t="array" ref="HJ2">IF(ISBLANK(HJ$1),"",_xlfn._xlws.FILTER(Picklists!$B:$B,Picklists!$C:$C='Contacts picklists'!HJ1))</f>
        <v/>
      </c>
      <c r="HK2" t="str" cm="1">
        <f t="array" ref="HK2">IF(ISBLANK(HK$1),"",_xlfn._xlws.FILTER(Picklists!$B:$B,Picklists!$C:$C='Contacts picklists'!HK1))</f>
        <v/>
      </c>
      <c r="HL2" t="str" cm="1">
        <f t="array" ref="HL2">IF(ISBLANK(HL$1),"",_xlfn._xlws.FILTER(Picklists!$B:$B,Picklists!$C:$C='Contacts picklists'!HL1))</f>
        <v/>
      </c>
      <c r="HM2" t="str" cm="1">
        <f t="array" ref="HM2">IF(ISBLANK(HM$1),"",_xlfn._xlws.FILTER(Picklists!$B:$B,Picklists!$C:$C='Contacts picklists'!HM1))</f>
        <v/>
      </c>
      <c r="HN2" t="str" cm="1">
        <f t="array" ref="HN2">IF(ISBLANK(HN$1),"",_xlfn._xlws.FILTER(Picklists!$B:$B,Picklists!$C:$C='Contacts picklists'!HN1))</f>
        <v/>
      </c>
      <c r="HO2" t="str" cm="1">
        <f t="array" ref="HO2">IF(ISBLANK(HO$1),"",_xlfn._xlws.FILTER(Picklists!$B:$B,Picklists!$C:$C='Contacts picklists'!HO1))</f>
        <v/>
      </c>
      <c r="HP2" t="str" cm="1">
        <f t="array" ref="HP2">IF(ISBLANK(HP$1),"",_xlfn._xlws.FILTER(Picklists!$B:$B,Picklists!$C:$C='Contacts picklists'!HP1))</f>
        <v/>
      </c>
      <c r="HQ2" t="str" cm="1">
        <f t="array" ref="HQ2">IF(ISBLANK(HQ$1),"",_xlfn._xlws.FILTER(Picklists!$B:$B,Picklists!$C:$C='Contacts picklists'!HQ1))</f>
        <v/>
      </c>
      <c r="HR2" t="str" cm="1">
        <f t="array" ref="HR2">IF(ISBLANK(HR$1),"",_xlfn._xlws.FILTER(Picklists!$B:$B,Picklists!$C:$C='Contacts picklists'!HR1))</f>
        <v/>
      </c>
      <c r="HS2" t="str" cm="1">
        <f t="array" ref="HS2">IF(ISBLANK(HS$1),"",_xlfn._xlws.FILTER(Picklists!$B:$B,Picklists!$C:$C='Contacts picklists'!HS1))</f>
        <v/>
      </c>
      <c r="HT2" t="str" cm="1">
        <f t="array" ref="HT2">IF(ISBLANK(HT$1),"",_xlfn._xlws.FILTER(Picklists!$B:$B,Picklists!$C:$C='Contacts picklists'!HT1))</f>
        <v/>
      </c>
      <c r="HU2" t="str" cm="1">
        <f t="array" ref="HU2">IF(ISBLANK(HU$1),"",_xlfn._xlws.FILTER(Picklists!$B:$B,Picklists!$C:$C='Contacts picklists'!HU1))</f>
        <v/>
      </c>
      <c r="HV2" t="str" cm="1">
        <f t="array" ref="HV2">IF(ISBLANK(HV$1),"",_xlfn._xlws.FILTER(Picklists!$B:$B,Picklists!$C:$C='Contacts picklists'!HV1))</f>
        <v/>
      </c>
      <c r="HW2" t="str" cm="1">
        <f t="array" ref="HW2">IF(ISBLANK(HW$1),"",_xlfn._xlws.FILTER(Picklists!$B:$B,Picklists!$C:$C='Contacts picklists'!HW1))</f>
        <v/>
      </c>
      <c r="HX2" t="str" cm="1">
        <f t="array" ref="HX2">IF(ISBLANK(HX$1),"",_xlfn._xlws.FILTER(Picklists!$B:$B,Picklists!$C:$C='Contacts picklists'!HX1))</f>
        <v/>
      </c>
      <c r="HY2" t="str" cm="1">
        <f t="array" ref="HY2">IF(ISBLANK(HY$1),"",_xlfn._xlws.FILTER(Picklists!$B:$B,Picklists!$C:$C='Contacts picklists'!HY1))</f>
        <v/>
      </c>
      <c r="HZ2" t="str" cm="1">
        <f t="array" ref="HZ2">IF(ISBLANK(HZ$1),"",_xlfn._xlws.FILTER(Picklists!$B:$B,Picklists!$C:$C='Contacts picklists'!HZ1))</f>
        <v/>
      </c>
      <c r="IA2" t="str" cm="1">
        <f t="array" ref="IA2">IF(ISBLANK(IA$1),"",_xlfn._xlws.FILTER(Picklists!$B:$B,Picklists!$C:$C='Contacts picklists'!IA1))</f>
        <v/>
      </c>
      <c r="IB2" t="str" cm="1">
        <f t="array" ref="IB2">IF(ISBLANK(IB$1),"",_xlfn._xlws.FILTER(Picklists!$B:$B,Picklists!$C:$C='Contacts picklists'!IB1))</f>
        <v/>
      </c>
      <c r="IC2" t="str" cm="1">
        <f t="array" ref="IC2">IF(ISBLANK(IC$1),"",_xlfn._xlws.FILTER(Picklists!$B:$B,Picklists!$C:$C='Contacts picklists'!IC1))</f>
        <v/>
      </c>
      <c r="ID2" t="str" cm="1">
        <f t="array" ref="ID2">IF(ISBLANK(ID$1),"",_xlfn._xlws.FILTER(Picklists!$B:$B,Picklists!$C:$C='Contacts picklists'!ID1))</f>
        <v/>
      </c>
      <c r="IE2" t="str" cm="1">
        <f t="array" ref="IE2">IF(ISBLANK(IE$1),"",_xlfn._xlws.FILTER(Picklists!$B:$B,Picklists!$C:$C='Contacts picklists'!IE1))</f>
        <v/>
      </c>
      <c r="IF2" t="str" cm="1">
        <f t="array" ref="IF2">IF(ISBLANK(IF$1),"",_xlfn._xlws.FILTER(Picklists!$B:$B,Picklists!$C:$C='Contacts picklists'!IF1))</f>
        <v/>
      </c>
      <c r="IG2" t="str" cm="1">
        <f t="array" ref="IG2">IF(ISBLANK(IG$1),"",_xlfn._xlws.FILTER(Picklists!$B:$B,Picklists!$C:$C='Contacts picklists'!IG1))</f>
        <v/>
      </c>
      <c r="IH2" t="str" cm="1">
        <f t="array" ref="IH2">IF(ISBLANK(IH$1),"",_xlfn._xlws.FILTER(Picklists!$B:$B,Picklists!$C:$C='Contacts picklists'!IH1))</f>
        <v/>
      </c>
      <c r="II2" t="str" cm="1">
        <f t="array" ref="II2">IF(ISBLANK(II$1),"",_xlfn._xlws.FILTER(Picklists!$B:$B,Picklists!$C:$C='Contacts picklists'!II1))</f>
        <v/>
      </c>
      <c r="IJ2" t="str" cm="1">
        <f t="array" ref="IJ2">IF(ISBLANK(IJ$1),"",_xlfn._xlws.FILTER(Picklists!$B:$B,Picklists!$C:$C='Contacts picklists'!IJ1))</f>
        <v/>
      </c>
      <c r="IK2" t="str" cm="1">
        <f t="array" ref="IK2">IF(ISBLANK(IK$1),"",_xlfn._xlws.FILTER(Picklists!$B:$B,Picklists!$C:$C='Contacts picklists'!IK1))</f>
        <v/>
      </c>
      <c r="IL2" t="str" cm="1">
        <f t="array" ref="IL2">IF(ISBLANK(IL$1),"",_xlfn._xlws.FILTER(Picklists!$B:$B,Picklists!$C:$C='Contacts picklists'!IL1))</f>
        <v/>
      </c>
      <c r="IM2" t="str" cm="1">
        <f t="array" ref="IM2">IF(ISBLANK(IM$1),"",_xlfn._xlws.FILTER(Picklists!$B:$B,Picklists!$C:$C='Contacts picklists'!IM1))</f>
        <v/>
      </c>
      <c r="IN2" t="str" cm="1">
        <f t="array" ref="IN2">IF(ISBLANK(IN$1),"",_xlfn._xlws.FILTER(Picklists!$B:$B,Picklists!$C:$C='Contacts picklists'!IN1))</f>
        <v/>
      </c>
      <c r="IO2" t="str" cm="1">
        <f t="array" ref="IO2">IF(ISBLANK(IO$1),"",_xlfn._xlws.FILTER(Picklists!$B:$B,Picklists!$C:$C='Contacts picklists'!IO1))</f>
        <v/>
      </c>
      <c r="IP2" t="str" cm="1">
        <f t="array" ref="IP2">IF(ISBLANK(IP$1),"",_xlfn._xlws.FILTER(Picklists!$B:$B,Picklists!$C:$C='Contacts picklists'!IP1))</f>
        <v/>
      </c>
      <c r="IQ2" t="str" cm="1">
        <f t="array" ref="IQ2">IF(ISBLANK(IQ$1),"",_xlfn._xlws.FILTER(Picklists!$B:$B,Picklists!$C:$C='Contacts picklists'!IQ1))</f>
        <v/>
      </c>
      <c r="IR2" t="str" cm="1">
        <f t="array" ref="IR2">IF(ISBLANK(IR$1),"",_xlfn._xlws.FILTER(Picklists!$B:$B,Picklists!$C:$C='Contacts picklists'!IR1))</f>
        <v/>
      </c>
      <c r="IS2" t="str" cm="1">
        <f t="array" ref="IS2">IF(ISBLANK(IS$1),"",_xlfn._xlws.FILTER(Picklists!$B:$B,Picklists!$C:$C='Contacts picklists'!IS1))</f>
        <v/>
      </c>
      <c r="IT2" t="str" cm="1">
        <f t="array" ref="IT2">IF(ISBLANK(IT$1),"",_xlfn._xlws.FILTER(Picklists!$B:$B,Picklists!$C:$C='Contacts picklists'!IT1))</f>
        <v/>
      </c>
      <c r="IU2" t="str" cm="1">
        <f t="array" ref="IU2">IF(ISBLANK(IU$1),"",_xlfn._xlws.FILTER(Picklists!$B:$B,Picklists!$C:$C='Contacts picklists'!IU1))</f>
        <v/>
      </c>
      <c r="IV2" t="str" cm="1">
        <f t="array" ref="IV2">IF(ISBLANK(IV$1),"",_xlfn._xlws.FILTER(Picklists!$B:$B,Picklists!$C:$C='Contacts picklists'!IV1))</f>
        <v/>
      </c>
      <c r="IW2" t="str" cm="1">
        <f t="array" ref="IW2">IF(ISBLANK(IW$1),"",_xlfn._xlws.FILTER(Picklists!$B:$B,Picklists!$C:$C='Contacts picklists'!IW1))</f>
        <v/>
      </c>
      <c r="IX2" t="str" cm="1">
        <f t="array" ref="IX2">IF(ISBLANK(IX$1),"",_xlfn._xlws.FILTER(Picklists!$B:$B,Picklists!$C:$C='Contacts picklists'!IX1))</f>
        <v/>
      </c>
      <c r="IY2" t="str" cm="1">
        <f t="array" ref="IY2">IF(ISBLANK(IY$1),"",_xlfn._xlws.FILTER(Picklists!$B:$B,Picklists!$C:$C='Contacts picklists'!IY1))</f>
        <v/>
      </c>
      <c r="IZ2" t="str" cm="1">
        <f t="array" ref="IZ2">IF(ISBLANK(IZ$1),"",_xlfn._xlws.FILTER(Picklists!$B:$B,Picklists!$C:$C='Contacts picklists'!IZ1))</f>
        <v/>
      </c>
      <c r="JA2" t="str" cm="1">
        <f t="array" ref="JA2">IF(ISBLANK(JA$1),"",_xlfn._xlws.FILTER(Picklists!$B:$B,Picklists!$C:$C='Contacts picklists'!JA1))</f>
        <v/>
      </c>
      <c r="JB2" t="str" cm="1">
        <f t="array" ref="JB2">IF(ISBLANK(JB$1),"",_xlfn._xlws.FILTER(Picklists!$B:$B,Picklists!$C:$C='Contacts picklists'!JB1))</f>
        <v/>
      </c>
      <c r="JC2" t="str" cm="1">
        <f t="array" ref="JC2">IF(ISBLANK(JC$1),"",_xlfn._xlws.FILTER(Picklists!$B:$B,Picklists!$C:$C='Contacts picklists'!JC1))</f>
        <v/>
      </c>
      <c r="JD2" t="str" cm="1">
        <f t="array" ref="JD2">IF(ISBLANK(JD$1),"",_xlfn._xlws.FILTER(Picklists!$B:$B,Picklists!$C:$C='Contacts picklists'!JD1))</f>
        <v/>
      </c>
      <c r="JE2" t="str" cm="1">
        <f t="array" ref="JE2">IF(ISBLANK(JE$1),"",_xlfn._xlws.FILTER(Picklists!$B:$B,Picklists!$C:$C='Contacts picklists'!JE1))</f>
        <v/>
      </c>
      <c r="JF2" t="str" cm="1">
        <f t="array" ref="JF2">IF(ISBLANK(JF$1),"",_xlfn._xlws.FILTER(Picklists!$B:$B,Picklists!$C:$C='Contacts picklists'!JF1))</f>
        <v/>
      </c>
      <c r="JG2" t="str" cm="1">
        <f t="array" ref="JG2">IF(ISBLANK(JG$1),"",_xlfn._xlws.FILTER(Picklists!$B:$B,Picklists!$C:$C='Contacts picklists'!JG1))</f>
        <v/>
      </c>
      <c r="JH2" t="str" cm="1">
        <f t="array" ref="JH2">IF(ISBLANK(JH$1),"",_xlfn._xlws.FILTER(Picklists!$B:$B,Picklists!$C:$C='Contacts picklists'!JH1))</f>
        <v/>
      </c>
      <c r="JI2" t="str" cm="1">
        <f t="array" ref="JI2">IF(ISBLANK(JI$1),"",_xlfn._xlws.FILTER(Picklists!$B:$B,Picklists!$C:$C='Contacts picklists'!JI1))</f>
        <v/>
      </c>
      <c r="JJ2" t="str" cm="1">
        <f t="array" ref="JJ2">IF(ISBLANK(JJ$1),"",_xlfn._xlws.FILTER(Picklists!$B:$B,Picklists!$C:$C='Contacts picklists'!JJ1))</f>
        <v/>
      </c>
      <c r="JK2" t="str" cm="1">
        <f t="array" ref="JK2">IF(ISBLANK(JK$1),"",_xlfn._xlws.FILTER(Picklists!$B:$B,Picklists!$C:$C='Contacts picklists'!JK1))</f>
        <v/>
      </c>
      <c r="JL2" t="str" cm="1">
        <f t="array" ref="JL2">IF(ISBLANK(JL$1),"",_xlfn._xlws.FILTER(Picklists!$B:$B,Picklists!$C:$C='Contacts picklists'!JL1))</f>
        <v/>
      </c>
      <c r="JM2" t="str" cm="1">
        <f t="array" ref="JM2">IF(ISBLANK(JM$1),"",_xlfn._xlws.FILTER(Picklists!$B:$B,Picklists!$C:$C='Contacts picklists'!JM1))</f>
        <v/>
      </c>
      <c r="JN2" t="str" cm="1">
        <f t="array" ref="JN2">IF(ISBLANK(JN$1),"",_xlfn._xlws.FILTER(Picklists!$B:$B,Picklists!$C:$C='Contacts picklists'!JN1))</f>
        <v/>
      </c>
      <c r="JO2" t="str" cm="1">
        <f t="array" ref="JO2">IF(ISBLANK(JO$1),"",_xlfn._xlws.FILTER(Picklists!$B:$B,Picklists!$C:$C='Contacts picklists'!JO1))</f>
        <v/>
      </c>
      <c r="JP2" t="str" cm="1">
        <f t="array" ref="JP2">IF(ISBLANK(JP$1),"",_xlfn._xlws.FILTER(Picklists!$B:$B,Picklists!$C:$C='Contacts picklists'!JP1))</f>
        <v/>
      </c>
      <c r="JQ2" t="str" cm="1">
        <f t="array" ref="JQ2">IF(ISBLANK(JQ$1),"",_xlfn._xlws.FILTER(Picklists!$B:$B,Picklists!$C:$C='Contacts picklists'!JQ1))</f>
        <v/>
      </c>
      <c r="JR2" t="str" cm="1">
        <f t="array" ref="JR2">IF(ISBLANK(JR$1),"",_xlfn._xlws.FILTER(Picklists!$B:$B,Picklists!$C:$C='Contacts picklists'!JR1))</f>
        <v/>
      </c>
      <c r="JS2" t="str" cm="1">
        <f t="array" ref="JS2">IF(ISBLANK(JS$1),"",_xlfn._xlws.FILTER(Picklists!$B:$B,Picklists!$C:$C='Contacts picklists'!JS1))</f>
        <v/>
      </c>
      <c r="JT2" t="str" cm="1">
        <f t="array" ref="JT2">IF(ISBLANK(JT$1),"",_xlfn._xlws.FILTER(Picklists!$B:$B,Picklists!$C:$C='Contacts picklists'!JT1))</f>
        <v/>
      </c>
      <c r="JU2" t="str" cm="1">
        <f t="array" ref="JU2">IF(ISBLANK(JU$1),"",_xlfn._xlws.FILTER(Picklists!$B:$B,Picklists!$C:$C='Contacts picklists'!JU1))</f>
        <v/>
      </c>
      <c r="JV2" t="str" cm="1">
        <f t="array" ref="JV2">IF(ISBLANK(JV$1),"",_xlfn._xlws.FILTER(Picklists!$B:$B,Picklists!$C:$C='Contacts picklists'!JV1))</f>
        <v/>
      </c>
      <c r="JW2" t="str" cm="1">
        <f t="array" ref="JW2">IF(ISBLANK(JW$1),"",_xlfn._xlws.FILTER(Picklists!$B:$B,Picklists!$C:$C='Contacts picklists'!JW1))</f>
        <v/>
      </c>
      <c r="JX2" t="str" cm="1">
        <f t="array" ref="JX2">IF(ISBLANK(JX$1),"",_xlfn._xlws.FILTER(Picklists!$B:$B,Picklists!$C:$C='Contacts picklists'!JX1))</f>
        <v/>
      </c>
      <c r="JY2" t="str" cm="1">
        <f t="array" ref="JY2">IF(ISBLANK(JY$1),"",_xlfn._xlws.FILTER(Picklists!$B:$B,Picklists!$C:$C='Contacts picklists'!JY1))</f>
        <v/>
      </c>
      <c r="JZ2" t="str" cm="1">
        <f t="array" ref="JZ2">IF(ISBLANK(JZ$1),"",_xlfn._xlws.FILTER(Picklists!$B:$B,Picklists!$C:$C='Contacts picklists'!JZ1))</f>
        <v/>
      </c>
      <c r="KA2" t="str" cm="1">
        <f t="array" ref="KA2">IF(ISBLANK(KA$1),"",_xlfn._xlws.FILTER(Picklists!$B:$B,Picklists!$C:$C='Contacts picklists'!KA1))</f>
        <v/>
      </c>
      <c r="KB2" t="str" cm="1">
        <f t="array" ref="KB2">IF(ISBLANK(KB$1),"",_xlfn._xlws.FILTER(Picklists!$B:$B,Picklists!$C:$C='Contacts picklists'!KB1))</f>
        <v/>
      </c>
      <c r="KC2" t="str" cm="1">
        <f t="array" ref="KC2">IF(ISBLANK(KC$1),"",_xlfn._xlws.FILTER(Picklists!$B:$B,Picklists!$C:$C='Contacts picklists'!KC1))</f>
        <v/>
      </c>
      <c r="KD2" t="str" cm="1">
        <f t="array" ref="KD2">IF(ISBLANK(KD$1),"",_xlfn._xlws.FILTER(Picklists!$B:$B,Picklists!$C:$C='Contacts picklists'!KD1))</f>
        <v/>
      </c>
      <c r="KE2" t="str" cm="1">
        <f t="array" ref="KE2">IF(ISBLANK(KE$1),"",_xlfn._xlws.FILTER(Picklists!$B:$B,Picklists!$C:$C='Contacts picklists'!KE1))</f>
        <v/>
      </c>
      <c r="KF2" t="str" cm="1">
        <f t="array" ref="KF2">IF(ISBLANK(KF$1),"",_xlfn._xlws.FILTER(Picklists!$B:$B,Picklists!$C:$C='Contacts picklists'!KF1))</f>
        <v/>
      </c>
      <c r="KG2" t="str" cm="1">
        <f t="array" ref="KG2">IF(ISBLANK(KG$1),"",_xlfn._xlws.FILTER(Picklists!$B:$B,Picklists!$C:$C='Contacts picklists'!KG1))</f>
        <v/>
      </c>
      <c r="KH2" t="str" cm="1">
        <f t="array" ref="KH2">IF(ISBLANK(KH$1),"",_xlfn._xlws.FILTER(Picklists!$B:$B,Picklists!$C:$C='Contacts picklists'!KH1))</f>
        <v/>
      </c>
      <c r="KI2" t="str" cm="1">
        <f t="array" ref="KI2">IF(ISBLANK(KI$1),"",_xlfn._xlws.FILTER(Picklists!$B:$B,Picklists!$C:$C='Contacts picklists'!KI1))</f>
        <v/>
      </c>
      <c r="KJ2" t="str" cm="1">
        <f t="array" ref="KJ2">IF(ISBLANK(KJ$1),"",_xlfn._xlws.FILTER(Picklists!$B:$B,Picklists!$C:$C='Contacts picklists'!KJ1))</f>
        <v/>
      </c>
      <c r="KK2" t="str" cm="1">
        <f t="array" ref="KK2">IF(ISBLANK(KK$1),"",_xlfn._xlws.FILTER(Picklists!$B:$B,Picklists!$C:$C='Contacts picklists'!KK1))</f>
        <v/>
      </c>
      <c r="KL2" t="str" cm="1">
        <f t="array" ref="KL2">IF(ISBLANK(KL$1),"",_xlfn._xlws.FILTER(Picklists!$B:$B,Picklists!$C:$C='Contacts picklists'!KL1))</f>
        <v/>
      </c>
      <c r="KM2" t="str" cm="1">
        <f t="array" ref="KM2">IF(ISBLANK(KM$1),"",_xlfn._xlws.FILTER(Picklists!$B:$B,Picklists!$C:$C='Contacts picklists'!KM1))</f>
        <v/>
      </c>
      <c r="KN2" t="str" cm="1">
        <f t="array" ref="KN2">IF(ISBLANK(KN$1),"",_xlfn._xlws.FILTER(Picklists!$B:$B,Picklists!$C:$C='Contacts picklists'!KN1))</f>
        <v/>
      </c>
      <c r="KO2" t="str" cm="1">
        <f t="array" ref="KO2">IF(ISBLANK(KO$1),"",_xlfn._xlws.FILTER(Picklists!$B:$B,Picklists!$C:$C='Contacts picklists'!KO1))</f>
        <v/>
      </c>
      <c r="KP2" t="str" cm="1">
        <f t="array" ref="KP2">IF(ISBLANK(KP$1),"",_xlfn._xlws.FILTER(Picklists!$B:$B,Picklists!$C:$C='Contacts picklists'!KP1))</f>
        <v/>
      </c>
      <c r="KQ2" t="str" cm="1">
        <f t="array" ref="KQ2">IF(ISBLANK(KQ$1),"",_xlfn._xlws.FILTER(Picklists!$B:$B,Picklists!$C:$C='Contacts picklists'!KQ1))</f>
        <v/>
      </c>
      <c r="KR2" t="str" cm="1">
        <f t="array" ref="KR2">IF(ISBLANK(KR$1),"",_xlfn._xlws.FILTER(Picklists!$B:$B,Picklists!$C:$C='Contacts picklists'!KR1))</f>
        <v/>
      </c>
      <c r="KS2" t="str" cm="1">
        <f t="array" ref="KS2">IF(ISBLANK(KS$1),"",_xlfn._xlws.FILTER(Picklists!$B:$B,Picklists!$C:$C='Contacts picklists'!KS1))</f>
        <v/>
      </c>
      <c r="KT2" t="str" cm="1">
        <f t="array" ref="KT2">IF(ISBLANK(KT$1),"",_xlfn._xlws.FILTER(Picklists!$B:$B,Picklists!$C:$C='Contacts picklists'!KT1))</f>
        <v/>
      </c>
      <c r="KU2" t="str" cm="1">
        <f t="array" ref="KU2">IF(ISBLANK(KU$1),"",_xlfn._xlws.FILTER(Picklists!$B:$B,Picklists!$C:$C='Contacts picklists'!KU1))</f>
        <v/>
      </c>
      <c r="KV2" t="str" cm="1">
        <f t="array" ref="KV2">IF(ISBLANK(KV$1),"",_xlfn._xlws.FILTER(Picklists!$B:$B,Picklists!$C:$C='Contacts picklists'!KV1))</f>
        <v/>
      </c>
      <c r="KW2" t="str" cm="1">
        <f t="array" ref="KW2">IF(ISBLANK(KW$1),"",_xlfn._xlws.FILTER(Picklists!$B:$B,Picklists!$C:$C='Contacts picklists'!KW1))</f>
        <v/>
      </c>
      <c r="KX2" t="str" cm="1">
        <f t="array" ref="KX2">IF(ISBLANK(KX$1),"",_xlfn._xlws.FILTER(Picklists!$B:$B,Picklists!$C:$C='Contacts picklists'!KX1))</f>
        <v/>
      </c>
      <c r="KY2" t="str" cm="1">
        <f t="array" ref="KY2">IF(ISBLANK(KY$1),"",_xlfn._xlws.FILTER(Picklists!$B:$B,Picklists!$C:$C='Contacts picklists'!KY1))</f>
        <v/>
      </c>
      <c r="KZ2" t="str" cm="1">
        <f t="array" ref="KZ2">IF(ISBLANK(KZ$1),"",_xlfn._xlws.FILTER(Picklists!$B:$B,Picklists!$C:$C='Contacts picklists'!KZ1))</f>
        <v/>
      </c>
      <c r="LA2" t="str" cm="1">
        <f t="array" ref="LA2">IF(ISBLANK(LA$1),"",_xlfn._xlws.FILTER(Picklists!$B:$B,Picklists!$C:$C='Contacts picklists'!LA1))</f>
        <v/>
      </c>
      <c r="LB2" t="str" cm="1">
        <f t="array" ref="LB2">IF(ISBLANK(LB$1),"",_xlfn._xlws.FILTER(Picklists!$B:$B,Picklists!$C:$C='Contacts picklists'!LB1))</f>
        <v/>
      </c>
      <c r="LC2" t="str" cm="1">
        <f t="array" ref="LC2">IF(ISBLANK(LC$1),"",_xlfn._xlws.FILTER(Picklists!$B:$B,Picklists!$C:$C='Contacts picklists'!LC1))</f>
        <v/>
      </c>
      <c r="LD2" t="str" cm="1">
        <f t="array" ref="LD2">IF(ISBLANK(LD$1),"",_xlfn._xlws.FILTER(Picklists!$B:$B,Picklists!$C:$C='Contacts picklists'!LD1))</f>
        <v/>
      </c>
      <c r="LE2" t="str" cm="1">
        <f t="array" ref="LE2">IF(ISBLANK(LE$1),"",_xlfn._xlws.FILTER(Picklists!$B:$B,Picklists!$C:$C='Contacts picklists'!LE1))</f>
        <v/>
      </c>
      <c r="LF2" t="str" cm="1">
        <f t="array" ref="LF2">IF(ISBLANK(LF$1),"",_xlfn._xlws.FILTER(Picklists!$B:$B,Picklists!$C:$C='Contacts picklists'!LF1))</f>
        <v/>
      </c>
      <c r="LG2" t="str" cm="1">
        <f t="array" ref="LG2">IF(ISBLANK(LG$1),"",_xlfn._xlws.FILTER(Picklists!$B:$B,Picklists!$C:$C='Contacts picklists'!LG1))</f>
        <v/>
      </c>
      <c r="LH2" t="str" cm="1">
        <f t="array" ref="LH2">IF(ISBLANK(LH$1),"",_xlfn._xlws.FILTER(Picklists!$B:$B,Picklists!$C:$C='Contacts picklists'!LH1))</f>
        <v/>
      </c>
      <c r="LI2" t="str" cm="1">
        <f t="array" ref="LI2">IF(ISBLANK(LI$1),"",_xlfn._xlws.FILTER(Picklists!$B:$B,Picklists!$C:$C='Contacts picklists'!LI1))</f>
        <v/>
      </c>
      <c r="LJ2" t="str" cm="1">
        <f t="array" ref="LJ2">IF(ISBLANK(LJ$1),"",_xlfn._xlws.FILTER(Picklists!$B:$B,Picklists!$C:$C='Contacts picklists'!LJ1))</f>
        <v/>
      </c>
      <c r="LK2" t="str" cm="1">
        <f t="array" ref="LK2">IF(ISBLANK(LK$1),"",_xlfn._xlws.FILTER(Picklists!$B:$B,Picklists!$C:$C='Contacts picklists'!LK1))</f>
        <v/>
      </c>
      <c r="LL2" t="str" cm="1">
        <f t="array" ref="LL2">IF(ISBLANK(LL$1),"",_xlfn._xlws.FILTER(Picklists!$B:$B,Picklists!$C:$C='Contacts picklists'!LL1))</f>
        <v/>
      </c>
      <c r="LM2" t="str" cm="1">
        <f t="array" ref="LM2">IF(ISBLANK(LM$1),"",_xlfn._xlws.FILTER(Picklists!$B:$B,Picklists!$C:$C='Contacts picklists'!LM1))</f>
        <v/>
      </c>
      <c r="LN2" t="str" cm="1">
        <f t="array" ref="LN2">IF(ISBLANK(LN$1),"",_xlfn._xlws.FILTER(Picklists!$B:$B,Picklists!$C:$C='Contacts picklists'!LN1))</f>
        <v/>
      </c>
      <c r="LO2" t="str" cm="1">
        <f t="array" ref="LO2">IF(ISBLANK(LO$1),"",_xlfn._xlws.FILTER(Picklists!$B:$B,Picklists!$C:$C='Contacts picklists'!LO1))</f>
        <v/>
      </c>
      <c r="LP2" t="str" cm="1">
        <f t="array" ref="LP2">IF(ISBLANK(LP$1),"",_xlfn._xlws.FILTER(Picklists!$B:$B,Picklists!$C:$C='Contacts picklists'!LP1))</f>
        <v/>
      </c>
      <c r="LQ2" t="str" cm="1">
        <f t="array" ref="LQ2">IF(ISBLANK(LQ$1),"",_xlfn._xlws.FILTER(Picklists!$B:$B,Picklists!$C:$C='Contacts picklists'!LQ1))</f>
        <v/>
      </c>
      <c r="LR2" t="str" cm="1">
        <f t="array" ref="LR2">IF(ISBLANK(LR$1),"",_xlfn._xlws.FILTER(Picklists!$B:$B,Picklists!$C:$C='Contacts picklists'!LR1))</f>
        <v/>
      </c>
      <c r="LS2" t="str" cm="1">
        <f t="array" ref="LS2">IF(ISBLANK(LS$1),"",_xlfn._xlws.FILTER(Picklists!$B:$B,Picklists!$C:$C='Contacts picklists'!LS1))</f>
        <v/>
      </c>
      <c r="LT2" t="str" cm="1">
        <f t="array" ref="LT2">IF(ISBLANK(LT$1),"",_xlfn._xlws.FILTER(Picklists!$B:$B,Picklists!$C:$C='Contacts picklists'!LT1))</f>
        <v/>
      </c>
      <c r="LU2" t="str" cm="1">
        <f t="array" ref="LU2">IF(ISBLANK(LU$1),"",_xlfn._xlws.FILTER(Picklists!$B:$B,Picklists!$C:$C='Contacts picklists'!LU1))</f>
        <v/>
      </c>
      <c r="LV2" t="str" cm="1">
        <f t="array" ref="LV2">IF(ISBLANK(LV$1),"",_xlfn._xlws.FILTER(Picklists!$B:$B,Picklists!$C:$C='Contacts picklists'!LV1))</f>
        <v/>
      </c>
      <c r="LW2" t="str" cm="1">
        <f t="array" ref="LW2">IF(ISBLANK(LW$1),"",_xlfn._xlws.FILTER(Picklists!$B:$B,Picklists!$C:$C='Contacts picklists'!LW1))</f>
        <v/>
      </c>
      <c r="LX2" t="str" cm="1">
        <f t="array" ref="LX2">IF(ISBLANK(LX$1),"",_xlfn._xlws.FILTER(Picklists!$B:$B,Picklists!$C:$C='Contacts picklists'!LX1))</f>
        <v/>
      </c>
      <c r="LY2" t="str" cm="1">
        <f t="array" ref="LY2">IF(ISBLANK(LY$1),"",_xlfn._xlws.FILTER(Picklists!$B:$B,Picklists!$C:$C='Contacts picklists'!LY1))</f>
        <v/>
      </c>
      <c r="LZ2" t="str" cm="1">
        <f t="array" ref="LZ2">IF(ISBLANK(LZ$1),"",_xlfn._xlws.FILTER(Picklists!$B:$B,Picklists!$C:$C='Contacts picklists'!LZ1))</f>
        <v/>
      </c>
      <c r="MA2" t="str" cm="1">
        <f t="array" ref="MA2">IF(ISBLANK(MA$1),"",_xlfn._xlws.FILTER(Picklists!$B:$B,Picklists!$C:$C='Contacts picklists'!MA1))</f>
        <v/>
      </c>
      <c r="MB2" t="str" cm="1">
        <f t="array" ref="MB2">IF(ISBLANK(MB$1),"",_xlfn._xlws.FILTER(Picklists!$B:$B,Picklists!$C:$C='Contacts picklists'!MB1))</f>
        <v/>
      </c>
      <c r="MC2" t="str" cm="1">
        <f t="array" ref="MC2">IF(ISBLANK(MC$1),"",_xlfn._xlws.FILTER(Picklists!$B:$B,Picklists!$C:$C='Contacts picklists'!MC1))</f>
        <v/>
      </c>
      <c r="MD2" t="str" cm="1">
        <f t="array" ref="MD2">IF(ISBLANK(MD$1),"",_xlfn._xlws.FILTER(Picklists!$B:$B,Picklists!$C:$C='Contacts picklists'!MD1))</f>
        <v/>
      </c>
      <c r="ME2" t="str" cm="1">
        <f t="array" ref="ME2">IF(ISBLANK(ME$1),"",_xlfn._xlws.FILTER(Picklists!$B:$B,Picklists!$C:$C='Contacts picklists'!ME1))</f>
        <v/>
      </c>
      <c r="MF2" t="str" cm="1">
        <f t="array" ref="MF2">IF(ISBLANK(MF$1),"",_xlfn._xlws.FILTER(Picklists!$B:$B,Picklists!$C:$C='Contacts picklists'!MF1))</f>
        <v/>
      </c>
      <c r="MG2" t="str" cm="1">
        <f t="array" ref="MG2">IF(ISBLANK(MG$1),"",_xlfn._xlws.FILTER(Picklists!$B:$B,Picklists!$C:$C='Contacts picklists'!MG1))</f>
        <v/>
      </c>
      <c r="MH2" t="str" cm="1">
        <f t="array" ref="MH2">IF(ISBLANK(MH$1),"",_xlfn._xlws.FILTER(Picklists!$B:$B,Picklists!$C:$C='Contacts picklists'!MH1))</f>
        <v/>
      </c>
      <c r="MI2" t="str" cm="1">
        <f t="array" ref="MI2">IF(ISBLANK(MI$1),"",_xlfn._xlws.FILTER(Picklists!$B:$B,Picklists!$C:$C='Contacts picklists'!MI1))</f>
        <v/>
      </c>
      <c r="MJ2" t="str" cm="1">
        <f t="array" ref="MJ2">IF(ISBLANK(MJ$1),"",_xlfn._xlws.FILTER(Picklists!$B:$B,Picklists!$C:$C='Contacts picklists'!MJ1))</f>
        <v/>
      </c>
      <c r="MK2" t="str" cm="1">
        <f t="array" ref="MK2">IF(ISBLANK(MK$1),"",_xlfn._xlws.FILTER(Picklists!$B:$B,Picklists!$C:$C='Contacts picklists'!MK1))</f>
        <v/>
      </c>
      <c r="ML2" t="str" cm="1">
        <f t="array" ref="ML2">IF(ISBLANK(ML$1),"",_xlfn._xlws.FILTER(Picklists!$B:$B,Picklists!$C:$C='Contacts picklists'!ML1))</f>
        <v/>
      </c>
      <c r="MM2" t="str" cm="1">
        <f t="array" ref="MM2">IF(ISBLANK(MM$1),"",_xlfn._xlws.FILTER(Picklists!$B:$B,Picklists!$C:$C='Contacts picklists'!MM1))</f>
        <v/>
      </c>
      <c r="MN2" t="str" cm="1">
        <f t="array" ref="MN2">IF(ISBLANK(MN$1),"",_xlfn._xlws.FILTER(Picklists!$B:$B,Picklists!$C:$C='Contacts picklists'!MN1))</f>
        <v/>
      </c>
      <c r="MO2" t="str" cm="1">
        <f t="array" ref="MO2">IF(ISBLANK(MO$1),"",_xlfn._xlws.FILTER(Picklists!$B:$B,Picklists!$C:$C='Contacts picklists'!MO1))</f>
        <v/>
      </c>
      <c r="MP2" t="str" cm="1">
        <f t="array" ref="MP2">IF(ISBLANK(MP$1),"",_xlfn._xlws.FILTER(Picklists!$B:$B,Picklists!$C:$C='Contacts picklists'!MP1))</f>
        <v/>
      </c>
      <c r="MQ2" t="str" cm="1">
        <f t="array" ref="MQ2">IF(ISBLANK(MQ$1),"",_xlfn._xlws.FILTER(Picklists!$B:$B,Picklists!$C:$C='Contacts picklists'!MQ1))</f>
        <v/>
      </c>
      <c r="MR2" t="str" cm="1">
        <f t="array" ref="MR2">IF(ISBLANK(MR$1),"",_xlfn._xlws.FILTER(Picklists!$B:$B,Picklists!$C:$C='Contacts picklists'!MR1))</f>
        <v/>
      </c>
      <c r="MS2" t="str" cm="1">
        <f t="array" ref="MS2">IF(ISBLANK(MS$1),"",_xlfn._xlws.FILTER(Picklists!$B:$B,Picklists!$C:$C='Contacts picklists'!MS1))</f>
        <v/>
      </c>
      <c r="MT2" t="str" cm="1">
        <f t="array" ref="MT2">IF(ISBLANK(MT$1),"",_xlfn._xlws.FILTER(Picklists!$B:$B,Picklists!$C:$C='Contacts picklists'!MT1))</f>
        <v/>
      </c>
      <c r="MU2" t="str" cm="1">
        <f t="array" ref="MU2">IF(ISBLANK(MU$1),"",_xlfn._xlws.FILTER(Picklists!$B:$B,Picklists!$C:$C='Contacts picklists'!MU1))</f>
        <v/>
      </c>
      <c r="MV2" t="str" cm="1">
        <f t="array" ref="MV2">IF(ISBLANK(MV$1),"",_xlfn._xlws.FILTER(Picklists!$B:$B,Picklists!$C:$C='Contacts picklists'!MV1))</f>
        <v/>
      </c>
      <c r="MW2" t="str" cm="1">
        <f t="array" ref="MW2">IF(ISBLANK(MW$1),"",_xlfn._xlws.FILTER(Picklists!$B:$B,Picklists!$C:$C='Contacts picklists'!MW1))</f>
        <v/>
      </c>
      <c r="MX2" t="str" cm="1">
        <f t="array" ref="MX2">IF(ISBLANK(MX$1),"",_xlfn._xlws.FILTER(Picklists!$B:$B,Picklists!$C:$C='Contacts picklists'!MX1))</f>
        <v/>
      </c>
      <c r="MY2" t="str" cm="1">
        <f t="array" ref="MY2">IF(ISBLANK(MY$1),"",_xlfn._xlws.FILTER(Picklists!$B:$B,Picklists!$C:$C='Contacts picklists'!MY1))</f>
        <v/>
      </c>
      <c r="MZ2" t="str" cm="1">
        <f t="array" ref="MZ2">IF(ISBLANK(MZ$1),"",_xlfn._xlws.FILTER(Picklists!$B:$B,Picklists!$C:$C='Contacts picklists'!MZ1))</f>
        <v/>
      </c>
      <c r="NA2" t="str" cm="1">
        <f t="array" ref="NA2">IF(ISBLANK(NA$1),"",_xlfn._xlws.FILTER(Picklists!$B:$B,Picklists!$C:$C='Contacts picklists'!NA1))</f>
        <v/>
      </c>
      <c r="NB2" t="str" cm="1">
        <f t="array" ref="NB2">IF(ISBLANK(NB$1),"",_xlfn._xlws.FILTER(Picklists!$B:$B,Picklists!$C:$C='Contacts picklists'!NB1))</f>
        <v/>
      </c>
      <c r="NC2" t="str" cm="1">
        <f t="array" ref="NC2">IF(ISBLANK(NC$1),"",_xlfn._xlws.FILTER(Picklists!$B:$B,Picklists!$C:$C='Contacts picklists'!NC1))</f>
        <v/>
      </c>
      <c r="ND2" t="str" cm="1">
        <f t="array" ref="ND2">IF(ISBLANK(ND$1),"",_xlfn._xlws.FILTER(Picklists!$B:$B,Picklists!$C:$C='Contacts picklists'!ND1))</f>
        <v/>
      </c>
      <c r="NE2" t="str" cm="1">
        <f t="array" ref="NE2">IF(ISBLANK(NE$1),"",_xlfn._xlws.FILTER(Picklists!$B:$B,Picklists!$C:$C='Contacts picklists'!NE1))</f>
        <v/>
      </c>
      <c r="NF2" t="str" cm="1">
        <f t="array" ref="NF2">IF(ISBLANK(NF$1),"",_xlfn._xlws.FILTER(Picklists!$B:$B,Picklists!$C:$C='Contacts picklists'!NF1))</f>
        <v/>
      </c>
      <c r="NG2" t="str" cm="1">
        <f t="array" ref="NG2">IF(ISBLANK(NG$1),"",_xlfn._xlws.FILTER(Picklists!$B:$B,Picklists!$C:$C='Contacts picklists'!NG1))</f>
        <v/>
      </c>
      <c r="NH2" t="str" cm="1">
        <f t="array" ref="NH2">IF(ISBLANK(NH$1),"",_xlfn._xlws.FILTER(Picklists!$B:$B,Picklists!$C:$C='Contacts picklists'!NH1))</f>
        <v/>
      </c>
      <c r="NI2" t="str" cm="1">
        <f t="array" ref="NI2">IF(ISBLANK(NI$1),"",_xlfn._xlws.FILTER(Picklists!$B:$B,Picklists!$C:$C='Contacts picklists'!NI1))</f>
        <v/>
      </c>
      <c r="NJ2" t="str" cm="1">
        <f t="array" ref="NJ2">IF(ISBLANK(NJ$1),"",_xlfn._xlws.FILTER(Picklists!$B:$B,Picklists!$C:$C='Contacts picklists'!NJ1))</f>
        <v/>
      </c>
      <c r="NK2" t="str" cm="1">
        <f t="array" ref="NK2">IF(ISBLANK(NK$1),"",_xlfn._xlws.FILTER(Picklists!$B:$B,Picklists!$C:$C='Contacts picklists'!NK1))</f>
        <v/>
      </c>
      <c r="NL2" t="str" cm="1">
        <f t="array" ref="NL2">IF(ISBLANK(NL$1),"",_xlfn._xlws.FILTER(Picklists!$B:$B,Picklists!$C:$C='Contacts picklists'!NL1))</f>
        <v/>
      </c>
      <c r="NM2" t="str" cm="1">
        <f t="array" ref="NM2">IF(ISBLANK(NM$1),"",_xlfn._xlws.FILTER(Picklists!$B:$B,Picklists!$C:$C='Contacts picklists'!NM1))</f>
        <v/>
      </c>
      <c r="NN2" t="str" cm="1">
        <f t="array" ref="NN2">IF(ISBLANK(NN$1),"",_xlfn._xlws.FILTER(Picklists!$B:$B,Picklists!$C:$C='Contacts picklists'!NN1))</f>
        <v/>
      </c>
      <c r="NO2" t="str" cm="1">
        <f t="array" ref="NO2">IF(ISBLANK(NO$1),"",_xlfn._xlws.FILTER(Picklists!$B:$B,Picklists!$C:$C='Contacts picklists'!NO1))</f>
        <v/>
      </c>
      <c r="NP2" t="str" cm="1">
        <f t="array" ref="NP2">IF(ISBLANK(NP$1),"",_xlfn._xlws.FILTER(Picklists!$B:$B,Picklists!$C:$C='Contacts picklists'!NP1))</f>
        <v/>
      </c>
      <c r="NQ2" t="str" cm="1">
        <f t="array" ref="NQ2">IF(ISBLANK(NQ$1),"",_xlfn._xlws.FILTER(Picklists!$B:$B,Picklists!$C:$C='Contacts picklists'!NQ1))</f>
        <v/>
      </c>
      <c r="NR2" t="str" cm="1">
        <f t="array" ref="NR2">IF(ISBLANK(NR$1),"",_xlfn._xlws.FILTER(Picklists!$B:$B,Picklists!$C:$C='Contacts picklists'!NR1))</f>
        <v/>
      </c>
      <c r="NS2" t="str" cm="1">
        <f t="array" ref="NS2">IF(ISBLANK(NS$1),"",_xlfn._xlws.FILTER(Picklists!$B:$B,Picklists!$C:$C='Contacts picklists'!NS1))</f>
        <v/>
      </c>
      <c r="NT2" t="str" cm="1">
        <f t="array" ref="NT2">IF(ISBLANK(NT$1),"",_xlfn._xlws.FILTER(Picklists!$B:$B,Picklists!$C:$C='Contacts picklists'!NT1))</f>
        <v/>
      </c>
      <c r="NU2" t="str" cm="1">
        <f t="array" ref="NU2">IF(ISBLANK(NU$1),"",_xlfn._xlws.FILTER(Picklists!$B:$B,Picklists!$C:$C='Contacts picklists'!NU1))</f>
        <v/>
      </c>
      <c r="NV2" t="str" cm="1">
        <f t="array" ref="NV2">IF(ISBLANK(NV$1),"",_xlfn._xlws.FILTER(Picklists!$B:$B,Picklists!$C:$C='Contacts picklists'!NV1))</f>
        <v/>
      </c>
      <c r="NW2" t="str" cm="1">
        <f t="array" ref="NW2">IF(ISBLANK(NW$1),"",_xlfn._xlws.FILTER(Picklists!$B:$B,Picklists!$C:$C='Contacts picklists'!NW1))</f>
        <v/>
      </c>
      <c r="NX2" t="str" cm="1">
        <f t="array" ref="NX2">IF(ISBLANK(NX$1),"",_xlfn._xlws.FILTER(Picklists!$B:$B,Picklists!$C:$C='Contacts picklists'!NX1))</f>
        <v/>
      </c>
      <c r="NY2" t="str" cm="1">
        <f t="array" ref="NY2">IF(ISBLANK(NY$1),"",_xlfn._xlws.FILTER(Picklists!$B:$B,Picklists!$C:$C='Contacts picklists'!NY1))</f>
        <v/>
      </c>
      <c r="NZ2" t="str" cm="1">
        <f t="array" ref="NZ2">IF(ISBLANK(NZ$1),"",_xlfn._xlws.FILTER(Picklists!$B:$B,Picklists!$C:$C='Contacts picklists'!NZ1))</f>
        <v/>
      </c>
      <c r="OA2" t="str" cm="1">
        <f t="array" ref="OA2">IF(ISBLANK(OA$1),"",_xlfn._xlws.FILTER(Picklists!$B:$B,Picklists!$C:$C='Contacts picklists'!OA1))</f>
        <v/>
      </c>
      <c r="OB2" t="str" cm="1">
        <f t="array" ref="OB2">IF(ISBLANK(OB$1),"",_xlfn._xlws.FILTER(Picklists!$B:$B,Picklists!$C:$C='Contacts picklists'!OB1))</f>
        <v/>
      </c>
      <c r="OC2" t="str" cm="1">
        <f t="array" ref="OC2">IF(ISBLANK(OC$1),"",_xlfn._xlws.FILTER(Picklists!$B:$B,Picklists!$C:$C='Contacts picklists'!OC1))</f>
        <v/>
      </c>
      <c r="OD2" t="str" cm="1">
        <f t="array" ref="OD2">IF(ISBLANK(OD$1),"",_xlfn._xlws.FILTER(Picklists!$B:$B,Picklists!$C:$C='Contacts picklists'!OD1))</f>
        <v/>
      </c>
      <c r="OE2" t="str" cm="1">
        <f t="array" ref="OE2">IF(ISBLANK(OE$1),"",_xlfn._xlws.FILTER(Picklists!$B:$B,Picklists!$C:$C='Contacts picklists'!OE1))</f>
        <v/>
      </c>
      <c r="OF2" t="str" cm="1">
        <f t="array" ref="OF2">IF(ISBLANK(OF$1),"",_xlfn._xlws.FILTER(Picklists!$B:$B,Picklists!$C:$C='Contacts picklists'!OF1))</f>
        <v/>
      </c>
      <c r="OG2" t="str" cm="1">
        <f t="array" ref="OG2">IF(ISBLANK(OG$1),"",_xlfn._xlws.FILTER(Picklists!$B:$B,Picklists!$C:$C='Contacts picklists'!OG1))</f>
        <v/>
      </c>
      <c r="OH2" t="str" cm="1">
        <f t="array" ref="OH2">IF(ISBLANK(OH$1),"",_xlfn._xlws.FILTER(Picklists!$B:$B,Picklists!$C:$C='Contacts picklists'!OH1))</f>
        <v/>
      </c>
      <c r="OI2" t="str" cm="1">
        <f t="array" ref="OI2">IF(ISBLANK(OI$1),"",_xlfn._xlws.FILTER(Picklists!$B:$B,Picklists!$C:$C='Contacts picklists'!OI1))</f>
        <v/>
      </c>
      <c r="OJ2" t="str" cm="1">
        <f t="array" ref="OJ2">IF(ISBLANK(OJ$1),"",_xlfn._xlws.FILTER(Picklists!$B:$B,Picklists!$C:$C='Contacts picklists'!OJ1))</f>
        <v/>
      </c>
    </row>
    <row r="3" spans="1:400" x14ac:dyDescent="0.25">
      <c r="B3" t="str">
        <v>Chad Whitaker</v>
      </c>
      <c r="C3" t="str">
        <v>AP</v>
      </c>
      <c r="D3" t="str">
        <v>Laura Applebaum</v>
      </c>
      <c r="E3" t="str">
        <v>Desire Martine</v>
      </c>
      <c r="F3" t="str">
        <v>Patty Shigihara</v>
      </c>
      <c r="G3" t="str">
        <v>AP</v>
      </c>
      <c r="H3" t="str">
        <v>Derek</v>
      </c>
      <c r="I3" t="str">
        <v>Nadezhda Novikova</v>
      </c>
      <c r="K3" t="str">
        <v>AP CC</v>
      </c>
      <c r="L3" t="str">
        <v>Ningraj Vathare</v>
      </c>
      <c r="M3" t="str">
        <v>Caroline Everett</v>
      </c>
      <c r="O3" t="str">
        <v>Shanna Lewinsky</v>
      </c>
      <c r="Q3" t="str">
        <v>Lonnie Williams</v>
      </c>
      <c r="R3" t="str">
        <v>Therese de Souza Dauter</v>
      </c>
      <c r="S3" t="str">
        <v>Sue Cottrell</v>
      </c>
      <c r="V3" t="str">
        <v>Matthew Jeffery</v>
      </c>
      <c r="W3" t="str">
        <v>Jennifer Butler Ervin</v>
      </c>
      <c r="X3" t="str">
        <v>AP</v>
      </c>
      <c r="Y3" t="str">
        <v>Ewald de Beer</v>
      </c>
      <c r="Z3" t="str">
        <v>Teresa Hoang</v>
      </c>
      <c r="AA3" t="str">
        <v>Olga Glumova</v>
      </c>
      <c r="AC3" t="str">
        <v>Bobby Pickell</v>
      </c>
      <c r="AD3" t="str">
        <v>Rebecca Sanz Barriuso</v>
      </c>
      <c r="AF3" t="str">
        <v>Benjamin Falk</v>
      </c>
      <c r="AH3" t="str">
        <v>Delia Callaghan</v>
      </c>
      <c r="AK3" t="str">
        <v>Mcunningham AP escalation point</v>
      </c>
      <c r="AM3" t="str">
        <v>I Nnocenti</v>
      </c>
      <c r="AN3" t="str">
        <v>Adam Nolan</v>
      </c>
      <c r="AO3" t="str">
        <v>Agnes Sokolnicka</v>
      </c>
      <c r="AQ3" t="str">
        <v>Nicholas Bauer</v>
      </c>
      <c r="AR3" t="str">
        <v>Esra Derya</v>
      </c>
      <c r="AS3" t="str">
        <v>Annemarie Joswig</v>
      </c>
      <c r="AT3" t="str">
        <v>Daniel Laureano</v>
      </c>
      <c r="AU3" t="str">
        <v>Alonzo Ramirez</v>
      </c>
      <c r="AV3" t="str">
        <v>Palendren Pillay</v>
      </c>
      <c r="AW3" t="str">
        <v>Thinus Ferreira</v>
      </c>
      <c r="AX3" t="str">
        <v>Andriyas Silas</v>
      </c>
      <c r="AY3" t="str">
        <v>Daniel Holguin</v>
      </c>
      <c r="BA3" t="str">
        <v>Richard (Rick) Hung-Griffin</v>
      </c>
      <c r="BB3" t="str">
        <v>Doris Yuyen</v>
      </c>
      <c r="BC3" t="str">
        <v>Sheldon Donnelly</v>
      </c>
      <c r="BD3" t="str">
        <v>Andrew Brunner</v>
      </c>
      <c r="BE3" t="str">
        <v>Louisa Carlse</v>
      </c>
      <c r="BF3" t="str">
        <v>Stacey Ibbott</v>
      </c>
      <c r="BH3" t="str">
        <v>Maria Churchwell</v>
      </c>
      <c r="BI3" t="str">
        <v>Lize Mesquita</v>
      </c>
      <c r="BJ3" t="str">
        <v>Alexandra Petrzalka</v>
      </c>
      <c r="BK3" t="str">
        <v>Charise Cabrera</v>
      </c>
      <c r="BL3" t="str">
        <v>Karl Meng</v>
      </c>
      <c r="BM3" t="str">
        <v>Karen Cross</v>
      </c>
      <c r="BO3" t="str">
        <v>Jon White</v>
      </c>
      <c r="BP3" t="str">
        <v>Aletta Mutz</v>
      </c>
      <c r="BQ3" t="str">
        <v>Kenneth Lock</v>
      </c>
      <c r="BR3" t="str">
        <v>AP</v>
      </c>
      <c r="BS3" t="str">
        <v>AP Contact</v>
      </c>
      <c r="BT3" t="str">
        <v>Danielle Natzke</v>
      </c>
      <c r="BU3" t="str">
        <v>Christian Leskanich</v>
      </c>
      <c r="BV3" t="str">
        <v>Aimee Ellenwood</v>
      </c>
      <c r="BW3" t="str">
        <v>Len Fasullo</v>
      </c>
      <c r="BX3" t="str">
        <v>Artee Patel</v>
      </c>
      <c r="BY3" t="str">
        <v>CC</v>
      </c>
      <c r="BZ3" t="str">
        <v>Nick Moczarski</v>
      </c>
      <c r="CA3" t="str">
        <v>Valentin Despocq</v>
      </c>
      <c r="CB3" t="str">
        <v>Mark</v>
      </c>
      <c r="CD3" t="str">
        <v>Yuseung Ha</v>
      </c>
      <c r="CE3" t="str">
        <v>Finance contact</v>
      </c>
      <c r="CF3" t="str">
        <v>AP email</v>
      </c>
      <c r="CI3" t="str">
        <v>Hendrik Zumhasch</v>
      </c>
      <c r="CJ3" t="str">
        <v>David Tamang</v>
      </c>
      <c r="CO3" t="str">
        <v>Anita Romano</v>
      </c>
      <c r="CP3" t="str">
        <v>Djamila Quintyne</v>
      </c>
      <c r="CR3" t="str">
        <v>JUAN MALDONADO</v>
      </c>
      <c r="CS3" t="str">
        <v>Charchil Vejani</v>
      </c>
      <c r="CU3" t="str">
        <v>Andy Maloy</v>
      </c>
      <c r="CV3" t="str">
        <v>Natasa Đurica</v>
      </c>
      <c r="CW3" t="str">
        <v>Sarah Brooks</v>
      </c>
      <c r="CX3" t="str">
        <v>Michael Bartlett</v>
      </c>
      <c r="CY3" t="str">
        <v>Luis Leiva</v>
      </c>
    </row>
    <row r="4" spans="1:400" x14ac:dyDescent="0.25">
      <c r="B4" t="str">
        <v>Timm Crowder</v>
      </c>
      <c r="C4" t="str">
        <v>AP team</v>
      </c>
      <c r="D4" t="str">
        <v>Michael Applebaum</v>
      </c>
      <c r="E4" t="str">
        <v>Invoice email</v>
      </c>
      <c r="G4" t="str">
        <v>Joseph Berry</v>
      </c>
      <c r="H4" t="str">
        <v>Kiran Asarpota</v>
      </c>
      <c r="I4" t="str">
        <v>Parveen Singh Jaswal</v>
      </c>
      <c r="K4" t="str">
        <v>AP CC contact</v>
      </c>
      <c r="L4" t="str">
        <v>Nisar Mulani</v>
      </c>
      <c r="M4" t="str">
        <v>Christian Wilson</v>
      </c>
      <c r="Q4" t="str">
        <v>Robert Gebo</v>
      </c>
      <c r="R4" t="str">
        <v>Vince Ghazar</v>
      </c>
      <c r="W4" t="str">
        <v>Lisa Stone</v>
      </c>
      <c r="X4" t="str">
        <v>Samantha Clark</v>
      </c>
      <c r="Z4" t="str">
        <v>Vicki Abbas</v>
      </c>
      <c r="AC4" t="str">
        <v>Eric Leonard</v>
      </c>
      <c r="AF4" t="str">
        <v>Haris Ahmadzai</v>
      </c>
      <c r="AH4" t="str">
        <v>Sergej Using</v>
      </c>
      <c r="AK4" t="str">
        <v>R Gajus</v>
      </c>
      <c r="AM4" t="str">
        <v>Joelle Innocenti</v>
      </c>
      <c r="AN4" t="str">
        <v>Adri Asombor</v>
      </c>
      <c r="AO4" t="str">
        <v>Aguiar Amanda</v>
      </c>
      <c r="AS4" t="str">
        <v>APJ Illumina</v>
      </c>
      <c r="AU4" t="str">
        <v>Amanda Falicki</v>
      </c>
      <c r="AW4" t="str">
        <v>Tony Stark</v>
      </c>
      <c r="AX4" t="str">
        <v>AP escalation point</v>
      </c>
      <c r="AY4" t="str">
        <v>Elsbeth Van Ommeren</v>
      </c>
      <c r="BA4" t="str">
        <v>Stacey Terpkos</v>
      </c>
      <c r="BB4" t="str">
        <v>Evija Abolina</v>
      </c>
      <c r="BD4" t="str">
        <v>AP</v>
      </c>
      <c r="BE4" t="str">
        <v>Roxanne Becker</v>
      </c>
      <c r="BI4" t="str">
        <v>Madisen Koval</v>
      </c>
      <c r="BJ4" t="str">
        <v>Alfred Fraunhofer</v>
      </c>
      <c r="BK4" t="str">
        <v>Deborah Miles</v>
      </c>
      <c r="BL4" t="str">
        <v>Linda</v>
      </c>
      <c r="BM4" t="str">
        <v>Whitney Surgenor</v>
      </c>
      <c r="BP4" t="str">
        <v>Carol Gill</v>
      </c>
      <c r="BR4" t="str">
        <v>Rohan Simon</v>
      </c>
      <c r="BS4" t="str">
        <v>AP Contact</v>
      </c>
      <c r="BT4" t="str">
        <v>International AP 2</v>
      </c>
      <c r="BU4" t="str">
        <v>Michael Wajnrajch</v>
      </c>
      <c r="BV4" t="str">
        <v>Allison Bleiler</v>
      </c>
      <c r="BX4" t="str">
        <v>Invoicing email</v>
      </c>
      <c r="BY4" t="str">
        <v>Niall Murphy</v>
      </c>
      <c r="CB4" t="str">
        <v>Mark Burr</v>
      </c>
      <c r="CE4" t="str">
        <v>Katie Morgan</v>
      </c>
      <c r="CF4" t="str">
        <v>Ashleigh Bradbury</v>
      </c>
      <c r="CI4" t="str">
        <v>Timm Jangner</v>
      </c>
      <c r="CJ4" t="str">
        <v>David Tamang</v>
      </c>
      <c r="CO4" t="str">
        <v>April Habon</v>
      </c>
      <c r="CP4" t="str">
        <v>James Dixon</v>
      </c>
      <c r="CR4" t="str">
        <v>Sam Kislevitz</v>
      </c>
      <c r="CU4" t="str">
        <v>James Munsey</v>
      </c>
      <c r="CW4" t="str">
        <v>Sue Oliver</v>
      </c>
      <c r="CX4" t="str">
        <v>Tom McKeown</v>
      </c>
      <c r="CY4" t="str">
        <v>Sara Dudnik</v>
      </c>
    </row>
    <row r="5" spans="1:400" x14ac:dyDescent="0.25">
      <c r="C5" t="str">
        <v>Corina Rivera</v>
      </c>
      <c r="E5" t="str">
        <v>Jean-Eudes Lepelletier</v>
      </c>
      <c r="G5" t="str">
        <v>Kiana Shelton</v>
      </c>
      <c r="H5" t="str">
        <v>Ronald Ooi</v>
      </c>
      <c r="I5" t="str">
        <v>Patrycja Witkowska</v>
      </c>
      <c r="K5" t="str">
        <v>Christy (Hoi Ying) Yip</v>
      </c>
      <c r="L5" t="str">
        <v>Rohan Muluk</v>
      </c>
      <c r="M5" t="str">
        <v>Flavio Ambrogiani</v>
      </c>
      <c r="Q5" t="str">
        <v>Stivan Stoilov</v>
      </c>
      <c r="X5" t="str">
        <v>Samir Patel</v>
      </c>
      <c r="AF5" t="str">
        <v>Kristen Marko</v>
      </c>
      <c r="AH5" t="str">
        <v>Timea Habulin-Vida- PO contact</v>
      </c>
      <c r="AK5" t="str">
        <v>Terry Allen</v>
      </c>
      <c r="AM5" t="str">
        <v>K Ndoni</v>
      </c>
      <c r="AN5" t="str">
        <v>Agnes Sokolnicka</v>
      </c>
      <c r="AO5" t="str">
        <v>Albert Fong Woo</v>
      </c>
      <c r="AS5" t="str">
        <v>EMEA Illumina</v>
      </c>
      <c r="AU5" t="str">
        <v>Amandeep Braich</v>
      </c>
      <c r="AX5" t="str">
        <v>Chen Ee Lau</v>
      </c>
      <c r="AY5" t="str">
        <v>Erin Engle</v>
      </c>
      <c r="BA5" t="str">
        <v>Stephanie St Juste</v>
      </c>
      <c r="BB5" t="str">
        <v>Ian Cook</v>
      </c>
      <c r="BD5" t="str">
        <v>Cece Zolt</v>
      </c>
      <c r="BE5" t="str">
        <v>Ruan Greeff</v>
      </c>
      <c r="BI5" t="str">
        <v>Michelle Cutting</v>
      </c>
      <c r="BJ5" t="str">
        <v>Andreea Bejan</v>
      </c>
      <c r="BK5" t="str">
        <v>Despatch Account</v>
      </c>
      <c r="BL5" t="str">
        <v>Mandy</v>
      </c>
      <c r="BP5" t="str">
        <v>David Cyrek</v>
      </c>
      <c r="BR5" t="str">
        <v>Susanna Garcia</v>
      </c>
      <c r="BS5" t="str">
        <v>AP new</v>
      </c>
      <c r="BT5" t="str">
        <v>Justin Murrietta</v>
      </c>
      <c r="BU5" t="str">
        <v>Sindy Denyer</v>
      </c>
      <c r="BV5" t="str">
        <v>Allison Harney</v>
      </c>
      <c r="CB5" t="str">
        <v>Owain Powell</v>
      </c>
      <c r="CE5" t="str">
        <v>Tom Martin</v>
      </c>
      <c r="CF5" t="str">
        <v>Barry Williamson</v>
      </c>
      <c r="CJ5" t="str">
        <v>Fedelia Kemembin</v>
      </c>
      <c r="CO5" t="str">
        <v>CHRISTINA MENARD</v>
      </c>
      <c r="CP5" t="str">
        <v>John Fontenault</v>
      </c>
      <c r="CU5" t="str">
        <v>Jason McNamara</v>
      </c>
    </row>
    <row r="6" spans="1:400" x14ac:dyDescent="0.25">
      <c r="C6" t="str">
        <v>Eric Memarzadeh</v>
      </c>
      <c r="E6" t="str">
        <v>ROQUES SEBASTIEN</v>
      </c>
      <c r="G6" t="str">
        <v>Kimberly Hillman</v>
      </c>
      <c r="H6" t="str">
        <v>Shahidin Bin Mohamed Noor</v>
      </c>
      <c r="I6" t="str">
        <v>Petia Tasheva</v>
      </c>
      <c r="K6" t="str">
        <v>Elliot Yu</v>
      </c>
      <c r="M6" t="str">
        <v>Magdalena Dzierga</v>
      </c>
      <c r="AF6" t="str">
        <v>Maria Nguyen</v>
      </c>
      <c r="AM6" t="str">
        <v>Lynn Breiling</v>
      </c>
      <c r="AN6" t="str">
        <v>Aguiar Amanda</v>
      </c>
      <c r="AO6" t="str">
        <v>Alexia Tolis</v>
      </c>
      <c r="AS6" t="str">
        <v>Invoice email</v>
      </c>
      <c r="AU6" t="str">
        <v>Anna Jakubowska</v>
      </c>
      <c r="AX6" t="str">
        <v>Dayana Yacob</v>
      </c>
      <c r="AY6" t="str">
        <v>Lukasz Dolny</v>
      </c>
      <c r="BA6" t="str">
        <v>Tristan Basdeo</v>
      </c>
      <c r="BB6" t="str">
        <v>Louisa Carlse</v>
      </c>
      <c r="BD6" t="str">
        <v>Daniel Warman</v>
      </c>
      <c r="BI6" t="str">
        <v>Scott Robbins</v>
      </c>
      <c r="BJ6" t="str">
        <v>AP Contact</v>
      </c>
      <c r="BK6" t="str">
        <v>Helen Bleasdale</v>
      </c>
      <c r="BL6" t="str">
        <v>Marika Praude</v>
      </c>
      <c r="BP6" t="str">
        <v>Hailey Donahue</v>
      </c>
      <c r="BS6" t="str">
        <v>Bonnie Wassmer</v>
      </c>
      <c r="BT6" t="str">
        <v>Louisa Carlse</v>
      </c>
      <c r="BV6" t="str">
        <v>Anton Mulvaney</v>
      </c>
      <c r="CE6" t="str">
        <v>Tom Wilton</v>
      </c>
      <c r="CF6" t="str">
        <v>Beth Reader</v>
      </c>
      <c r="CJ6" t="str">
        <v>Vinit Kumar</v>
      </c>
      <c r="CO6" t="str">
        <v>Ed Ledesma</v>
      </c>
      <c r="CP6" t="str">
        <v>Sara Howe</v>
      </c>
      <c r="CU6" t="str">
        <v>Laura Hammond</v>
      </c>
    </row>
    <row r="7" spans="1:400" x14ac:dyDescent="0.25">
      <c r="C7" t="str">
        <v>Robert Planting</v>
      </c>
      <c r="G7" t="str">
        <v>Kyle Regan</v>
      </c>
      <c r="I7" t="str">
        <v>Valentin Svalina</v>
      </c>
      <c r="K7" t="str">
        <v>Filips Oieskovs</v>
      </c>
      <c r="M7" t="str">
        <v>Shane Iles</v>
      </c>
      <c r="AF7" t="str">
        <v>Michael Muldowney</v>
      </c>
      <c r="AM7" t="str">
        <v>Marc Smith</v>
      </c>
      <c r="AN7" t="str">
        <v>Aisling Wade</v>
      </c>
      <c r="AO7" t="str">
        <v>Alison Alison Bedenkop</v>
      </c>
      <c r="AS7" t="str">
        <v>Max Randall</v>
      </c>
      <c r="AU7" t="str">
        <v>AP escalation point</v>
      </c>
      <c r="AY7" t="str">
        <v>Marcy Siegel</v>
      </c>
      <c r="BB7" t="str">
        <v>Marika Praude</v>
      </c>
      <c r="BD7" t="str">
        <v>Derek Ferguson</v>
      </c>
      <c r="BJ7" t="str">
        <v>Elizabeth Fry</v>
      </c>
      <c r="BK7" t="str">
        <v>Jacquelyn Holden</v>
      </c>
      <c r="BP7" t="str">
        <v>Jack Brindley</v>
      </c>
      <c r="BS7" t="str">
        <v>Chow Kin Sing</v>
      </c>
      <c r="BT7" t="str">
        <v>Vanessa</v>
      </c>
      <c r="BV7" t="str">
        <v>Antonija Petrushevska</v>
      </c>
      <c r="CF7" t="str">
        <v>Brian Gross</v>
      </c>
      <c r="CO7" t="str">
        <v>Hong Tran</v>
      </c>
      <c r="CP7" t="str">
        <v>Tommy Legrow</v>
      </c>
      <c r="CU7" t="str">
        <v>Megan Johnson</v>
      </c>
    </row>
    <row r="8" spans="1:400" x14ac:dyDescent="0.25">
      <c r="C8" t="str">
        <v>Vivek Rajwanshi</v>
      </c>
      <c r="G8" t="str">
        <v>Matthew Dixon</v>
      </c>
      <c r="I8" t="str">
        <v>Vivek Gupta</v>
      </c>
      <c r="K8" t="str">
        <v>Xingju Zhang</v>
      </c>
      <c r="AF8" t="str">
        <v>Sophia Quinci</v>
      </c>
      <c r="AM8" t="str">
        <v>Neela Paykel</v>
      </c>
      <c r="AN8" t="str">
        <v>Albert Fong Woo</v>
      </c>
      <c r="AO8" t="str">
        <v>Amanda Aguiar</v>
      </c>
      <c r="AS8" t="str">
        <v>Nerine Roscher</v>
      </c>
      <c r="AU8" t="str">
        <v>Cost Estimating Department</v>
      </c>
      <c r="AY8" t="str">
        <v>Rosanna Faillace</v>
      </c>
      <c r="BD8" t="str">
        <v>Jeannine Redden</v>
      </c>
      <c r="BJ8" t="str">
        <v>Elliot Cohen</v>
      </c>
      <c r="BK8" t="str">
        <v>Roddy Morrison</v>
      </c>
      <c r="BP8" t="str">
        <v>Ken Baston</v>
      </c>
      <c r="BS8" t="str">
        <v>KamTong Fok</v>
      </c>
      <c r="BV8" t="str">
        <v>AP</v>
      </c>
      <c r="CF8" t="str">
        <v>Danielle Miller</v>
      </c>
      <c r="CO8" t="str">
        <v>Ryan Birzes</v>
      </c>
    </row>
    <row r="9" spans="1:400" x14ac:dyDescent="0.25">
      <c r="G9" t="str">
        <v>Melanie Donatt</v>
      </c>
      <c r="I9" t="str">
        <v>Westerheide Ulf</v>
      </c>
      <c r="AM9" t="str">
        <v>Tom Perzanoski</v>
      </c>
      <c r="AN9" t="str">
        <v>Alexia Tolis</v>
      </c>
      <c r="AO9" t="str">
        <v>Amy Shenker</v>
      </c>
      <c r="AS9" t="str">
        <v>Primary contact</v>
      </c>
      <c r="AU9" t="str">
        <v>Dan McDonald</v>
      </c>
      <c r="BD9" t="str">
        <v>Kyle Williams</v>
      </c>
      <c r="BJ9" t="str">
        <v>Jacob Kaiser</v>
      </c>
      <c r="BK9" t="str">
        <v>Ruan de Jonge</v>
      </c>
      <c r="BP9" t="str">
        <v>Khyle Sorhaindo</v>
      </c>
      <c r="BS9" t="str">
        <v>Mike Uchi</v>
      </c>
      <c r="BV9" t="str">
        <v>Bhaswati Sengupta</v>
      </c>
      <c r="CF9" t="str">
        <v>Darren MacGregor-Carroll</v>
      </c>
    </row>
    <row r="10" spans="1:400" x14ac:dyDescent="0.25">
      <c r="G10" t="str">
        <v>Radhika Guha</v>
      </c>
      <c r="AM10" t="str">
        <v>Wesley Mintu</v>
      </c>
      <c r="AN10" t="str">
        <v>Alina Samson</v>
      </c>
      <c r="AO10" t="str">
        <v>Ana Breier</v>
      </c>
      <c r="AU10" t="str">
        <v>Dan Polkowski</v>
      </c>
      <c r="BD10" t="str">
        <v>Motaz Alsheikh</v>
      </c>
      <c r="BJ10" t="str">
        <v>James Gehring</v>
      </c>
      <c r="BP10" t="str">
        <v>Liz Tompkins</v>
      </c>
      <c r="BV10" t="str">
        <v>Christian Leskanich</v>
      </c>
      <c r="CF10" t="str">
        <v>Hayley Graham</v>
      </c>
    </row>
    <row r="11" spans="1:400" x14ac:dyDescent="0.25">
      <c r="G11" t="str">
        <v>Sharon Cleetus</v>
      </c>
      <c r="AN11" t="str">
        <v>Alison Alison Bedenkop</v>
      </c>
      <c r="AO11" t="str">
        <v>Ana Vijuk</v>
      </c>
      <c r="AU11" t="str">
        <v>Hope Cullen</v>
      </c>
      <c r="BD11" t="str">
        <v>Motaz Alsheikh</v>
      </c>
      <c r="BJ11" t="str">
        <v>Jane Irvine</v>
      </c>
      <c r="BP11" t="str">
        <v>Marla Dilday</v>
      </c>
      <c r="BV11" t="str">
        <v>Craig Fisco</v>
      </c>
      <c r="CF11" t="str">
        <v>Hoang Vu Tong</v>
      </c>
    </row>
    <row r="12" spans="1:400" x14ac:dyDescent="0.25">
      <c r="AN12" t="str">
        <v>Amanda Aguiar</v>
      </c>
      <c r="AO12" t="str">
        <v>Aneshni Nagan</v>
      </c>
      <c r="AU12" t="str">
        <v>Jone Destine</v>
      </c>
      <c r="BD12" t="str">
        <v>Nikoleta Simpson</v>
      </c>
      <c r="BJ12" t="str">
        <v>Jared Kirkpatrick</v>
      </c>
      <c r="BP12" t="str">
        <v>Maryanne Walsh</v>
      </c>
      <c r="BV12" t="str">
        <v>Hillary Dinh</v>
      </c>
      <c r="CF12" t="str">
        <v>Jack Bolton</v>
      </c>
    </row>
    <row r="13" spans="1:400" x14ac:dyDescent="0.25">
      <c r="AN13" t="str">
        <v>Amy Shenker</v>
      </c>
      <c r="AO13" t="str">
        <v>Anna Kulyk</v>
      </c>
      <c r="AU13" t="str">
        <v>Rui Pinto</v>
      </c>
      <c r="BD13" t="str">
        <v>Tammy Riley</v>
      </c>
      <c r="BJ13" t="str">
        <v>Mary Beth Roth</v>
      </c>
      <c r="BP13" t="str">
        <v>Mike Riley</v>
      </c>
      <c r="BV13" t="str">
        <v>James MacDougall</v>
      </c>
      <c r="CF13" t="str">
        <v>Jonathan Neville</v>
      </c>
    </row>
    <row r="14" spans="1:400" x14ac:dyDescent="0.25">
      <c r="AN14" t="str">
        <v>Ana Breier</v>
      </c>
      <c r="AO14" t="str">
        <v>Anne-Laure Pujo</v>
      </c>
      <c r="AU14" t="str">
        <v>Scott Scheidel</v>
      </c>
      <c r="BD14" t="str">
        <v>Veronica Munoz</v>
      </c>
      <c r="BJ14" t="str">
        <v>Masato Fukui</v>
      </c>
      <c r="BP14" t="str">
        <v>Minhaj Shareef</v>
      </c>
      <c r="BV14" t="str">
        <v>Jeffrey Holsapple</v>
      </c>
      <c r="CF14" t="str">
        <v>Karen Bailey</v>
      </c>
    </row>
    <row r="15" spans="1:400" x14ac:dyDescent="0.25">
      <c r="AN15" t="str">
        <v>Ana Vijuk</v>
      </c>
      <c r="AO15" t="str">
        <v>Annie Fisher</v>
      </c>
      <c r="BJ15" t="str">
        <v>Meiying He</v>
      </c>
      <c r="BP15" t="str">
        <v>Nadine Wiss</v>
      </c>
      <c r="BV15" t="str">
        <v>Jerry Brumby</v>
      </c>
      <c r="CF15" t="str">
        <v>Lashae Williams</v>
      </c>
    </row>
    <row r="16" spans="1:400" x14ac:dyDescent="0.25">
      <c r="AN16" t="str">
        <v>Aneshni Nagan</v>
      </c>
      <c r="AO16" t="str">
        <v>AP Ireland team</v>
      </c>
      <c r="BJ16" t="str">
        <v>Noah Bandukwala</v>
      </c>
      <c r="BP16" t="str">
        <v>Owen Lewis</v>
      </c>
      <c r="BV16" t="str">
        <v>Jessica Woodham</v>
      </c>
      <c r="CF16" t="str">
        <v>Lauren Kidd</v>
      </c>
    </row>
    <row r="17" spans="40:84" x14ac:dyDescent="0.25">
      <c r="AN17" t="str">
        <v>Anna Kulyk</v>
      </c>
      <c r="AO17" t="str">
        <v>Arapovic Sanja</v>
      </c>
      <c r="BJ17" t="str">
        <v>Sara Chamberlain</v>
      </c>
      <c r="BP17" t="str">
        <v>Patti Bogemann</v>
      </c>
      <c r="BV17" t="str">
        <v>Kathleen Ruddy</v>
      </c>
      <c r="CF17" t="str">
        <v>Mary Creasey</v>
      </c>
    </row>
    <row r="18" spans="40:84" x14ac:dyDescent="0.25">
      <c r="AN18" t="str">
        <v>Anne-Laure Puj</v>
      </c>
      <c r="AO18" t="str">
        <v>Arelys Villota</v>
      </c>
      <c r="BJ18" t="str">
        <v>Sasha Lange</v>
      </c>
      <c r="BP18" t="str">
        <v>Patti Bogemann</v>
      </c>
      <c r="BV18" t="str">
        <v>Kerry Clancy</v>
      </c>
      <c r="CF18" t="str">
        <v>Michael Doyle</v>
      </c>
    </row>
    <row r="19" spans="40:84" x14ac:dyDescent="0.25">
      <c r="AN19" t="str">
        <v>Annie Fisher</v>
      </c>
      <c r="AO19" t="str">
        <v>Ashley Alexander</v>
      </c>
      <c r="BJ19" t="str">
        <v>Stacy Hunt</v>
      </c>
      <c r="BP19" t="str">
        <v>Project manager</v>
      </c>
      <c r="BV19" t="str">
        <v>Kimberly Martinez</v>
      </c>
      <c r="CF19" t="str">
        <v>Ray Williams</v>
      </c>
    </row>
    <row r="20" spans="40:84" x14ac:dyDescent="0.25">
      <c r="AN20" t="str">
        <v>AP email Ireland PLC</v>
      </c>
      <c r="AO20" t="str">
        <v>Balazs Gorog</v>
      </c>
      <c r="BJ20" t="str">
        <v>Stefania Stingo</v>
      </c>
      <c r="BP20" t="str">
        <v>Rachel Senia</v>
      </c>
      <c r="BV20" t="str">
        <v>Kyle Brown</v>
      </c>
      <c r="CF20" t="str">
        <v>Rebecca Gadsden</v>
      </c>
    </row>
    <row r="21" spans="40:84" x14ac:dyDescent="0.25">
      <c r="AN21" t="str">
        <v>Arapovic Sanja</v>
      </c>
      <c r="AO21" t="str">
        <v>Beatrice Cardone</v>
      </c>
      <c r="BJ21" t="str">
        <v>Travis Wong</v>
      </c>
      <c r="BP21" t="str">
        <v>Richard King</v>
      </c>
      <c r="BV21" t="str">
        <v>Lauren Sperber</v>
      </c>
      <c r="CF21" t="str">
        <v>Richard Fazackerley</v>
      </c>
    </row>
    <row r="22" spans="40:84" x14ac:dyDescent="0.25">
      <c r="AN22" t="str">
        <v>Arelys Villota</v>
      </c>
      <c r="AO22" t="str">
        <v>Becky Allen</v>
      </c>
      <c r="BP22" t="str">
        <v>Sam Sandoval</v>
      </c>
      <c r="BV22" t="str">
        <v>Lourdes Perea</v>
      </c>
      <c r="CF22" t="str">
        <v>Robert McWilliam</v>
      </c>
    </row>
    <row r="23" spans="40:84" x14ac:dyDescent="0.25">
      <c r="AN23" t="str">
        <v>Ashley Alexander</v>
      </c>
      <c r="AO23" t="str">
        <v>Bejamin West</v>
      </c>
      <c r="BP23" t="str">
        <v>Saramid Hagerty- no longer works at Myonex</v>
      </c>
      <c r="BV23" t="str">
        <v>Mark Sanders</v>
      </c>
      <c r="CF23" t="str">
        <v>Robert Mcwilliam</v>
      </c>
    </row>
    <row r="24" spans="40:84" x14ac:dyDescent="0.25">
      <c r="AN24" t="str">
        <v>Autumn Hughes</v>
      </c>
      <c r="AO24" t="str">
        <v>Benedicte Charpy</v>
      </c>
      <c r="BP24" t="str">
        <v>Sharon Cleetus</v>
      </c>
      <c r="BV24" t="str">
        <v>Nalja Grissom</v>
      </c>
      <c r="CF24" t="str">
        <v>Scott Wallace</v>
      </c>
    </row>
    <row r="25" spans="40:84" x14ac:dyDescent="0.25">
      <c r="AN25" t="str">
        <v>Balazs Gorog</v>
      </c>
      <c r="AO25" t="str">
        <v>Bettina Pham</v>
      </c>
      <c r="BP25" t="str">
        <v>Treyvon Jones</v>
      </c>
      <c r="BV25" t="str">
        <v>Nicole Curtis</v>
      </c>
      <c r="CF25" t="str">
        <v>Sean Helmus</v>
      </c>
    </row>
    <row r="26" spans="40:84" x14ac:dyDescent="0.25">
      <c r="AN26" t="str">
        <v>Balazs Gorog</v>
      </c>
      <c r="AO26" t="str">
        <v>Brett Keeler</v>
      </c>
      <c r="BP26" t="str">
        <v>UK Logistics Team</v>
      </c>
      <c r="BV26" t="str">
        <v>Nikki Thomas</v>
      </c>
      <c r="CF26" t="str">
        <v>Tom Miles</v>
      </c>
    </row>
    <row r="27" spans="40:84" x14ac:dyDescent="0.25">
      <c r="AN27" t="str">
        <v>Beatrice Cardone</v>
      </c>
      <c r="AO27" t="str">
        <v>Brittani Blazak</v>
      </c>
      <c r="BP27" t="str">
        <v>Vince Pension</v>
      </c>
      <c r="BV27" t="str">
        <v>Nora Legitimus</v>
      </c>
    </row>
    <row r="28" spans="40:84" x14ac:dyDescent="0.25">
      <c r="AN28" t="str">
        <v>Becky Allen</v>
      </c>
      <c r="AO28" t="str">
        <v>Bryan DeBlaker</v>
      </c>
      <c r="BP28" t="str">
        <v>Vincent Pension</v>
      </c>
      <c r="BV28" t="str">
        <v>Sahmoud Hinde</v>
      </c>
    </row>
    <row r="29" spans="40:84" x14ac:dyDescent="0.25">
      <c r="AN29" t="str">
        <v>Bejamin West</v>
      </c>
      <c r="AO29" t="str">
        <v>Camila Goni</v>
      </c>
      <c r="BV29" t="str">
        <v>Shauna Mankiewicz</v>
      </c>
    </row>
    <row r="30" spans="40:84" x14ac:dyDescent="0.25">
      <c r="AN30" t="str">
        <v>Benedicte Charpy</v>
      </c>
      <c r="AO30" t="str">
        <v>Carla Asseburg</v>
      </c>
      <c r="BV30" t="str">
        <v>Shelley Kilgore</v>
      </c>
    </row>
    <row r="31" spans="40:84" x14ac:dyDescent="0.25">
      <c r="AN31" t="str">
        <v>Bettina Pham</v>
      </c>
      <c r="AO31" t="str">
        <v>Caterina Parenti</v>
      </c>
      <c r="BV31" t="str">
        <v>Sindy Denyer</v>
      </c>
    </row>
    <row r="32" spans="40:84" x14ac:dyDescent="0.25">
      <c r="AN32" t="str">
        <v>Brett Keeler</v>
      </c>
      <c r="AO32" t="str">
        <v>Catherine Crealey</v>
      </c>
      <c r="BV32" t="str">
        <v>Timothy Ferris</v>
      </c>
    </row>
    <row r="33" spans="40:74" x14ac:dyDescent="0.25">
      <c r="AN33" t="str">
        <v>Bryan DeBlaker</v>
      </c>
      <c r="AO33" t="str">
        <v>Catherine Crealey</v>
      </c>
      <c r="BV33" t="str">
        <v>Wendy Siebert-Ortiz</v>
      </c>
    </row>
    <row r="34" spans="40:74" x14ac:dyDescent="0.25">
      <c r="AN34" t="str">
        <v>Camila Goni</v>
      </c>
      <c r="AO34" t="str">
        <v>Catherine Rowland</v>
      </c>
      <c r="BV34" t="str">
        <v>William Campbell</v>
      </c>
    </row>
    <row r="35" spans="40:74" x14ac:dyDescent="0.25">
      <c r="AN35" t="str">
        <v>Caoimhe Fagan</v>
      </c>
      <c r="AO35" t="str">
        <v>Chalida Charoenpol</v>
      </c>
    </row>
    <row r="36" spans="40:74" x14ac:dyDescent="0.25">
      <c r="AN36" t="str">
        <v>Carla Asseburg</v>
      </c>
      <c r="AO36" t="str">
        <v>Christina Kaemmer</v>
      </c>
    </row>
    <row r="37" spans="40:74" x14ac:dyDescent="0.25">
      <c r="AN37" t="str">
        <v>Caterina Parenti</v>
      </c>
      <c r="AO37" t="str">
        <v>Christopher Boney</v>
      </c>
    </row>
    <row r="38" spans="40:74" x14ac:dyDescent="0.25">
      <c r="AN38" t="str">
        <v>Catherine Crealey</v>
      </c>
      <c r="AO38" t="str">
        <v>Claire Madina</v>
      </c>
    </row>
    <row r="39" spans="40:74" x14ac:dyDescent="0.25">
      <c r="AN39" t="str">
        <v>Catherine Crealey</v>
      </c>
      <c r="AO39" t="str">
        <v>Claudia Meier</v>
      </c>
    </row>
    <row r="40" spans="40:74" x14ac:dyDescent="0.25">
      <c r="AN40" t="str">
        <v>Catherine Rowland</v>
      </c>
      <c r="AO40" t="str">
        <v>Costin Balan</v>
      </c>
    </row>
    <row r="41" spans="40:74" x14ac:dyDescent="0.25">
      <c r="AN41" t="str">
        <v>Chalida Charoenpol</v>
      </c>
      <c r="AO41" t="str">
        <v>Cris Ann Gonzales</v>
      </c>
    </row>
    <row r="42" spans="40:74" x14ac:dyDescent="0.25">
      <c r="AN42" t="str">
        <v>Cheryl Bonadonna</v>
      </c>
      <c r="AO42" t="str">
        <v>Dana Springer</v>
      </c>
    </row>
    <row r="43" spans="40:74" x14ac:dyDescent="0.25">
      <c r="AN43" t="str">
        <v>Christel Peronne</v>
      </c>
      <c r="AO43" t="str">
        <v>Dario Castiello</v>
      </c>
    </row>
    <row r="44" spans="40:74" x14ac:dyDescent="0.25">
      <c r="AN44" t="str">
        <v>Christina Kaemmer</v>
      </c>
      <c r="AO44" t="str">
        <v>Darlene Amado</v>
      </c>
    </row>
    <row r="45" spans="40:74" x14ac:dyDescent="0.25">
      <c r="AN45" t="str">
        <v>Christina Oliger</v>
      </c>
      <c r="AO45" t="str">
        <v>Debashis Chakraborty</v>
      </c>
    </row>
    <row r="46" spans="40:74" x14ac:dyDescent="0.25">
      <c r="AN46" t="str">
        <v>Christina Wilson</v>
      </c>
      <c r="AO46" t="str">
        <v>Debbie Marshall</v>
      </c>
    </row>
    <row r="47" spans="40:74" x14ac:dyDescent="0.25">
      <c r="AN47" t="str">
        <v>Christopher Boney</v>
      </c>
      <c r="AO47" t="str">
        <v>Debra Craven</v>
      </c>
    </row>
    <row r="48" spans="40:74" x14ac:dyDescent="0.25">
      <c r="AN48" t="str">
        <v>Claire Madina</v>
      </c>
      <c r="AO48" t="str">
        <v>Elodie Le Sidaner</v>
      </c>
    </row>
    <row r="49" spans="40:41" x14ac:dyDescent="0.25">
      <c r="AN49" t="str">
        <v>Claudia Meier</v>
      </c>
      <c r="AO49" t="str">
        <v>Emily Khan</v>
      </c>
    </row>
    <row r="50" spans="40:41" x14ac:dyDescent="0.25">
      <c r="AN50" t="str">
        <v>Claudia Toscano</v>
      </c>
      <c r="AO50" t="str">
        <v>Emma Neill</v>
      </c>
    </row>
    <row r="51" spans="40:41" x14ac:dyDescent="0.25">
      <c r="AN51" t="str">
        <v>Costin Balan</v>
      </c>
      <c r="AO51" t="str">
        <v>Evy Baldwin</v>
      </c>
    </row>
    <row r="52" spans="40:41" x14ac:dyDescent="0.25">
      <c r="AN52" t="str">
        <v>Cris Ann Gonzales</v>
      </c>
      <c r="AO52" t="str">
        <v>Filipa Mendaosilva</v>
      </c>
    </row>
    <row r="53" spans="40:41" x14ac:dyDescent="0.25">
      <c r="AN53" t="str">
        <v>Crystal Cushman</v>
      </c>
      <c r="AO53" t="str">
        <v>Finnian Carroll-Maurer</v>
      </c>
    </row>
    <row r="54" spans="40:41" x14ac:dyDescent="0.25">
      <c r="AN54" t="str">
        <v>Crystal Radford</v>
      </c>
      <c r="AO54" t="str">
        <v>Gabriela Pimentel</v>
      </c>
    </row>
    <row r="55" spans="40:41" x14ac:dyDescent="0.25">
      <c r="AN55" t="str">
        <v>Cynthia May</v>
      </c>
      <c r="AO55" t="str">
        <v>Gasparac Shannon</v>
      </c>
    </row>
    <row r="56" spans="40:41" x14ac:dyDescent="0.25">
      <c r="AN56" t="str">
        <v>Dana Springer</v>
      </c>
      <c r="AO56" t="str">
        <v>Gilles Galliot</v>
      </c>
    </row>
    <row r="57" spans="40:41" x14ac:dyDescent="0.25">
      <c r="AN57" t="str">
        <v>Dario Castiello</v>
      </c>
      <c r="AO57" t="str">
        <v>Gillian Deena</v>
      </c>
    </row>
    <row r="58" spans="40:41" x14ac:dyDescent="0.25">
      <c r="AN58" t="str">
        <v>Darlene Amado</v>
      </c>
      <c r="AO58" t="str">
        <v>Glenn Tan Ching Siang</v>
      </c>
    </row>
    <row r="59" spans="40:41" x14ac:dyDescent="0.25">
      <c r="AN59" t="str">
        <v>Debashis Chakraborty</v>
      </c>
      <c r="AO59" t="str">
        <v>Greg Hemontolor</v>
      </c>
    </row>
    <row r="60" spans="40:41" x14ac:dyDescent="0.25">
      <c r="AN60" t="str">
        <v>Debashis Chakraborty</v>
      </c>
      <c r="AO60" t="str">
        <v>Gregory Addesso</v>
      </c>
    </row>
    <row r="61" spans="40:41" x14ac:dyDescent="0.25">
      <c r="AN61" t="str">
        <v>Debbie Marshall</v>
      </c>
      <c r="AO61" t="str">
        <v>Harald Singer</v>
      </c>
    </row>
    <row r="62" spans="40:41" x14ac:dyDescent="0.25">
      <c r="AN62" t="str">
        <v>Debra Craven</v>
      </c>
      <c r="AO62" t="str">
        <v>Heather Hirst</v>
      </c>
    </row>
    <row r="63" spans="40:41" x14ac:dyDescent="0.25">
      <c r="AN63" t="str">
        <v>Dinah Knotts</v>
      </c>
      <c r="AO63" t="str">
        <v>Helen Chalmers</v>
      </c>
    </row>
    <row r="64" spans="40:41" x14ac:dyDescent="0.25">
      <c r="AN64" t="str">
        <v>Donal Crowley</v>
      </c>
      <c r="AO64" t="str">
        <v>Helen Chalmers</v>
      </c>
    </row>
    <row r="65" spans="40:41" x14ac:dyDescent="0.25">
      <c r="AN65" t="str">
        <v>Elizabeth Lovell</v>
      </c>
      <c r="AO65" t="str">
        <v>Ihjaaz Qureshi</v>
      </c>
    </row>
    <row r="66" spans="40:41" x14ac:dyDescent="0.25">
      <c r="AN66" t="str">
        <v>Elodie Le Sidaner</v>
      </c>
      <c r="AO66" t="str">
        <v>Ildiko Pecak</v>
      </c>
    </row>
    <row r="67" spans="40:41" x14ac:dyDescent="0.25">
      <c r="AN67" t="str">
        <v>Emily Khan</v>
      </c>
      <c r="AO67" t="str">
        <v>Importer of Record</v>
      </c>
    </row>
    <row r="68" spans="40:41" x14ac:dyDescent="0.25">
      <c r="AN68" t="str">
        <v>Emma Neill</v>
      </c>
      <c r="AO68" t="str">
        <v>Ingrid Mateu</v>
      </c>
    </row>
    <row r="69" spans="40:41" x14ac:dyDescent="0.25">
      <c r="AN69" t="str">
        <v>Erica Barber</v>
      </c>
      <c r="AO69" t="str">
        <v>Irina Naumenkova</v>
      </c>
    </row>
    <row r="70" spans="40:41" x14ac:dyDescent="0.25">
      <c r="AN70" t="str">
        <v>Evy Baldwin</v>
      </c>
      <c r="AO70" t="str">
        <v>Jack Harasimowicz</v>
      </c>
    </row>
    <row r="71" spans="40:41" x14ac:dyDescent="0.25">
      <c r="AN71" t="str">
        <v>Filipa Mendaosilva</v>
      </c>
      <c r="AO71" t="str">
        <v>Jake Weiner</v>
      </c>
    </row>
    <row r="72" spans="40:41" x14ac:dyDescent="0.25">
      <c r="AN72" t="str">
        <v>Finnian Carroll-Maurer</v>
      </c>
      <c r="AO72" t="str">
        <v>James Liles</v>
      </c>
    </row>
    <row r="73" spans="40:41" x14ac:dyDescent="0.25">
      <c r="AN73" t="str">
        <v>Gabriela Pimentel</v>
      </c>
      <c r="AO73" t="str">
        <v>Janis Brown</v>
      </c>
    </row>
    <row r="74" spans="40:41" x14ac:dyDescent="0.25">
      <c r="AN74" t="str">
        <v>Gasparac Shannon</v>
      </c>
      <c r="AO74" t="str">
        <v>Jayesh Patel</v>
      </c>
    </row>
    <row r="75" spans="40:41" x14ac:dyDescent="0.25">
      <c r="AN75" t="str">
        <v>Gilles Galliot</v>
      </c>
      <c r="AO75" t="str">
        <v>Jeff Erickson</v>
      </c>
    </row>
    <row r="76" spans="40:41" x14ac:dyDescent="0.25">
      <c r="AN76" t="str">
        <v>Gillian Deena</v>
      </c>
      <c r="AO76" t="str">
        <v>Jeffrey Cox</v>
      </c>
    </row>
    <row r="77" spans="40:41" x14ac:dyDescent="0.25">
      <c r="AN77" t="str">
        <v>Glenn Tan Ching Siang</v>
      </c>
      <c r="AO77" t="str">
        <v>Jeffrey Fox</v>
      </c>
    </row>
    <row r="78" spans="40:41" x14ac:dyDescent="0.25">
      <c r="AN78" t="str">
        <v>Graham Fewster</v>
      </c>
      <c r="AO78" t="str">
        <v>Jelena Tomasevic</v>
      </c>
    </row>
    <row r="79" spans="40:41" x14ac:dyDescent="0.25">
      <c r="AN79" t="str">
        <v>Gregory Addesso</v>
      </c>
      <c r="AO79" t="str">
        <v>Jennifer Appleby</v>
      </c>
    </row>
    <row r="80" spans="40:41" x14ac:dyDescent="0.25">
      <c r="AN80" t="str">
        <v>Gregory Hemontolor</v>
      </c>
      <c r="AO80" t="str">
        <v>Jennifer Diprata</v>
      </c>
    </row>
    <row r="81" spans="40:41" x14ac:dyDescent="0.25">
      <c r="AN81" t="str">
        <v>Harald Singer</v>
      </c>
      <c r="AO81" t="str">
        <v>Jennifer McIlvain</v>
      </c>
    </row>
    <row r="82" spans="40:41" x14ac:dyDescent="0.25">
      <c r="AN82" t="str">
        <v>Heather Hirst</v>
      </c>
      <c r="AO82" t="str">
        <v>Jessica Da Silva</v>
      </c>
    </row>
    <row r="83" spans="40:41" x14ac:dyDescent="0.25">
      <c r="AN83" t="str">
        <v>Helen Chalmers</v>
      </c>
      <c r="AO83" t="str">
        <v>Jessica Evans</v>
      </c>
    </row>
    <row r="84" spans="40:41" x14ac:dyDescent="0.25">
      <c r="AN84" t="str">
        <v>Helen Chalmers</v>
      </c>
      <c r="AO84" t="str">
        <v>Jessica Kokoszka</v>
      </c>
    </row>
    <row r="85" spans="40:41" x14ac:dyDescent="0.25">
      <c r="AN85" t="str">
        <v>Holly Malave</v>
      </c>
      <c r="AO85" t="str">
        <v>Jessica Walorz</v>
      </c>
    </row>
    <row r="86" spans="40:41" x14ac:dyDescent="0.25">
      <c r="AN86" t="str">
        <v>Ihjaaz Qureshi</v>
      </c>
      <c r="AO86" t="str">
        <v>joana Figueiredo</v>
      </c>
    </row>
    <row r="87" spans="40:41" x14ac:dyDescent="0.25">
      <c r="AN87" t="str">
        <v>Ildiko Pecak</v>
      </c>
      <c r="AO87" t="str">
        <v>Joanna Gorecka</v>
      </c>
    </row>
    <row r="88" spans="40:41" x14ac:dyDescent="0.25">
      <c r="AN88" t="str">
        <v>Importer of Record</v>
      </c>
      <c r="AO88" t="str">
        <v>Joanna Rucinska</v>
      </c>
    </row>
    <row r="89" spans="40:41" x14ac:dyDescent="0.25">
      <c r="AN89" t="str">
        <v>Ingrid Mateu</v>
      </c>
      <c r="AO89" t="str">
        <v>Joanna Siemiatkowska</v>
      </c>
    </row>
    <row r="90" spans="40:41" x14ac:dyDescent="0.25">
      <c r="AN90" t="str">
        <v>Irina Naumenkova</v>
      </c>
      <c r="AO90" t="str">
        <v>Joyce Lee</v>
      </c>
    </row>
    <row r="91" spans="40:41" x14ac:dyDescent="0.25">
      <c r="AN91" t="str">
        <v>Jack Harasimowicz</v>
      </c>
      <c r="AO91" t="str">
        <v>Juan Costales</v>
      </c>
    </row>
    <row r="92" spans="40:41" x14ac:dyDescent="0.25">
      <c r="AN92" t="str">
        <v>James Liles</v>
      </c>
      <c r="AO92" t="str">
        <v>Julie Hamm</v>
      </c>
    </row>
    <row r="93" spans="40:41" x14ac:dyDescent="0.25">
      <c r="AN93" t="str">
        <v>Janis Brown</v>
      </c>
      <c r="AO93" t="str">
        <v>Kanokwan Larpadisorrn</v>
      </c>
    </row>
    <row r="94" spans="40:41" x14ac:dyDescent="0.25">
      <c r="AN94" t="str">
        <v>Janis Brown</v>
      </c>
      <c r="AO94" t="str">
        <v>Karsten Rotthowe</v>
      </c>
    </row>
    <row r="95" spans="40:41" x14ac:dyDescent="0.25">
      <c r="AN95" t="str">
        <v>Jayesh Patel</v>
      </c>
      <c r="AO95" t="str">
        <v>Katherine Mcginley</v>
      </c>
    </row>
    <row r="96" spans="40:41" x14ac:dyDescent="0.25">
      <c r="AN96" t="str">
        <v>Jeff Erickson</v>
      </c>
      <c r="AO96" t="str">
        <v>Kathy Fong</v>
      </c>
    </row>
    <row r="97" spans="40:41" x14ac:dyDescent="0.25">
      <c r="AN97" t="str">
        <v>Jeff Sharp</v>
      </c>
      <c r="AO97" t="str">
        <v>Katia Razumovskaja</v>
      </c>
    </row>
    <row r="98" spans="40:41" x14ac:dyDescent="0.25">
      <c r="AN98" t="str">
        <v>Jeffrey Cox</v>
      </c>
      <c r="AO98" t="str">
        <v>Katrina Robinson</v>
      </c>
    </row>
    <row r="99" spans="40:41" x14ac:dyDescent="0.25">
      <c r="AN99" t="str">
        <v>Jeffrey Fox</v>
      </c>
      <c r="AO99" t="str">
        <v>Kava Jasmin</v>
      </c>
    </row>
    <row r="100" spans="40:41" x14ac:dyDescent="0.25">
      <c r="AN100" t="str">
        <v>Jelena Tomasevic</v>
      </c>
      <c r="AO100" t="str">
        <v>Kelly Barlow</v>
      </c>
    </row>
    <row r="101" spans="40:41" x14ac:dyDescent="0.25">
      <c r="AN101" t="str">
        <v>Jennifer Appleby</v>
      </c>
      <c r="AO101" t="str">
        <v>Kelly Millar</v>
      </c>
    </row>
    <row r="102" spans="40:41" x14ac:dyDescent="0.25">
      <c r="AN102" t="str">
        <v>Jennifer Diprata</v>
      </c>
      <c r="AO102" t="str">
        <v>Khan Emily</v>
      </c>
    </row>
    <row r="103" spans="40:41" x14ac:dyDescent="0.25">
      <c r="AN103" t="str">
        <v>Jessica Da Silva</v>
      </c>
      <c r="AO103" t="str">
        <v>Kim Farrell</v>
      </c>
    </row>
    <row r="104" spans="40:41" x14ac:dyDescent="0.25">
      <c r="AN104" t="str">
        <v>Jessica Evans</v>
      </c>
      <c r="AO104" t="str">
        <v>Kim Jardim-Surman</v>
      </c>
    </row>
    <row r="105" spans="40:41" x14ac:dyDescent="0.25">
      <c r="AN105" t="str">
        <v>Jessica Kokoszka</v>
      </c>
      <c r="AO105" t="str">
        <v>Kimberly Cusano</v>
      </c>
    </row>
    <row r="106" spans="40:41" x14ac:dyDescent="0.25">
      <c r="AN106" t="str">
        <v>Jessica Walorz</v>
      </c>
      <c r="AO106" t="str">
        <v>Kitty Terstege</v>
      </c>
    </row>
    <row r="107" spans="40:41" x14ac:dyDescent="0.25">
      <c r="AN107" t="str">
        <v>Jill Cottell</v>
      </c>
      <c r="AO107" t="str">
        <v>Kris Javier</v>
      </c>
    </row>
    <row r="108" spans="40:41" x14ac:dyDescent="0.25">
      <c r="AN108" t="str">
        <v>joana Figueiredo</v>
      </c>
      <c r="AO108" t="str">
        <v>Kriti Khera</v>
      </c>
    </row>
    <row r="109" spans="40:41" x14ac:dyDescent="0.25">
      <c r="AN109" t="str">
        <v>Joanna Gorecka</v>
      </c>
      <c r="AO109" t="str">
        <v>Le Su</v>
      </c>
    </row>
    <row r="110" spans="40:41" x14ac:dyDescent="0.25">
      <c r="AN110" t="str">
        <v>Joanna Rucinska</v>
      </c>
      <c r="AO110" t="str">
        <v>Lindsey Flynn</v>
      </c>
    </row>
    <row r="111" spans="40:41" x14ac:dyDescent="0.25">
      <c r="AN111" t="str">
        <v>Joanna Siemiatkowska</v>
      </c>
      <c r="AO111" t="str">
        <v>Louisa Carlse</v>
      </c>
    </row>
    <row r="112" spans="40:41" x14ac:dyDescent="0.25">
      <c r="AN112" t="str">
        <v>Joe Potworka</v>
      </c>
      <c r="AO112" t="str">
        <v>Lyn McDowell</v>
      </c>
    </row>
    <row r="113" spans="40:41" x14ac:dyDescent="0.25">
      <c r="AN113" t="str">
        <v>John Munn</v>
      </c>
      <c r="AO113" t="str">
        <v>Madeline Hall</v>
      </c>
    </row>
    <row r="114" spans="40:41" x14ac:dyDescent="0.25">
      <c r="AN114" t="str">
        <v>Joubert Liebenberg</v>
      </c>
      <c r="AO114" t="str">
        <v>Mako Kerkadze</v>
      </c>
    </row>
    <row r="115" spans="40:41" x14ac:dyDescent="0.25">
      <c r="AN115" t="str">
        <v>Joyce Lee</v>
      </c>
      <c r="AO115" t="str">
        <v>Mara-Lu Smit</v>
      </c>
    </row>
    <row r="116" spans="40:41" x14ac:dyDescent="0.25">
      <c r="AN116" t="str">
        <v>Juan Costales</v>
      </c>
      <c r="AO116" t="str">
        <v>Margaret Cooley</v>
      </c>
    </row>
    <row r="117" spans="40:41" x14ac:dyDescent="0.25">
      <c r="AN117" t="str">
        <v>Julie Hamm</v>
      </c>
      <c r="AO117" t="str">
        <v>Mariam Alakabawy</v>
      </c>
    </row>
    <row r="118" spans="40:41" x14ac:dyDescent="0.25">
      <c r="AN118" t="str">
        <v>Kanokwan Larpadisorrn</v>
      </c>
      <c r="AO118" t="str">
        <v>Mariola Milanowska</v>
      </c>
    </row>
    <row r="119" spans="40:41" x14ac:dyDescent="0.25">
      <c r="AN119" t="str">
        <v>Karsten Rotthowe</v>
      </c>
      <c r="AO119" t="str">
        <v>Marlena Galecka</v>
      </c>
    </row>
    <row r="120" spans="40:41" x14ac:dyDescent="0.25">
      <c r="AN120" t="str">
        <v>Katherine Mcginley</v>
      </c>
      <c r="AO120" t="str">
        <v>Martin Lucas</v>
      </c>
    </row>
    <row r="121" spans="40:41" x14ac:dyDescent="0.25">
      <c r="AN121" t="str">
        <v>Kathy Fong</v>
      </c>
      <c r="AO121" t="str">
        <v>Marzena Madej</v>
      </c>
    </row>
    <row r="122" spans="40:41" x14ac:dyDescent="0.25">
      <c r="AN122" t="str">
        <v>Katrina Robinson</v>
      </c>
      <c r="AO122" t="str">
        <v>Matt Berry</v>
      </c>
    </row>
    <row r="123" spans="40:41" x14ac:dyDescent="0.25">
      <c r="AN123" t="str">
        <v>Kava Jasmin</v>
      </c>
      <c r="AO123" t="str">
        <v>Meier Claudia</v>
      </c>
    </row>
    <row r="124" spans="40:41" x14ac:dyDescent="0.25">
      <c r="AN124" t="str">
        <v>Kelly Barlow</v>
      </c>
      <c r="AO124" t="str">
        <v>Meirav Zohar</v>
      </c>
    </row>
    <row r="125" spans="40:41" x14ac:dyDescent="0.25">
      <c r="AN125" t="str">
        <v>Kelly Millar</v>
      </c>
      <c r="AO125" t="str">
        <v>Michelle Moore</v>
      </c>
    </row>
    <row r="126" spans="40:41" x14ac:dyDescent="0.25">
      <c r="AN126" t="str">
        <v>Khan Emily</v>
      </c>
      <c r="AO126" t="str">
        <v>Mikaela Feichtinger</v>
      </c>
    </row>
    <row r="127" spans="40:41" x14ac:dyDescent="0.25">
      <c r="AN127" t="str">
        <v>Kim Jardim-Surman</v>
      </c>
      <c r="AO127" t="str">
        <v>Monica Nhong</v>
      </c>
    </row>
    <row r="128" spans="40:41" x14ac:dyDescent="0.25">
      <c r="AN128" t="str">
        <v>Kimberly Cusano</v>
      </c>
      <c r="AO128" t="str">
        <v>Natasha Deiter</v>
      </c>
    </row>
    <row r="129" spans="40:41" x14ac:dyDescent="0.25">
      <c r="AN129" t="str">
        <v>Kitty Terstege</v>
      </c>
      <c r="AO129" t="str">
        <v>Neil Ann Moody</v>
      </c>
    </row>
    <row r="130" spans="40:41" x14ac:dyDescent="0.25">
      <c r="AN130" t="str">
        <v>Kris Javier</v>
      </c>
      <c r="AO130" t="str">
        <v>oleg Suitetov</v>
      </c>
    </row>
    <row r="131" spans="40:41" x14ac:dyDescent="0.25">
      <c r="AN131" t="str">
        <v>Kriti Khera</v>
      </c>
      <c r="AO131" t="str">
        <v>Olga Filina</v>
      </c>
    </row>
    <row r="132" spans="40:41" x14ac:dyDescent="0.25">
      <c r="AN132" t="str">
        <v>Le Su</v>
      </c>
      <c r="AO132" t="str">
        <v>Olubunmi Oduwole</v>
      </c>
    </row>
    <row r="133" spans="40:41" x14ac:dyDescent="0.25">
      <c r="AN133" t="str">
        <v>Lindsey Flynn</v>
      </c>
      <c r="AO133" t="str">
        <v>Perrine Gouin</v>
      </c>
    </row>
    <row r="134" spans="40:41" x14ac:dyDescent="0.25">
      <c r="AN134" t="str">
        <v>Louisa Carlse</v>
      </c>
      <c r="AO134" t="str">
        <v>Piyush Tripathi</v>
      </c>
    </row>
    <row r="135" spans="40:41" x14ac:dyDescent="0.25">
      <c r="AN135" t="str">
        <v>Lyn McDowell</v>
      </c>
      <c r="AO135" t="str">
        <v>Rachel Tonkin</v>
      </c>
    </row>
    <row r="136" spans="40:41" x14ac:dyDescent="0.25">
      <c r="AN136" t="str">
        <v>Madeline Hall</v>
      </c>
      <c r="AO136" t="str">
        <v>rebecca Bryan</v>
      </c>
    </row>
    <row r="137" spans="40:41" x14ac:dyDescent="0.25">
      <c r="AN137" t="str">
        <v>Mako Kerkadze</v>
      </c>
      <c r="AO137" t="str">
        <v>Robert Kramek</v>
      </c>
    </row>
    <row r="138" spans="40:41" x14ac:dyDescent="0.25">
      <c r="AN138" t="str">
        <v>Mara-Lu Smit</v>
      </c>
      <c r="AO138" t="str">
        <v>Rodrigo Maccari</v>
      </c>
    </row>
    <row r="139" spans="40:41" x14ac:dyDescent="0.25">
      <c r="AN139" t="str">
        <v>Margaret Cooley</v>
      </c>
      <c r="AO139" t="str">
        <v>Ronan Butler</v>
      </c>
    </row>
    <row r="140" spans="40:41" x14ac:dyDescent="0.25">
      <c r="AN140" t="str">
        <v>Mariam Alakabawy</v>
      </c>
      <c r="AO140" t="str">
        <v>Rosanne Virginio</v>
      </c>
    </row>
    <row r="141" spans="40:41" x14ac:dyDescent="0.25">
      <c r="AN141" t="str">
        <v>Marlena Galecka</v>
      </c>
      <c r="AO141" t="str">
        <v>Rosie Salmon</v>
      </c>
    </row>
    <row r="142" spans="40:41" x14ac:dyDescent="0.25">
      <c r="AN142" t="str">
        <v>Martin Lucas</v>
      </c>
      <c r="AO142" t="str">
        <v>Ruby Zhao</v>
      </c>
    </row>
    <row r="143" spans="40:41" x14ac:dyDescent="0.25">
      <c r="AN143" t="str">
        <v>Marzena Madej</v>
      </c>
      <c r="AO143" t="str">
        <v>Saar Freedman</v>
      </c>
    </row>
    <row r="144" spans="40:41" x14ac:dyDescent="0.25">
      <c r="AN144" t="str">
        <v>Matt Berry</v>
      </c>
      <c r="AO144" t="str">
        <v>Sally Pasche</v>
      </c>
    </row>
    <row r="145" spans="40:41" x14ac:dyDescent="0.25">
      <c r="AN145" t="str">
        <v>Meier Claudia</v>
      </c>
      <c r="AO145" t="str">
        <v>Samantha Hough</v>
      </c>
    </row>
    <row r="146" spans="40:41" x14ac:dyDescent="0.25">
      <c r="AN146" t="str">
        <v>Michele Nelson</v>
      </c>
      <c r="AO146" t="str">
        <v>Sanjay Sarkar</v>
      </c>
    </row>
    <row r="147" spans="40:41" x14ac:dyDescent="0.25">
      <c r="AN147" t="str">
        <v>Michelle Moore</v>
      </c>
      <c r="AO147" t="str">
        <v>Sara Mccradden</v>
      </c>
    </row>
    <row r="148" spans="40:41" x14ac:dyDescent="0.25">
      <c r="AN148" t="str">
        <v>Mikaela Feichtinger</v>
      </c>
      <c r="AO148" t="str">
        <v>Sarah Casey</v>
      </c>
    </row>
    <row r="149" spans="40:41" x14ac:dyDescent="0.25">
      <c r="AN149" t="str">
        <v>Monica Nhong</v>
      </c>
      <c r="AO149" t="str">
        <v>Sarah Gilbert</v>
      </c>
    </row>
    <row r="150" spans="40:41" x14ac:dyDescent="0.25">
      <c r="AN150" t="str">
        <v>Monica Putnam</v>
      </c>
      <c r="AO150" t="str">
        <v>Sarah Willison</v>
      </c>
    </row>
    <row r="151" spans="40:41" x14ac:dyDescent="0.25">
      <c r="AN151" t="str">
        <v>Nancy Muirhead</v>
      </c>
      <c r="AO151" t="str">
        <v>Satyam Dubey</v>
      </c>
    </row>
    <row r="152" spans="40:41" x14ac:dyDescent="0.25">
      <c r="AN152" t="str">
        <v>Natasha Deiter</v>
      </c>
      <c r="AO152" t="str">
        <v>Shannel Phillips</v>
      </c>
    </row>
    <row r="153" spans="40:41" x14ac:dyDescent="0.25">
      <c r="AN153" t="str">
        <v>NeilAnn Moody</v>
      </c>
      <c r="AO153" t="str">
        <v>Shannon Gasparac</v>
      </c>
    </row>
    <row r="154" spans="40:41" x14ac:dyDescent="0.25">
      <c r="AN154" t="str">
        <v>oleg Suitetov</v>
      </c>
      <c r="AO154" t="str">
        <v>Sheldon NCP Donnelly</v>
      </c>
    </row>
    <row r="155" spans="40:41" x14ac:dyDescent="0.25">
      <c r="AN155" t="str">
        <v>Oleksandr Rudovskyi</v>
      </c>
      <c r="AO155" t="str">
        <v>Sheryl Quinlan</v>
      </c>
    </row>
    <row r="156" spans="40:41" x14ac:dyDescent="0.25">
      <c r="AN156" t="str">
        <v>Olga Filina</v>
      </c>
      <c r="AO156" t="str">
        <v>Silvia Passamonti</v>
      </c>
    </row>
    <row r="157" spans="40:41" x14ac:dyDescent="0.25">
      <c r="AN157" t="str">
        <v>Olga Filina</v>
      </c>
      <c r="AO157" t="str">
        <v>Sjoerd Balk</v>
      </c>
    </row>
    <row r="158" spans="40:41" x14ac:dyDescent="0.25">
      <c r="AN158" t="str">
        <v>Olga Muzychenko</v>
      </c>
      <c r="AO158" t="str">
        <v>Slawomir Urbanski</v>
      </c>
    </row>
    <row r="159" spans="40:41" x14ac:dyDescent="0.25">
      <c r="AN159" t="str">
        <v>Oliver Webber</v>
      </c>
      <c r="AO159" t="str">
        <v>Someshni Moodley</v>
      </c>
    </row>
    <row r="160" spans="40:41" x14ac:dyDescent="0.25">
      <c r="AN160" t="str">
        <v>Olubunmi Oduwole</v>
      </c>
      <c r="AO160" t="str">
        <v>Sophia Chang</v>
      </c>
    </row>
    <row r="161" spans="40:41" x14ac:dyDescent="0.25">
      <c r="AN161" t="str">
        <v>Perrine Gouin</v>
      </c>
      <c r="AO161" t="str">
        <v>Srujana Kapavarapu</v>
      </c>
    </row>
    <row r="162" spans="40:41" x14ac:dyDescent="0.25">
      <c r="AN162" t="str">
        <v>Prahs AP</v>
      </c>
      <c r="AO162" t="str">
        <v>Steven Porteous</v>
      </c>
    </row>
    <row r="163" spans="40:41" x14ac:dyDescent="0.25">
      <c r="AN163" t="str">
        <v>Prahs Vendor Management</v>
      </c>
      <c r="AO163" t="str">
        <v>Tabish Ahmed</v>
      </c>
    </row>
    <row r="164" spans="40:41" x14ac:dyDescent="0.25">
      <c r="AN164" t="str">
        <v>Rachael Thompson</v>
      </c>
      <c r="AO164" t="str">
        <v>Tamara Nikolajevic</v>
      </c>
    </row>
    <row r="165" spans="40:41" x14ac:dyDescent="0.25">
      <c r="AN165" t="str">
        <v>Rachel Tonkin</v>
      </c>
      <c r="AO165" t="str">
        <v>Tammy Gallagher</v>
      </c>
    </row>
    <row r="166" spans="40:41" x14ac:dyDescent="0.25">
      <c r="AN166" t="str">
        <v>Rebecca Bryan</v>
      </c>
      <c r="AO166" t="str">
        <v>Tara Hanley</v>
      </c>
    </row>
    <row r="167" spans="40:41" x14ac:dyDescent="0.25">
      <c r="AN167" t="str">
        <v>Robert Kramek</v>
      </c>
      <c r="AO167" t="str">
        <v>Tara Smith</v>
      </c>
    </row>
    <row r="168" spans="40:41" x14ac:dyDescent="0.25">
      <c r="AN168" t="str">
        <v>Rodrigo Maccari</v>
      </c>
      <c r="AO168" t="str">
        <v>Tarushikha Sharma</v>
      </c>
    </row>
    <row r="169" spans="40:41" x14ac:dyDescent="0.25">
      <c r="AN169" t="str">
        <v>Roger Herrmann</v>
      </c>
      <c r="AO169" t="str">
        <v>Terri Davids</v>
      </c>
    </row>
    <row r="170" spans="40:41" x14ac:dyDescent="0.25">
      <c r="AN170" t="str">
        <v>Ronan Butler</v>
      </c>
      <c r="AO170" t="str">
        <v>Thomas. Olshan</v>
      </c>
    </row>
    <row r="171" spans="40:41" x14ac:dyDescent="0.25">
      <c r="AN171" t="str">
        <v>Rosanne Virginio</v>
      </c>
      <c r="AO171" t="str">
        <v>Tiing Ting</v>
      </c>
    </row>
    <row r="172" spans="40:41" x14ac:dyDescent="0.25">
      <c r="AN172" t="str">
        <v>Rosie Salmon</v>
      </c>
      <c r="AO172" t="str">
        <v>Tracina Williams</v>
      </c>
    </row>
    <row r="173" spans="40:41" x14ac:dyDescent="0.25">
      <c r="AN173" t="str">
        <v>Ruby Zhao</v>
      </c>
      <c r="AO173" t="str">
        <v>Vanesa Duaigues</v>
      </c>
    </row>
    <row r="174" spans="40:41" x14ac:dyDescent="0.25">
      <c r="AN174" t="str">
        <v>Ruth Smith</v>
      </c>
      <c r="AO174" t="str">
        <v>Venkhatesh Sritharan</v>
      </c>
    </row>
    <row r="175" spans="40:41" x14ac:dyDescent="0.25">
      <c r="AN175" t="str">
        <v>Saar Freedman</v>
      </c>
      <c r="AO175" t="str">
        <v>Vera Degtyareva</v>
      </c>
    </row>
    <row r="176" spans="40:41" x14ac:dyDescent="0.25">
      <c r="AN176" t="str">
        <v>Sabine Grothues</v>
      </c>
      <c r="AO176" t="str">
        <v>Vincent Dell Italia</v>
      </c>
    </row>
    <row r="177" spans="40:41" x14ac:dyDescent="0.25">
      <c r="AN177" t="str">
        <v>Sally Pasche</v>
      </c>
      <c r="AO177" t="str">
        <v>Vinicius Dias</v>
      </c>
    </row>
    <row r="178" spans="40:41" x14ac:dyDescent="0.25">
      <c r="AN178" t="str">
        <v>Samantha Hough</v>
      </c>
      <c r="AO178" t="str">
        <v>Wirkom Constanze</v>
      </c>
    </row>
    <row r="179" spans="40:41" x14ac:dyDescent="0.25">
      <c r="AN179" t="str">
        <v>Sanjay Sarkar</v>
      </c>
      <c r="AO179" t="str">
        <v>Zoltan Balia</v>
      </c>
    </row>
    <row r="180" spans="40:41" x14ac:dyDescent="0.25">
      <c r="AN180" t="str">
        <v>Sara Mccradden</v>
      </c>
      <c r="AO180" t="str">
        <v>Zoltan Bathori</v>
      </c>
    </row>
    <row r="181" spans="40:41" x14ac:dyDescent="0.25">
      <c r="AN181" t="str">
        <v>Sarah Casey</v>
      </c>
    </row>
    <row r="182" spans="40:41" x14ac:dyDescent="0.25">
      <c r="AN182" t="str">
        <v>Sarah Gilbert</v>
      </c>
    </row>
    <row r="183" spans="40:41" x14ac:dyDescent="0.25">
      <c r="AN183" t="str">
        <v>Sarah Willison</v>
      </c>
    </row>
    <row r="184" spans="40:41" x14ac:dyDescent="0.25">
      <c r="AN184" t="str">
        <v>Satyam Dubey</v>
      </c>
    </row>
    <row r="185" spans="40:41" x14ac:dyDescent="0.25">
      <c r="AN185" t="str">
        <v>Shannel Philips</v>
      </c>
    </row>
    <row r="186" spans="40:41" x14ac:dyDescent="0.25">
      <c r="AN186" t="str">
        <v>Shannon Gasparac</v>
      </c>
    </row>
    <row r="187" spans="40:41" x14ac:dyDescent="0.25">
      <c r="AN187" t="str">
        <v>Sheldon NCP Donnelly</v>
      </c>
    </row>
    <row r="188" spans="40:41" x14ac:dyDescent="0.25">
      <c r="AN188" t="str">
        <v>Sheryl Quinlan</v>
      </c>
    </row>
    <row r="189" spans="40:41" x14ac:dyDescent="0.25">
      <c r="AN189" t="str">
        <v>Silvia Passamonti</v>
      </c>
    </row>
    <row r="190" spans="40:41" x14ac:dyDescent="0.25">
      <c r="AN190" t="str">
        <v>Sjoerd Balk</v>
      </c>
    </row>
    <row r="191" spans="40:41" x14ac:dyDescent="0.25">
      <c r="AN191" t="str">
        <v>Sophia Chang</v>
      </c>
    </row>
    <row r="192" spans="40:41" x14ac:dyDescent="0.25">
      <c r="AN192" t="str">
        <v>Srujana Kapavarapu</v>
      </c>
    </row>
    <row r="193" spans="40:40" x14ac:dyDescent="0.25">
      <c r="AN193" t="str">
        <v>Steven Porteous</v>
      </c>
    </row>
    <row r="194" spans="40:40" x14ac:dyDescent="0.25">
      <c r="AN194" t="str">
        <v>Tabish Ahmed</v>
      </c>
    </row>
    <row r="195" spans="40:40" x14ac:dyDescent="0.25">
      <c r="AN195" t="str">
        <v>Tamara Nikolajevic</v>
      </c>
    </row>
    <row r="196" spans="40:40" x14ac:dyDescent="0.25">
      <c r="AN196" t="str">
        <v>Tammy Gallagher</v>
      </c>
    </row>
    <row r="197" spans="40:40" x14ac:dyDescent="0.25">
      <c r="AN197" t="str">
        <v>Tara Hanley</v>
      </c>
    </row>
    <row r="198" spans="40:40" x14ac:dyDescent="0.25">
      <c r="AN198" t="str">
        <v>Tara Smith</v>
      </c>
    </row>
    <row r="199" spans="40:40" x14ac:dyDescent="0.25">
      <c r="AN199" t="str">
        <v>Tarushikha Sharma</v>
      </c>
    </row>
    <row r="200" spans="40:40" x14ac:dyDescent="0.25">
      <c r="AN200" t="str">
        <v>Terri Davids</v>
      </c>
    </row>
    <row r="201" spans="40:40" x14ac:dyDescent="0.25">
      <c r="AN201" t="str">
        <v>Thomas. Olshan</v>
      </c>
    </row>
    <row r="202" spans="40:40" x14ac:dyDescent="0.25">
      <c r="AN202" t="str">
        <v>Tiing Ting</v>
      </c>
    </row>
    <row r="203" spans="40:40" x14ac:dyDescent="0.25">
      <c r="AN203" t="str">
        <v>Tracina Williams</v>
      </c>
    </row>
    <row r="204" spans="40:40" x14ac:dyDescent="0.25">
      <c r="AN204" t="str">
        <v>Travis Dean-McKinney</v>
      </c>
    </row>
    <row r="205" spans="40:40" x14ac:dyDescent="0.25">
      <c r="AN205" t="str">
        <v>Vanesa Duaigues</v>
      </c>
    </row>
    <row r="206" spans="40:40" x14ac:dyDescent="0.25">
      <c r="AN206" t="str">
        <v>Venkhatesh Sritharan</v>
      </c>
    </row>
    <row r="207" spans="40:40" x14ac:dyDescent="0.25">
      <c r="AN207" t="str">
        <v>Vera Degtyareva</v>
      </c>
    </row>
    <row r="208" spans="40:40" x14ac:dyDescent="0.25">
      <c r="AN208" t="str">
        <v>Vincent Dell Italia</v>
      </c>
    </row>
    <row r="209" spans="40:40" x14ac:dyDescent="0.25">
      <c r="AN209" t="str">
        <v>Vincent Dell'Italia</v>
      </c>
    </row>
    <row r="210" spans="40:40" x14ac:dyDescent="0.25">
      <c r="AN210" t="str">
        <v>Vinicius Dias</v>
      </c>
    </row>
    <row r="211" spans="40:40" x14ac:dyDescent="0.25">
      <c r="AN211" t="str">
        <v>Wirkom Constanze</v>
      </c>
    </row>
    <row r="212" spans="40:40" x14ac:dyDescent="0.25">
      <c r="AN212" t="str">
        <v>Yenarae Shin</v>
      </c>
    </row>
    <row r="213" spans="40:40" x14ac:dyDescent="0.25">
      <c r="AN213" t="str">
        <v>Zohar Meirav</v>
      </c>
    </row>
    <row r="214" spans="40:40" x14ac:dyDescent="0.25">
      <c r="AN214" t="str">
        <v>Zoltan Balia</v>
      </c>
    </row>
    <row r="215" spans="40:40" x14ac:dyDescent="0.25">
      <c r="AN215" t="str">
        <v>Zoltan Bathori</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2208E-6EE2-4139-AC3D-E336EEA40D58}">
  <sheetPr codeName="Sheet2"/>
  <dimension ref="A1:P2"/>
  <sheetViews>
    <sheetView tabSelected="1" workbookViewId="0"/>
  </sheetViews>
  <sheetFormatPr defaultRowHeight="15" x14ac:dyDescent="0.25"/>
  <cols>
    <col min="1" max="1" width="15.42578125" bestFit="1" customWidth="1"/>
    <col min="2" max="2" width="50.140625" bestFit="1" customWidth="1"/>
    <col min="3" max="3" width="23.5703125" hidden="1" customWidth="1"/>
    <col min="4" max="4" width="15" bestFit="1" customWidth="1"/>
    <col min="5" max="5" width="24.85546875" bestFit="1" customWidth="1"/>
    <col min="6" max="6" width="19" bestFit="1" customWidth="1"/>
    <col min="7" max="7" width="18.85546875" bestFit="1" customWidth="1"/>
    <col min="8" max="8" width="18.85546875" customWidth="1"/>
    <col min="9" max="9" width="34.85546875" bestFit="1" customWidth="1"/>
    <col min="10" max="10" width="27.28515625" bestFit="1" customWidth="1"/>
    <col min="11" max="11" width="27.28515625" customWidth="1"/>
    <col min="12" max="12" width="37.28515625" bestFit="1" customWidth="1"/>
    <col min="13" max="13" width="37.28515625" customWidth="1"/>
    <col min="14" max="14" width="44.28515625" bestFit="1" customWidth="1"/>
    <col min="15" max="15" width="20.7109375" bestFit="1" customWidth="1"/>
    <col min="16" max="16" width="15.7109375" bestFit="1" customWidth="1"/>
  </cols>
  <sheetData>
    <row r="1" spans="1:16" x14ac:dyDescent="0.25">
      <c r="A1" s="1" t="s">
        <v>24</v>
      </c>
      <c r="B1" s="1" t="s">
        <v>0</v>
      </c>
      <c r="C1" s="1" t="s">
        <v>811</v>
      </c>
      <c r="D1" s="1" t="s">
        <v>1</v>
      </c>
      <c r="E1" s="1" t="s">
        <v>2</v>
      </c>
      <c r="F1" s="2" t="s">
        <v>3</v>
      </c>
      <c r="G1" s="2" t="s">
        <v>4</v>
      </c>
      <c r="H1" s="2" t="s">
        <v>5</v>
      </c>
      <c r="I1" s="2" t="s">
        <v>8</v>
      </c>
      <c r="J1" s="2" t="s">
        <v>12</v>
      </c>
      <c r="K1" s="2" t="s">
        <v>6</v>
      </c>
      <c r="L1" s="2" t="s">
        <v>7</v>
      </c>
      <c r="M1" s="2" t="s">
        <v>9</v>
      </c>
      <c r="N1" s="2" t="s">
        <v>10</v>
      </c>
      <c r="O1" s="2" t="s">
        <v>11</v>
      </c>
      <c r="P1" s="2" t="s">
        <v>2446</v>
      </c>
    </row>
    <row r="2" spans="1:16" x14ac:dyDescent="0.25">
      <c r="A2" t="s">
        <v>22</v>
      </c>
      <c r="B2" t="s">
        <v>94</v>
      </c>
      <c r="C2" t="str">
        <f>ADDRESS(2,MATCH(B2,'Contacts picklists'!1:1,0),1,1,"Contacts picklists")</f>
        <v>'Contacts picklists'!$AW$2</v>
      </c>
      <c r="D2" t="s">
        <v>199</v>
      </c>
      <c r="E2" t="s">
        <v>34</v>
      </c>
      <c r="G2" t="s">
        <v>21</v>
      </c>
      <c r="H2" t="s">
        <v>90</v>
      </c>
      <c r="K2" t="s">
        <v>824</v>
      </c>
      <c r="M2" t="s">
        <v>825</v>
      </c>
      <c r="O2" t="s">
        <v>23</v>
      </c>
      <c r="P2" t="s">
        <v>827</v>
      </c>
    </row>
  </sheetData>
  <conditionalFormatting sqref="F2">
    <cfRule type="expression" dxfId="43" priority="13">
      <formula>E2="No - Stand Alone Quote"</formula>
    </cfRule>
  </conditionalFormatting>
  <conditionalFormatting sqref="G2">
    <cfRule type="expression" dxfId="42" priority="12">
      <formula>E2="Yes- Add to Existing Project"</formula>
    </cfRule>
  </conditionalFormatting>
  <conditionalFormatting sqref="I2">
    <cfRule type="expression" dxfId="41" priority="11">
      <formula>E2="No - Stand Alone Quote"</formula>
    </cfRule>
  </conditionalFormatting>
  <conditionalFormatting sqref="L2">
    <cfRule type="expression" dxfId="40" priority="10">
      <formula>E2="No - Stand Alone Quote"</formula>
    </cfRule>
  </conditionalFormatting>
  <conditionalFormatting sqref="N2">
    <cfRule type="expression" dxfId="39" priority="9">
      <formula>E2="No - Stand Alone Quote"</formula>
    </cfRule>
  </conditionalFormatting>
  <conditionalFormatting sqref="H2">
    <cfRule type="expression" dxfId="38" priority="3">
      <formula>AND(E2&lt;&gt;"No - Stand Alone Quote",I2="Yes")</formula>
    </cfRule>
  </conditionalFormatting>
  <conditionalFormatting sqref="K2">
    <cfRule type="expression" dxfId="37" priority="2">
      <formula>AND(E2&lt;&gt;"No - Stand Alone Quote",L2="Yes")</formula>
    </cfRule>
  </conditionalFormatting>
  <dataValidations disablePrompts="1" count="6">
    <dataValidation type="list" allowBlank="1" showInputMessage="1" showErrorMessage="1" sqref="E2" xr:uid="{DBD9B585-E389-4378-AA01-BB9648C8F36A}">
      <formula1>"No - Stand Alone Quote,Yes- New Project,Yes- Add to Existing Project"</formula1>
    </dataValidation>
    <dataValidation type="list" allowBlank="1" showInputMessage="1" showErrorMessage="1" sqref="N2 I2 G2 L2" xr:uid="{391A1585-2393-45B3-B167-2B2E13DA6281}">
      <formula1>"Yes,No"</formula1>
    </dataValidation>
    <dataValidation type="list" allowBlank="1" showInputMessage="1" showErrorMessage="1" sqref="O2" xr:uid="{9B81E212-292C-430C-B007-E9214302A32B}">
      <formula1>"Imperial (lbs/inch),Metric (kg/cm)"</formula1>
    </dataValidation>
    <dataValidation type="list" allowBlank="1" showInputMessage="1" showErrorMessage="1" sqref="N2 K2" xr:uid="{886AD1BD-F96B-4346-AB99-D4F948772729}">
      <formula1>"IOR,EOR"</formula1>
    </dataValidation>
    <dataValidation type="list" allowBlank="1" showInputMessage="1" showErrorMessage="1" sqref="D2" xr:uid="{D6EEF2A2-D96E-4BB7-8FC7-7FA1D970895C}">
      <formula1>OFFSET(INDIRECT(C2),0,0,ROWS(_xlfn._xlws.FILTER(INDIRECT(C2&amp;":"&amp;MID(C2,FIND("$",C2),3)&amp;"1001"),(INDIRECT(C2&amp;":"&amp;MID(C2,FIND("$",C2),3)&amp;"1001")&lt;&gt;""))))</formula1>
    </dataValidation>
    <dataValidation type="list" allowBlank="1" showInputMessage="1" showErrorMessage="1" sqref="M2" xr:uid="{20CB72DC-5C45-47BF-996B-B6D7DA72DFAE}">
      <formula1>"TecEx,Client"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A28CE7C-C8D2-4EF3-87A6-D84B664937E0}">
          <x14:formula1>
            <xm:f>OFFSET(Picklists!$D$2,0,0,ROWS(_xlfn._xlws.FILTER(Picklists!$D:$D,(Picklists!$D:$D&lt;&gt;"")*(Picklists!$D:$D&lt;&gt;"Accounts"))))</xm:f>
          </x14:formula1>
          <xm:sqref>B2</xm:sqref>
        </x14:dataValidation>
        <x14:dataValidation type="list" allowBlank="1" showInputMessage="1" showErrorMessage="1" xr:uid="{A6EAC71A-03D9-4C7F-B3AC-6F646EE9F93A}">
          <x14:formula1>
            <xm:f>_xlfn._xlws.FILTER(Picklists!#REF!,(Picklists!#REF!&lt;&gt;"")*(Picklists!#REF!&lt;&gt;"Accounts"))</xm:f>
          </x14:formula1>
          <xm:sqref>B3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0F33C-651A-41FC-B685-C45AB1DB3B0B}">
  <sheetPr codeName="Sheet3"/>
  <dimension ref="A1:Q4"/>
  <sheetViews>
    <sheetView topLeftCell="G1" workbookViewId="0">
      <selection activeCell="H28" sqref="H28"/>
    </sheetView>
  </sheetViews>
  <sheetFormatPr defaultRowHeight="15" x14ac:dyDescent="0.25"/>
  <cols>
    <col min="1" max="1" width="9.85546875" bestFit="1" customWidth="1"/>
    <col min="2" max="2" width="17.140625" bestFit="1" customWidth="1"/>
    <col min="3" max="3" width="11.7109375" bestFit="1" customWidth="1"/>
    <col min="4" max="4" width="19" bestFit="1" customWidth="1"/>
    <col min="5" max="5" width="14.5703125" bestFit="1" customWidth="1"/>
    <col min="6" max="6" width="32.85546875" bestFit="1" customWidth="1"/>
    <col min="7" max="7" width="29.7109375" bestFit="1" customWidth="1"/>
    <col min="8" max="8" width="32.28515625" bestFit="1" customWidth="1"/>
    <col min="9" max="9" width="25.28515625" bestFit="1" customWidth="1"/>
    <col min="10" max="10" width="16.5703125" bestFit="1" customWidth="1"/>
    <col min="11" max="11" width="28.85546875" bestFit="1" customWidth="1"/>
    <col min="12" max="12" width="20.42578125" bestFit="1" customWidth="1"/>
    <col min="13" max="13" width="25.7109375" bestFit="1" customWidth="1"/>
    <col min="14" max="14" width="13" bestFit="1" customWidth="1"/>
    <col min="15" max="15" width="23.28515625" bestFit="1" customWidth="1"/>
    <col min="16" max="16" width="25" bestFit="1" customWidth="1"/>
    <col min="17" max="17" width="26.5703125" bestFit="1" customWidth="1"/>
  </cols>
  <sheetData>
    <row r="1" spans="1:17" x14ac:dyDescent="0.25">
      <c r="A1" s="1" t="s">
        <v>26</v>
      </c>
      <c r="B1" s="2" t="s">
        <v>5</v>
      </c>
      <c r="C1" s="2" t="s">
        <v>6</v>
      </c>
      <c r="D1" s="2" t="s">
        <v>9</v>
      </c>
      <c r="E1" s="2" t="s">
        <v>13</v>
      </c>
      <c r="F1" s="2" t="s">
        <v>33</v>
      </c>
      <c r="G1" s="2" t="s">
        <v>14</v>
      </c>
      <c r="H1" s="2" t="s">
        <v>15</v>
      </c>
      <c r="I1" s="2" t="s">
        <v>16</v>
      </c>
      <c r="J1" s="2" t="s">
        <v>17</v>
      </c>
      <c r="K1" s="2" t="s">
        <v>812</v>
      </c>
      <c r="L1" s="2" t="s">
        <v>18</v>
      </c>
      <c r="M1" s="2" t="s">
        <v>19</v>
      </c>
      <c r="N1" s="2" t="s">
        <v>25</v>
      </c>
      <c r="O1" s="2" t="s">
        <v>2447</v>
      </c>
      <c r="P1" s="2" t="s">
        <v>813</v>
      </c>
      <c r="Q1" s="2" t="s">
        <v>814</v>
      </c>
    </row>
    <row r="2" spans="1:17" x14ac:dyDescent="0.25">
      <c r="A2">
        <v>1</v>
      </c>
      <c r="B2" t="s">
        <v>90</v>
      </c>
      <c r="C2" t="s">
        <v>824</v>
      </c>
      <c r="D2" t="s">
        <v>825</v>
      </c>
      <c r="E2" t="s">
        <v>826</v>
      </c>
      <c r="G2" t="s">
        <v>91</v>
      </c>
      <c r="I2" s="3"/>
      <c r="J2">
        <v>1</v>
      </c>
      <c r="L2">
        <v>1000</v>
      </c>
      <c r="N2" s="4">
        <v>1</v>
      </c>
      <c r="O2" s="4" t="s">
        <v>827</v>
      </c>
      <c r="P2" t="s">
        <v>828</v>
      </c>
      <c r="Q2" t="s">
        <v>829</v>
      </c>
    </row>
    <row r="3" spans="1:17" x14ac:dyDescent="0.25">
      <c r="A3">
        <v>2</v>
      </c>
      <c r="B3" t="s">
        <v>90</v>
      </c>
      <c r="C3" t="s">
        <v>824</v>
      </c>
      <c r="D3" t="s">
        <v>825</v>
      </c>
      <c r="E3" t="s">
        <v>826</v>
      </c>
      <c r="G3" t="s">
        <v>91</v>
      </c>
      <c r="I3" s="3"/>
      <c r="J3">
        <v>1</v>
      </c>
      <c r="L3">
        <v>1000</v>
      </c>
      <c r="N3" s="4">
        <v>1</v>
      </c>
      <c r="O3" s="4" t="s">
        <v>827</v>
      </c>
      <c r="P3" t="s">
        <v>828</v>
      </c>
      <c r="Q3" t="s">
        <v>829</v>
      </c>
    </row>
    <row r="4" spans="1:17" x14ac:dyDescent="0.25">
      <c r="A4">
        <v>3</v>
      </c>
      <c r="B4" t="s">
        <v>90</v>
      </c>
      <c r="C4" t="s">
        <v>824</v>
      </c>
      <c r="D4" t="s">
        <v>825</v>
      </c>
      <c r="E4" t="s">
        <v>826</v>
      </c>
      <c r="G4" t="s">
        <v>91</v>
      </c>
      <c r="I4" s="3"/>
      <c r="J4">
        <v>1</v>
      </c>
      <c r="L4">
        <v>1000</v>
      </c>
      <c r="N4" s="4">
        <v>1</v>
      </c>
      <c r="O4" s="4" t="s">
        <v>827</v>
      </c>
      <c r="P4" t="s">
        <v>828</v>
      </c>
      <c r="Q4" t="s">
        <v>829</v>
      </c>
    </row>
  </sheetData>
  <conditionalFormatting sqref="I2:I4">
    <cfRule type="expression" dxfId="36" priority="6">
      <formula>OR(H2="None",ISBLANK(H2))</formula>
    </cfRule>
  </conditionalFormatting>
  <conditionalFormatting sqref="H2:H4">
    <cfRule type="expression" dxfId="35" priority="5">
      <formula>OR(G2="PRM",G2="Tech Equipment")</formula>
    </cfRule>
  </conditionalFormatting>
  <conditionalFormatting sqref="B2:B4">
    <cfRule type="expression" dxfId="34" priority="4">
      <formula>#REF!="Setup"</formula>
    </cfRule>
  </conditionalFormatting>
  <conditionalFormatting sqref="C2:C4">
    <cfRule type="expression" dxfId="33" priority="3">
      <formula>#REF!="Setup"</formula>
    </cfRule>
  </conditionalFormatting>
  <dataValidations count="8">
    <dataValidation type="list" allowBlank="1" showInputMessage="1" showErrorMessage="1" sqref="I2:I4" xr:uid="{0F85E6A5-3E48-4431-8495-C93418BD2A7B}">
      <formula1>"Unsure,'+15°C - +25°C (CTR),'+2°C - +25°C (ERT),'+2°C - +8°C (COL),Above +2°C,'-20°C(FRO)"</formula1>
    </dataValidation>
    <dataValidation type="list" allowBlank="1" showInputMessage="1" showErrorMessage="1" sqref="H2:H4" xr:uid="{5F272D68-E7EA-4E0C-95B7-580048479D8E}">
      <formula1>"None,Transit,Storage,Transit and Storage"</formula1>
    </dataValidation>
    <dataValidation type="list" allowBlank="1" showInputMessage="1" showErrorMessage="1" sqref="G2:G4" xr:uid="{09F56D6D-B4A6-417D-A711-D80446B9107A}">
      <formula1>"Tech Equipment,Medical Devices,Investigational Products,PRM,Biological Samples,Finished Pharmaceutical Product,Active Pharmaceutical Ingredient,Excipients"</formula1>
    </dataValidation>
    <dataValidation type="list" allowBlank="1" showInputMessage="1" showErrorMessage="1" sqref="D2:D4" xr:uid="{41DA5C69-5A8B-4E7F-80DC-FB700E1F8446}">
      <formula1>"TecEx,Client"</formula1>
    </dataValidation>
    <dataValidation type="list" allowBlank="1" showInputMessage="1" showErrorMessage="1" sqref="C2:C4" xr:uid="{88793630-B7D6-4FD5-ABBE-2368026203A3}">
      <formula1>"IOR,EOR"</formula1>
    </dataValidation>
    <dataValidation type="list" allowBlank="1" showInputMessage="1" showErrorMessage="1" sqref="F2:F4" xr:uid="{8C787BE3-22F3-43F0-B267-F278B3EF0DF6}">
      <formula1>"Second Hand,Refurbished,Neither of them,null"</formula1>
    </dataValidation>
    <dataValidation type="custom" allowBlank="1" showInputMessage="1" showErrorMessage="1" sqref="N2:N4" xr:uid="{271A3599-7060-4E82-A793-3CE46A1B1305}">
      <formula1>OR(N2="",NOT(ISNA(_xlfn.SHEET("Line Item List "&amp;N2))))</formula1>
    </dataValidation>
    <dataValidation type="custom" allowBlank="1" showInputMessage="1" showErrorMessage="1" sqref="O2:O4" xr:uid="{1FF84C30-1530-405B-8927-2BCB976E5E94}">
      <formula1>OR(O2="",SUBSTITUTE(SUBSTITUTE(SUBSTITUTE(SUBSTITUTE(SUBSTITUTE(SUBSTITUTE(SUBSTITUTE(SUBSTITUTE(SUBSTITUTE(SUBSTITUTE(SUBSTITUTE(O2,"1",""),"2",""),"3",""),"4",""),"5",""),"6",""),"7",""),"8",""),"9",""),"0",""),";","")="")</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1" id="{ADC7C670-4C1A-485F-A36F-06830B718828}">
            <xm:f>ISNA(VLOOKUP(E2,Picklists!$A:$A,1,0))</xm:f>
            <x14:dxf>
              <fill>
                <patternFill patternType="lightUp"/>
              </fill>
            </x14:dxf>
          </x14:cfRule>
          <xm:sqref>F2:F4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C20F6-5F0E-48E3-9E92-D6B1E74827C6}">
  <sheetPr codeName="Sheet4"/>
  <dimension ref="A1:I4"/>
  <sheetViews>
    <sheetView workbookViewId="0">
      <selection activeCell="B1" sqref="B1"/>
    </sheetView>
  </sheetViews>
  <sheetFormatPr defaultRowHeight="15" x14ac:dyDescent="0.25"/>
  <cols>
    <col min="1" max="1" width="5.7109375" bestFit="1" customWidth="1"/>
    <col min="2" max="2" width="18.7109375" bestFit="1" customWidth="1"/>
    <col min="3" max="3" width="17.28515625" bestFit="1" customWidth="1"/>
    <col min="4" max="4" width="13.28515625" bestFit="1" customWidth="1"/>
    <col min="5" max="5" width="14.5703125" bestFit="1" customWidth="1"/>
    <col min="6" max="6" width="6.7109375" bestFit="1" customWidth="1"/>
    <col min="7" max="7" width="7.7109375" bestFit="1" customWidth="1"/>
    <col min="8" max="8" width="6.7109375" bestFit="1" customWidth="1"/>
    <col min="9" max="9" width="17.85546875" bestFit="1" customWidth="1"/>
  </cols>
  <sheetData>
    <row r="1" spans="1:9" x14ac:dyDescent="0.25">
      <c r="A1" s="1" t="s">
        <v>26</v>
      </c>
      <c r="B1" s="1" t="s">
        <v>815</v>
      </c>
      <c r="C1" s="1" t="s">
        <v>28</v>
      </c>
      <c r="D1" s="1" t="s">
        <v>27</v>
      </c>
      <c r="E1" s="1" t="s">
        <v>32</v>
      </c>
      <c r="F1" s="1" t="s">
        <v>29</v>
      </c>
      <c r="G1" s="1" t="s">
        <v>30</v>
      </c>
      <c r="H1" s="1" t="s">
        <v>31</v>
      </c>
      <c r="I1" s="1" t="s">
        <v>816</v>
      </c>
    </row>
    <row r="2" spans="1:9" x14ac:dyDescent="0.25">
      <c r="A2">
        <v>1</v>
      </c>
      <c r="B2">
        <v>2</v>
      </c>
      <c r="C2" t="s">
        <v>23</v>
      </c>
      <c r="D2">
        <v>30</v>
      </c>
      <c r="E2" t="s">
        <v>830</v>
      </c>
      <c r="F2">
        <v>10</v>
      </c>
      <c r="G2">
        <v>15</v>
      </c>
      <c r="H2">
        <v>16</v>
      </c>
      <c r="I2" t="b">
        <v>1</v>
      </c>
    </row>
    <row r="3" spans="1:9" x14ac:dyDescent="0.25">
      <c r="A3">
        <v>2</v>
      </c>
      <c r="B3">
        <v>4</v>
      </c>
      <c r="C3" t="s">
        <v>23</v>
      </c>
      <c r="D3">
        <v>20</v>
      </c>
      <c r="E3" t="s">
        <v>830</v>
      </c>
      <c r="F3">
        <v>11</v>
      </c>
      <c r="G3">
        <v>14</v>
      </c>
      <c r="H3">
        <v>17</v>
      </c>
      <c r="I3" t="b">
        <v>1</v>
      </c>
    </row>
    <row r="4" spans="1:9" x14ac:dyDescent="0.25">
      <c r="A4">
        <v>3</v>
      </c>
      <c r="B4">
        <v>1</v>
      </c>
      <c r="C4" t="s">
        <v>23</v>
      </c>
      <c r="D4">
        <v>10</v>
      </c>
      <c r="E4" t="s">
        <v>830</v>
      </c>
      <c r="F4">
        <v>12</v>
      </c>
      <c r="G4">
        <v>13</v>
      </c>
      <c r="H4">
        <v>18</v>
      </c>
      <c r="I4" t="b">
        <v>0</v>
      </c>
    </row>
  </sheetData>
  <dataValidations count="3">
    <dataValidation type="list" allowBlank="1" showInputMessage="1" showErrorMessage="1" sqref="C2:C4" xr:uid="{D130C58D-0169-4D05-94DC-9EDB1DE484AA}">
      <formula1>"Imperial (lbs/inch),Metric (kg/cm)"</formula1>
    </dataValidation>
    <dataValidation type="list" allowBlank="1" showInputMessage="1" showErrorMessage="1" sqref="E2:E4" xr:uid="{7C082531-9B64-4CB0-A398-33522180275B}">
      <formula1>"CMs,INs"</formula1>
    </dataValidation>
    <dataValidation type="list" allowBlank="1" showInputMessage="1" showErrorMessage="1" sqref="I2:I4" xr:uid="{8F6B0FEF-6532-4962-9A66-E201892082DA}">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622C6-9A3A-4556-9FAD-6C786E973ECA}">
  <sheetPr codeName="Sheet5"/>
  <dimension ref="A1:F8"/>
  <sheetViews>
    <sheetView workbookViewId="0">
      <selection activeCell="A2" sqref="A2:A8"/>
    </sheetView>
  </sheetViews>
  <sheetFormatPr defaultRowHeight="15" x14ac:dyDescent="0.25"/>
  <cols>
    <col min="1" max="2" width="18.5703125" bestFit="1" customWidth="1"/>
    <col min="3" max="3" width="8.42578125" bestFit="1" customWidth="1"/>
    <col min="4" max="4" width="9.42578125" bestFit="1" customWidth="1"/>
    <col min="5" max="5" width="11" bestFit="1" customWidth="1"/>
    <col min="6" max="6" width="15.7109375" bestFit="1" customWidth="1"/>
  </cols>
  <sheetData>
    <row r="1" spans="1:6" x14ac:dyDescent="0.25">
      <c r="A1" s="1" t="s">
        <v>817</v>
      </c>
      <c r="B1" s="1" t="s">
        <v>818</v>
      </c>
      <c r="C1" s="1" t="s">
        <v>819</v>
      </c>
      <c r="D1" s="1" t="s">
        <v>820</v>
      </c>
      <c r="E1" s="2" t="s">
        <v>821</v>
      </c>
      <c r="F1" s="2" t="s">
        <v>822</v>
      </c>
    </row>
    <row r="2" spans="1:6" x14ac:dyDescent="0.25">
      <c r="A2" t="s">
        <v>1629</v>
      </c>
      <c r="B2" t="s">
        <v>1629</v>
      </c>
      <c r="C2">
        <v>10</v>
      </c>
      <c r="D2">
        <v>50</v>
      </c>
      <c r="E2">
        <v>8517620090</v>
      </c>
      <c r="F2" t="s">
        <v>823</v>
      </c>
    </row>
    <row r="3" spans="1:6" x14ac:dyDescent="0.25">
      <c r="A3" t="s">
        <v>1630</v>
      </c>
      <c r="B3" t="s">
        <v>1630</v>
      </c>
      <c r="C3">
        <v>1</v>
      </c>
      <c r="D3">
        <v>200</v>
      </c>
      <c r="E3">
        <v>8517620090</v>
      </c>
      <c r="F3" t="s">
        <v>823</v>
      </c>
    </row>
    <row r="4" spans="1:6" x14ac:dyDescent="0.25">
      <c r="A4" t="s">
        <v>1631</v>
      </c>
      <c r="B4" t="s">
        <v>1631</v>
      </c>
      <c r="C4">
        <v>1</v>
      </c>
      <c r="D4">
        <v>60</v>
      </c>
      <c r="E4">
        <v>8517620090</v>
      </c>
      <c r="F4" t="s">
        <v>823</v>
      </c>
    </row>
    <row r="5" spans="1:6" x14ac:dyDescent="0.25">
      <c r="A5" t="s">
        <v>1632</v>
      </c>
      <c r="B5" t="s">
        <v>1632</v>
      </c>
      <c r="C5">
        <v>3</v>
      </c>
      <c r="D5">
        <v>80</v>
      </c>
      <c r="E5">
        <v>8517620090</v>
      </c>
      <c r="F5" t="s">
        <v>823</v>
      </c>
    </row>
    <row r="6" spans="1:6" x14ac:dyDescent="0.25">
      <c r="A6" t="s">
        <v>1633</v>
      </c>
      <c r="B6" t="s">
        <v>1633</v>
      </c>
      <c r="C6">
        <v>4</v>
      </c>
      <c r="D6">
        <v>50</v>
      </c>
      <c r="E6">
        <v>8517620090</v>
      </c>
      <c r="F6" t="s">
        <v>823</v>
      </c>
    </row>
    <row r="7" spans="1:6" x14ac:dyDescent="0.25">
      <c r="A7" t="s">
        <v>1634</v>
      </c>
      <c r="B7" t="s">
        <v>1634</v>
      </c>
      <c r="C7">
        <v>1</v>
      </c>
      <c r="D7">
        <v>60</v>
      </c>
      <c r="E7">
        <v>8517620090</v>
      </c>
      <c r="F7" t="s">
        <v>823</v>
      </c>
    </row>
    <row r="8" spans="1:6" x14ac:dyDescent="0.25">
      <c r="A8" t="s">
        <v>1635</v>
      </c>
      <c r="B8" t="s">
        <v>1635</v>
      </c>
      <c r="C8">
        <v>3</v>
      </c>
      <c r="D8">
        <v>80</v>
      </c>
      <c r="E8">
        <v>8517620090</v>
      </c>
      <c r="F8" t="s">
        <v>823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20120-C38F-4ECF-B003-A34FC257436C}">
  <sheetPr codeName="Sheet6"/>
  <dimension ref="A1:G260"/>
  <sheetViews>
    <sheetView zoomScale="80" zoomScaleNormal="80" workbookViewId="0"/>
  </sheetViews>
  <sheetFormatPr defaultRowHeight="15" x14ac:dyDescent="0.25"/>
  <cols>
    <col min="1" max="1" width="14.28515625" bestFit="1" customWidth="1"/>
    <col min="2" max="2" width="117.140625" bestFit="1" customWidth="1"/>
    <col min="3" max="3" width="23.42578125" bestFit="1" customWidth="1"/>
    <col min="4" max="4" width="18" bestFit="1" customWidth="1"/>
    <col min="5" max="5" width="26.28515625" bestFit="1" customWidth="1"/>
    <col min="6" max="6" width="42.85546875" style="17" bestFit="1" customWidth="1"/>
    <col min="7" max="7" width="75.7109375" bestFit="1" customWidth="1"/>
  </cols>
  <sheetData>
    <row r="1" spans="1:7" x14ac:dyDescent="0.25">
      <c r="A1" s="5" t="s">
        <v>831</v>
      </c>
      <c r="B1" s="5" t="s">
        <v>832</v>
      </c>
      <c r="C1" s="5" t="s">
        <v>833</v>
      </c>
      <c r="D1" s="5" t="s">
        <v>834</v>
      </c>
      <c r="E1" s="5" t="s">
        <v>835</v>
      </c>
      <c r="F1" s="6" t="s">
        <v>836</v>
      </c>
      <c r="G1" s="5" t="s">
        <v>837</v>
      </c>
    </row>
    <row r="2" spans="1:7" ht="120" x14ac:dyDescent="0.25">
      <c r="A2" s="7" t="s">
        <v>838</v>
      </c>
      <c r="B2" s="8" t="s">
        <v>839</v>
      </c>
      <c r="C2" s="9" t="s">
        <v>840</v>
      </c>
      <c r="D2" s="10"/>
      <c r="E2" s="10" t="s">
        <v>841</v>
      </c>
      <c r="F2" s="8" t="s">
        <v>842</v>
      </c>
      <c r="G2" s="10" t="s">
        <v>1462</v>
      </c>
    </row>
    <row r="3" spans="1:7" ht="45" customHeight="1" x14ac:dyDescent="0.25">
      <c r="A3" s="7" t="s">
        <v>843</v>
      </c>
      <c r="B3" s="8" t="s">
        <v>844</v>
      </c>
      <c r="C3" s="9" t="s">
        <v>840</v>
      </c>
      <c r="D3" s="10"/>
      <c r="E3" s="10" t="s">
        <v>841</v>
      </c>
      <c r="F3" s="8" t="s">
        <v>845</v>
      </c>
      <c r="G3" s="10" t="s">
        <v>1463</v>
      </c>
    </row>
    <row r="4" spans="1:7" ht="45" customHeight="1" x14ac:dyDescent="0.25">
      <c r="A4" s="7" t="s">
        <v>846</v>
      </c>
      <c r="B4" s="8" t="s">
        <v>847</v>
      </c>
      <c r="C4" s="9" t="s">
        <v>840</v>
      </c>
      <c r="D4" s="10"/>
      <c r="E4" s="10" t="s">
        <v>841</v>
      </c>
      <c r="F4" s="8" t="s">
        <v>848</v>
      </c>
      <c r="G4" s="10" t="s">
        <v>1464</v>
      </c>
    </row>
    <row r="5" spans="1:7" ht="45" customHeight="1" x14ac:dyDescent="0.25">
      <c r="A5" s="7" t="s">
        <v>849</v>
      </c>
      <c r="B5" s="8" t="s">
        <v>850</v>
      </c>
      <c r="C5" s="9" t="s">
        <v>840</v>
      </c>
      <c r="D5" s="10"/>
      <c r="E5" s="10" t="s">
        <v>841</v>
      </c>
      <c r="F5" s="8" t="s">
        <v>851</v>
      </c>
      <c r="G5" s="10" t="s">
        <v>1465</v>
      </c>
    </row>
    <row r="6" spans="1:7" ht="30" x14ac:dyDescent="0.25">
      <c r="A6" s="7" t="s">
        <v>852</v>
      </c>
      <c r="B6" s="8" t="s">
        <v>853</v>
      </c>
      <c r="C6" s="9" t="s">
        <v>840</v>
      </c>
      <c r="D6" s="10"/>
      <c r="E6" s="10" t="s">
        <v>841</v>
      </c>
      <c r="F6" s="8" t="s">
        <v>851</v>
      </c>
      <c r="G6" s="10" t="s">
        <v>1466</v>
      </c>
    </row>
    <row r="7" spans="1:7" ht="45" customHeight="1" x14ac:dyDescent="0.25">
      <c r="A7" s="7" t="s">
        <v>854</v>
      </c>
      <c r="B7" s="11" t="s">
        <v>855</v>
      </c>
      <c r="C7" s="9" t="s">
        <v>840</v>
      </c>
      <c r="D7" s="10"/>
      <c r="E7" s="10" t="s">
        <v>841</v>
      </c>
      <c r="F7" s="8" t="s">
        <v>851</v>
      </c>
      <c r="G7" s="10" t="s">
        <v>1467</v>
      </c>
    </row>
    <row r="8" spans="1:7" ht="45" customHeight="1" x14ac:dyDescent="0.25">
      <c r="A8" s="7" t="s">
        <v>856</v>
      </c>
      <c r="B8" s="11" t="s">
        <v>857</v>
      </c>
      <c r="C8" s="9" t="s">
        <v>840</v>
      </c>
      <c r="D8" s="10"/>
      <c r="E8" s="10" t="s">
        <v>841</v>
      </c>
      <c r="F8" s="8" t="s">
        <v>851</v>
      </c>
      <c r="G8" s="10" t="s">
        <v>1468</v>
      </c>
    </row>
    <row r="9" spans="1:7" ht="45" customHeight="1" x14ac:dyDescent="0.25">
      <c r="A9" s="7" t="s">
        <v>858</v>
      </c>
      <c r="B9" s="8" t="s">
        <v>859</v>
      </c>
      <c r="C9" s="9" t="s">
        <v>840</v>
      </c>
      <c r="D9" s="10"/>
      <c r="E9" s="10" t="s">
        <v>841</v>
      </c>
      <c r="F9" s="8" t="s">
        <v>851</v>
      </c>
      <c r="G9" s="10" t="s">
        <v>1469</v>
      </c>
    </row>
    <row r="10" spans="1:7" ht="45" x14ac:dyDescent="0.25">
      <c r="A10" s="7" t="s">
        <v>860</v>
      </c>
      <c r="B10" s="8" t="s">
        <v>861</v>
      </c>
      <c r="C10" s="9" t="s">
        <v>840</v>
      </c>
      <c r="D10" s="10"/>
      <c r="E10" s="10" t="s">
        <v>841</v>
      </c>
      <c r="F10" s="8" t="s">
        <v>862</v>
      </c>
      <c r="G10" s="10" t="s">
        <v>1470</v>
      </c>
    </row>
    <row r="11" spans="1:7" ht="45" x14ac:dyDescent="0.25">
      <c r="A11" s="7" t="s">
        <v>863</v>
      </c>
      <c r="B11" s="8" t="s">
        <v>864</v>
      </c>
      <c r="C11" s="9" t="s">
        <v>840</v>
      </c>
      <c r="D11" s="10"/>
      <c r="E11" s="10" t="s">
        <v>841</v>
      </c>
      <c r="F11" s="8" t="s">
        <v>862</v>
      </c>
      <c r="G11" s="10" t="s">
        <v>1471</v>
      </c>
    </row>
    <row r="12" spans="1:7" ht="120" x14ac:dyDescent="0.25">
      <c r="A12" s="7" t="s">
        <v>865</v>
      </c>
      <c r="B12" s="8" t="s">
        <v>866</v>
      </c>
      <c r="C12" s="9" t="s">
        <v>840</v>
      </c>
      <c r="D12" s="10"/>
      <c r="E12" s="10" t="s">
        <v>841</v>
      </c>
      <c r="F12" s="8" t="s">
        <v>842</v>
      </c>
      <c r="G12" s="10" t="s">
        <v>1472</v>
      </c>
    </row>
    <row r="13" spans="1:7" x14ac:dyDescent="0.25">
      <c r="A13" s="7" t="s">
        <v>867</v>
      </c>
      <c r="B13" s="10" t="s">
        <v>868</v>
      </c>
      <c r="C13" s="9" t="s">
        <v>840</v>
      </c>
      <c r="D13" s="10"/>
      <c r="E13" s="10" t="s">
        <v>841</v>
      </c>
      <c r="F13" s="8" t="s">
        <v>869</v>
      </c>
      <c r="G13" s="10" t="s">
        <v>1473</v>
      </c>
    </row>
    <row r="14" spans="1:7" x14ac:dyDescent="0.25">
      <c r="A14" s="7" t="s">
        <v>870</v>
      </c>
      <c r="B14" s="10" t="s">
        <v>871</v>
      </c>
      <c r="C14" s="9" t="s">
        <v>840</v>
      </c>
      <c r="D14" s="10"/>
      <c r="E14" s="10" t="s">
        <v>841</v>
      </c>
      <c r="F14" s="8" t="s">
        <v>869</v>
      </c>
      <c r="G14" s="10" t="s">
        <v>1474</v>
      </c>
    </row>
    <row r="15" spans="1:7" x14ac:dyDescent="0.25">
      <c r="A15" s="7" t="s">
        <v>872</v>
      </c>
      <c r="B15" s="10" t="s">
        <v>873</v>
      </c>
      <c r="C15" s="9" t="s">
        <v>840</v>
      </c>
      <c r="D15" s="10"/>
      <c r="E15" s="10" t="s">
        <v>841</v>
      </c>
      <c r="F15" s="8" t="s">
        <v>874</v>
      </c>
      <c r="G15" s="10" t="s">
        <v>1473</v>
      </c>
    </row>
    <row r="16" spans="1:7" x14ac:dyDescent="0.25">
      <c r="A16" s="7" t="s">
        <v>875</v>
      </c>
      <c r="B16" s="10" t="s">
        <v>876</v>
      </c>
      <c r="C16" s="9" t="s">
        <v>840</v>
      </c>
      <c r="D16" s="10"/>
      <c r="E16" s="10" t="s">
        <v>841</v>
      </c>
      <c r="F16" s="8" t="s">
        <v>874</v>
      </c>
      <c r="G16" s="10" t="s">
        <v>1474</v>
      </c>
    </row>
    <row r="17" spans="1:7" x14ac:dyDescent="0.25">
      <c r="A17" s="7" t="s">
        <v>877</v>
      </c>
      <c r="B17" s="10" t="s">
        <v>878</v>
      </c>
      <c r="C17" s="9" t="s">
        <v>840</v>
      </c>
      <c r="D17" s="10"/>
      <c r="E17" s="10" t="s">
        <v>841</v>
      </c>
      <c r="F17" s="8" t="s">
        <v>879</v>
      </c>
      <c r="G17" s="10" t="s">
        <v>1473</v>
      </c>
    </row>
    <row r="18" spans="1:7" x14ac:dyDescent="0.25">
      <c r="A18" s="7" t="s">
        <v>880</v>
      </c>
      <c r="B18" s="10" t="s">
        <v>881</v>
      </c>
      <c r="C18" s="9" t="s">
        <v>840</v>
      </c>
      <c r="D18" s="10"/>
      <c r="E18" s="10" t="s">
        <v>841</v>
      </c>
      <c r="F18" s="8" t="s">
        <v>879</v>
      </c>
      <c r="G18" s="10" t="s">
        <v>1474</v>
      </c>
    </row>
    <row r="19" spans="1:7" x14ac:dyDescent="0.25">
      <c r="A19" s="7" t="s">
        <v>882</v>
      </c>
      <c r="B19" s="10" t="s">
        <v>883</v>
      </c>
      <c r="C19" s="9" t="s">
        <v>840</v>
      </c>
      <c r="D19" s="10"/>
      <c r="E19" s="10" t="s">
        <v>841</v>
      </c>
      <c r="F19" s="8" t="s">
        <v>884</v>
      </c>
      <c r="G19" s="10" t="s">
        <v>1473</v>
      </c>
    </row>
    <row r="20" spans="1:7" x14ac:dyDescent="0.25">
      <c r="A20" s="7" t="s">
        <v>885</v>
      </c>
      <c r="B20" s="10" t="s">
        <v>886</v>
      </c>
      <c r="C20" s="9" t="s">
        <v>840</v>
      </c>
      <c r="D20" s="10"/>
      <c r="E20" s="10" t="s">
        <v>841</v>
      </c>
      <c r="F20" s="8" t="s">
        <v>884</v>
      </c>
      <c r="G20" s="10" t="s">
        <v>1474</v>
      </c>
    </row>
    <row r="21" spans="1:7" x14ac:dyDescent="0.25">
      <c r="A21" s="7" t="s">
        <v>887</v>
      </c>
      <c r="B21" s="10" t="s">
        <v>888</v>
      </c>
      <c r="C21" s="9" t="s">
        <v>840</v>
      </c>
      <c r="D21" s="10"/>
      <c r="E21" s="10" t="s">
        <v>841</v>
      </c>
      <c r="F21" s="8" t="s">
        <v>889</v>
      </c>
      <c r="G21" s="10" t="s">
        <v>1473</v>
      </c>
    </row>
    <row r="22" spans="1:7" x14ac:dyDescent="0.25">
      <c r="A22" s="7" t="s">
        <v>890</v>
      </c>
      <c r="B22" s="10" t="s">
        <v>891</v>
      </c>
      <c r="C22" s="9" t="s">
        <v>840</v>
      </c>
      <c r="D22" s="10"/>
      <c r="E22" s="10" t="s">
        <v>841</v>
      </c>
      <c r="F22" s="8" t="s">
        <v>889</v>
      </c>
      <c r="G22" s="10" t="s">
        <v>1474</v>
      </c>
    </row>
    <row r="23" spans="1:7" x14ac:dyDescent="0.25">
      <c r="A23" s="7" t="s">
        <v>892</v>
      </c>
      <c r="B23" s="10" t="s">
        <v>893</v>
      </c>
      <c r="C23" s="9" t="s">
        <v>840</v>
      </c>
      <c r="D23" s="10"/>
      <c r="E23" s="10" t="s">
        <v>841</v>
      </c>
      <c r="F23" s="8" t="s">
        <v>894</v>
      </c>
      <c r="G23" s="10" t="s">
        <v>1473</v>
      </c>
    </row>
    <row r="24" spans="1:7" x14ac:dyDescent="0.25">
      <c r="A24" s="7" t="s">
        <v>895</v>
      </c>
      <c r="B24" s="10" t="s">
        <v>896</v>
      </c>
      <c r="C24" s="9" t="s">
        <v>840</v>
      </c>
      <c r="D24" s="10"/>
      <c r="E24" s="10" t="s">
        <v>841</v>
      </c>
      <c r="F24" s="8" t="s">
        <v>894</v>
      </c>
      <c r="G24" s="10" t="s">
        <v>1474</v>
      </c>
    </row>
    <row r="25" spans="1:7" x14ac:dyDescent="0.25">
      <c r="A25" s="7" t="s">
        <v>897</v>
      </c>
      <c r="B25" s="10" t="s">
        <v>898</v>
      </c>
      <c r="C25" s="9" t="s">
        <v>840</v>
      </c>
      <c r="D25" s="10"/>
      <c r="E25" s="10" t="s">
        <v>841</v>
      </c>
      <c r="F25" s="8" t="s">
        <v>899</v>
      </c>
      <c r="G25" s="10" t="s">
        <v>1475</v>
      </c>
    </row>
    <row r="26" spans="1:7" x14ac:dyDescent="0.25">
      <c r="A26" s="7" t="s">
        <v>900</v>
      </c>
      <c r="B26" s="10" t="s">
        <v>901</v>
      </c>
      <c r="C26" s="9" t="s">
        <v>840</v>
      </c>
      <c r="D26" s="10"/>
      <c r="E26" s="10" t="s">
        <v>841</v>
      </c>
      <c r="F26" s="8" t="s">
        <v>899</v>
      </c>
      <c r="G26" s="10" t="s">
        <v>1476</v>
      </c>
    </row>
    <row r="27" spans="1:7" x14ac:dyDescent="0.25">
      <c r="A27" s="7" t="s">
        <v>902</v>
      </c>
      <c r="B27" s="10" t="s">
        <v>903</v>
      </c>
      <c r="C27" s="9" t="s">
        <v>840</v>
      </c>
      <c r="D27" s="10"/>
      <c r="E27" s="10" t="s">
        <v>841</v>
      </c>
      <c r="F27" s="8" t="s">
        <v>899</v>
      </c>
      <c r="G27" s="10" t="s">
        <v>1474</v>
      </c>
    </row>
    <row r="28" spans="1:7" x14ac:dyDescent="0.25">
      <c r="A28" s="7" t="s">
        <v>904</v>
      </c>
      <c r="B28" s="10" t="s">
        <v>905</v>
      </c>
      <c r="C28" s="9" t="s">
        <v>840</v>
      </c>
      <c r="D28" s="10"/>
      <c r="E28" s="10" t="s">
        <v>841</v>
      </c>
      <c r="F28" s="8" t="s">
        <v>906</v>
      </c>
      <c r="G28" s="10" t="s">
        <v>1475</v>
      </c>
    </row>
    <row r="29" spans="1:7" x14ac:dyDescent="0.25">
      <c r="A29" s="7" t="s">
        <v>907</v>
      </c>
      <c r="B29" s="10" t="s">
        <v>908</v>
      </c>
      <c r="C29" s="9" t="s">
        <v>840</v>
      </c>
      <c r="D29" s="10"/>
      <c r="E29" s="10" t="s">
        <v>841</v>
      </c>
      <c r="F29" s="8" t="s">
        <v>906</v>
      </c>
      <c r="G29" s="10" t="s">
        <v>1476</v>
      </c>
    </row>
    <row r="30" spans="1:7" x14ac:dyDescent="0.25">
      <c r="A30" s="7" t="s">
        <v>909</v>
      </c>
      <c r="B30" s="10" t="s">
        <v>910</v>
      </c>
      <c r="C30" s="9" t="s">
        <v>840</v>
      </c>
      <c r="D30" s="10"/>
      <c r="E30" s="10" t="s">
        <v>841</v>
      </c>
      <c r="F30" s="8" t="s">
        <v>906</v>
      </c>
      <c r="G30" s="10" t="s">
        <v>1474</v>
      </c>
    </row>
    <row r="31" spans="1:7" x14ac:dyDescent="0.25">
      <c r="A31" s="7" t="s">
        <v>911</v>
      </c>
      <c r="B31" s="10" t="s">
        <v>912</v>
      </c>
      <c r="C31" s="9" t="s">
        <v>840</v>
      </c>
      <c r="D31" s="10"/>
      <c r="E31" s="10" t="s">
        <v>841</v>
      </c>
      <c r="F31" s="8" t="s">
        <v>913</v>
      </c>
      <c r="G31" s="10" t="s">
        <v>1475</v>
      </c>
    </row>
    <row r="32" spans="1:7" x14ac:dyDescent="0.25">
      <c r="A32" s="7" t="s">
        <v>914</v>
      </c>
      <c r="B32" s="10" t="s">
        <v>915</v>
      </c>
      <c r="C32" s="9" t="s">
        <v>840</v>
      </c>
      <c r="D32" s="10"/>
      <c r="E32" s="10" t="s">
        <v>841</v>
      </c>
      <c r="F32" s="8" t="s">
        <v>913</v>
      </c>
      <c r="G32" s="10" t="s">
        <v>1476</v>
      </c>
    </row>
    <row r="33" spans="1:7" x14ac:dyDescent="0.25">
      <c r="A33" s="7" t="s">
        <v>916</v>
      </c>
      <c r="B33" s="10" t="s">
        <v>917</v>
      </c>
      <c r="C33" s="9" t="s">
        <v>840</v>
      </c>
      <c r="D33" s="10"/>
      <c r="E33" s="10" t="s">
        <v>841</v>
      </c>
      <c r="F33" s="8" t="s">
        <v>913</v>
      </c>
      <c r="G33" s="10" t="s">
        <v>1474</v>
      </c>
    </row>
    <row r="34" spans="1:7" x14ac:dyDescent="0.25">
      <c r="A34" s="7" t="s">
        <v>918</v>
      </c>
      <c r="B34" s="10" t="s">
        <v>919</v>
      </c>
      <c r="C34" s="9" t="s">
        <v>840</v>
      </c>
      <c r="D34" s="10"/>
      <c r="E34" s="10" t="s">
        <v>841</v>
      </c>
      <c r="F34" s="8" t="s">
        <v>920</v>
      </c>
      <c r="G34" s="10" t="s">
        <v>1475</v>
      </c>
    </row>
    <row r="35" spans="1:7" x14ac:dyDescent="0.25">
      <c r="A35" s="7" t="s">
        <v>921</v>
      </c>
      <c r="B35" s="10" t="s">
        <v>922</v>
      </c>
      <c r="C35" s="9" t="s">
        <v>840</v>
      </c>
      <c r="D35" s="10"/>
      <c r="E35" s="10" t="s">
        <v>841</v>
      </c>
      <c r="F35" s="8" t="s">
        <v>920</v>
      </c>
      <c r="G35" s="10" t="s">
        <v>1476</v>
      </c>
    </row>
    <row r="36" spans="1:7" x14ac:dyDescent="0.25">
      <c r="A36" s="7" t="s">
        <v>923</v>
      </c>
      <c r="B36" s="10" t="s">
        <v>924</v>
      </c>
      <c r="C36" s="9" t="s">
        <v>840</v>
      </c>
      <c r="D36" s="10"/>
      <c r="E36" s="10" t="s">
        <v>841</v>
      </c>
      <c r="F36" s="8" t="s">
        <v>920</v>
      </c>
      <c r="G36" s="10" t="s">
        <v>1474</v>
      </c>
    </row>
    <row r="37" spans="1:7" x14ac:dyDescent="0.25">
      <c r="A37" s="7" t="s">
        <v>925</v>
      </c>
      <c r="B37" s="10" t="s">
        <v>926</v>
      </c>
      <c r="C37" s="9" t="s">
        <v>840</v>
      </c>
      <c r="D37" s="10"/>
      <c r="E37" s="10" t="s">
        <v>841</v>
      </c>
      <c r="F37" s="8" t="s">
        <v>927</v>
      </c>
      <c r="G37" s="10" t="s">
        <v>1473</v>
      </c>
    </row>
    <row r="38" spans="1:7" x14ac:dyDescent="0.25">
      <c r="A38" s="7" t="s">
        <v>928</v>
      </c>
      <c r="B38" s="10" t="s">
        <v>929</v>
      </c>
      <c r="C38" s="9" t="s">
        <v>840</v>
      </c>
      <c r="D38" s="10"/>
      <c r="E38" s="10" t="s">
        <v>841</v>
      </c>
      <c r="F38" s="8" t="s">
        <v>927</v>
      </c>
      <c r="G38" s="10" t="s">
        <v>1474</v>
      </c>
    </row>
    <row r="39" spans="1:7" x14ac:dyDescent="0.25">
      <c r="A39" s="7" t="s">
        <v>930</v>
      </c>
      <c r="B39" s="10" t="s">
        <v>931</v>
      </c>
      <c r="C39" s="9" t="s">
        <v>840</v>
      </c>
      <c r="D39" s="10"/>
      <c r="E39" s="10" t="s">
        <v>841</v>
      </c>
      <c r="F39" s="8" t="s">
        <v>932</v>
      </c>
      <c r="G39" s="10" t="s">
        <v>1473</v>
      </c>
    </row>
    <row r="40" spans="1:7" x14ac:dyDescent="0.25">
      <c r="A40" s="7" t="s">
        <v>933</v>
      </c>
      <c r="B40" s="10" t="s">
        <v>934</v>
      </c>
      <c r="C40" s="9" t="s">
        <v>840</v>
      </c>
      <c r="D40" s="10"/>
      <c r="E40" s="10" t="s">
        <v>841</v>
      </c>
      <c r="F40" s="8" t="s">
        <v>932</v>
      </c>
      <c r="G40" s="10" t="s">
        <v>1474</v>
      </c>
    </row>
    <row r="41" spans="1:7" ht="60" x14ac:dyDescent="0.25">
      <c r="A41" s="7" t="s">
        <v>935</v>
      </c>
      <c r="B41" s="9" t="s">
        <v>936</v>
      </c>
      <c r="C41" s="9" t="s">
        <v>937</v>
      </c>
      <c r="D41" s="9" t="s">
        <v>938</v>
      </c>
      <c r="E41" s="9" t="s">
        <v>939</v>
      </c>
      <c r="F41" s="12" t="s">
        <v>940</v>
      </c>
      <c r="G41" s="10" t="s">
        <v>1477</v>
      </c>
    </row>
    <row r="42" spans="1:7" ht="90" x14ac:dyDescent="0.25">
      <c r="A42" s="7" t="s">
        <v>941</v>
      </c>
      <c r="B42" s="9" t="s">
        <v>942</v>
      </c>
      <c r="C42" s="9" t="s">
        <v>937</v>
      </c>
      <c r="D42" s="9" t="s">
        <v>938</v>
      </c>
      <c r="E42" s="9" t="s">
        <v>939</v>
      </c>
      <c r="F42" s="12" t="s">
        <v>943</v>
      </c>
      <c r="G42" s="10" t="s">
        <v>1478</v>
      </c>
    </row>
    <row r="43" spans="1:7" ht="60" x14ac:dyDescent="0.25">
      <c r="A43" s="7" t="s">
        <v>944</v>
      </c>
      <c r="B43" s="9" t="s">
        <v>945</v>
      </c>
      <c r="C43" s="9" t="s">
        <v>937</v>
      </c>
      <c r="D43" s="9" t="s">
        <v>938</v>
      </c>
      <c r="E43" s="9" t="s">
        <v>939</v>
      </c>
      <c r="F43" s="12" t="s">
        <v>940</v>
      </c>
      <c r="G43" s="10" t="s">
        <v>1479</v>
      </c>
    </row>
    <row r="44" spans="1:7" ht="45" x14ac:dyDescent="0.25">
      <c r="A44" s="7" t="s">
        <v>946</v>
      </c>
      <c r="B44" s="9" t="s">
        <v>947</v>
      </c>
      <c r="C44" s="9" t="s">
        <v>937</v>
      </c>
      <c r="D44" s="9" t="s">
        <v>938</v>
      </c>
      <c r="E44" s="9" t="s">
        <v>939</v>
      </c>
      <c r="F44" s="12" t="s">
        <v>948</v>
      </c>
      <c r="G44" s="10" t="s">
        <v>1480</v>
      </c>
    </row>
    <row r="45" spans="1:7" ht="30" x14ac:dyDescent="0.25">
      <c r="A45" s="7" t="s">
        <v>949</v>
      </c>
      <c r="B45" s="9" t="s">
        <v>950</v>
      </c>
      <c r="C45" s="9" t="s">
        <v>937</v>
      </c>
      <c r="D45" s="9" t="s">
        <v>938</v>
      </c>
      <c r="E45" s="9" t="s">
        <v>939</v>
      </c>
      <c r="F45" s="12" t="s">
        <v>951</v>
      </c>
      <c r="G45" s="10" t="s">
        <v>1481</v>
      </c>
    </row>
    <row r="46" spans="1:7" ht="30" x14ac:dyDescent="0.25">
      <c r="A46" s="7" t="s">
        <v>952</v>
      </c>
      <c r="B46" s="9" t="s">
        <v>953</v>
      </c>
      <c r="C46" s="9" t="s">
        <v>937</v>
      </c>
      <c r="D46" s="9" t="s">
        <v>938</v>
      </c>
      <c r="E46" s="9" t="s">
        <v>939</v>
      </c>
      <c r="F46" s="12" t="s">
        <v>954</v>
      </c>
      <c r="G46" s="10" t="s">
        <v>1482</v>
      </c>
    </row>
    <row r="47" spans="1:7" ht="60" x14ac:dyDescent="0.25">
      <c r="A47" s="7" t="s">
        <v>955</v>
      </c>
      <c r="B47" s="9" t="s">
        <v>956</v>
      </c>
      <c r="C47" s="9" t="s">
        <v>937</v>
      </c>
      <c r="D47" s="9" t="s">
        <v>938</v>
      </c>
      <c r="E47" s="9" t="s">
        <v>939</v>
      </c>
      <c r="F47" s="12" t="s">
        <v>957</v>
      </c>
      <c r="G47" s="10" t="s">
        <v>1483</v>
      </c>
    </row>
    <row r="48" spans="1:7" ht="30" x14ac:dyDescent="0.25">
      <c r="A48" s="7" t="s">
        <v>958</v>
      </c>
      <c r="B48" s="9" t="s">
        <v>959</v>
      </c>
      <c r="C48" s="9" t="s">
        <v>937</v>
      </c>
      <c r="D48" s="9" t="s">
        <v>938</v>
      </c>
      <c r="E48" s="9" t="s">
        <v>939</v>
      </c>
      <c r="F48" s="12" t="s">
        <v>960</v>
      </c>
      <c r="G48" s="10" t="s">
        <v>1484</v>
      </c>
    </row>
    <row r="49" spans="1:7" ht="30" x14ac:dyDescent="0.25">
      <c r="A49" s="7" t="s">
        <v>961</v>
      </c>
      <c r="B49" s="9" t="s">
        <v>962</v>
      </c>
      <c r="C49" s="9" t="s">
        <v>937</v>
      </c>
      <c r="D49" s="9" t="s">
        <v>938</v>
      </c>
      <c r="E49" s="9" t="s">
        <v>939</v>
      </c>
      <c r="F49" s="12" t="s">
        <v>951</v>
      </c>
      <c r="G49" s="10" t="s">
        <v>1485</v>
      </c>
    </row>
    <row r="50" spans="1:7" ht="30" x14ac:dyDescent="0.25">
      <c r="A50" s="7" t="s">
        <v>963</v>
      </c>
      <c r="B50" s="9" t="s">
        <v>964</v>
      </c>
      <c r="C50" s="9" t="s">
        <v>937</v>
      </c>
      <c r="D50" s="9" t="s">
        <v>938</v>
      </c>
      <c r="E50" s="9" t="s">
        <v>939</v>
      </c>
      <c r="F50" s="12" t="s">
        <v>951</v>
      </c>
      <c r="G50" s="10" t="s">
        <v>1484</v>
      </c>
    </row>
    <row r="51" spans="1:7" ht="30" x14ac:dyDescent="0.25">
      <c r="A51" s="7" t="s">
        <v>965</v>
      </c>
      <c r="B51" s="9" t="s">
        <v>966</v>
      </c>
      <c r="C51" s="9" t="s">
        <v>937</v>
      </c>
      <c r="D51" s="9" t="s">
        <v>938</v>
      </c>
      <c r="E51" s="9" t="s">
        <v>939</v>
      </c>
      <c r="F51" s="12" t="s">
        <v>967</v>
      </c>
      <c r="G51" s="10" t="s">
        <v>1486</v>
      </c>
    </row>
    <row r="52" spans="1:7" ht="30" x14ac:dyDescent="0.25">
      <c r="A52" s="7" t="s">
        <v>968</v>
      </c>
      <c r="B52" s="9" t="s">
        <v>969</v>
      </c>
      <c r="C52" s="9" t="s">
        <v>937</v>
      </c>
      <c r="D52" s="9" t="s">
        <v>938</v>
      </c>
      <c r="E52" s="9" t="s">
        <v>939</v>
      </c>
      <c r="F52" s="12" t="s">
        <v>967</v>
      </c>
      <c r="G52" s="10" t="s">
        <v>1487</v>
      </c>
    </row>
    <row r="53" spans="1:7" ht="30" x14ac:dyDescent="0.25">
      <c r="A53" s="7" t="s">
        <v>970</v>
      </c>
      <c r="B53" s="9" t="s">
        <v>971</v>
      </c>
      <c r="C53" s="9" t="s">
        <v>937</v>
      </c>
      <c r="D53" s="9" t="s">
        <v>938</v>
      </c>
      <c r="E53" s="9" t="s">
        <v>939</v>
      </c>
      <c r="F53" s="12" t="s">
        <v>954</v>
      </c>
      <c r="G53" s="10" t="s">
        <v>22</v>
      </c>
    </row>
    <row r="54" spans="1:7" ht="45" x14ac:dyDescent="0.25">
      <c r="A54" s="7" t="s">
        <v>972</v>
      </c>
      <c r="B54" s="12" t="s">
        <v>973</v>
      </c>
      <c r="C54" s="9" t="s">
        <v>937</v>
      </c>
      <c r="D54" s="9" t="s">
        <v>938</v>
      </c>
      <c r="E54" s="9" t="s">
        <v>939</v>
      </c>
      <c r="F54" s="12" t="s">
        <v>948</v>
      </c>
      <c r="G54" s="10" t="s">
        <v>1488</v>
      </c>
    </row>
    <row r="55" spans="1:7" ht="30" x14ac:dyDescent="0.25">
      <c r="A55" s="7" t="s">
        <v>974</v>
      </c>
      <c r="B55" s="12" t="s">
        <v>975</v>
      </c>
      <c r="C55" s="9" t="s">
        <v>937</v>
      </c>
      <c r="D55" s="9" t="s">
        <v>938</v>
      </c>
      <c r="E55" s="9" t="s">
        <v>939</v>
      </c>
      <c r="F55" s="12" t="s">
        <v>951</v>
      </c>
      <c r="G55" s="10" t="s">
        <v>1489</v>
      </c>
    </row>
    <row r="56" spans="1:7" ht="30" x14ac:dyDescent="0.25">
      <c r="A56" s="7" t="s">
        <v>976</v>
      </c>
      <c r="B56" s="12" t="s">
        <v>977</v>
      </c>
      <c r="C56" s="9" t="s">
        <v>937</v>
      </c>
      <c r="D56" s="9" t="s">
        <v>938</v>
      </c>
      <c r="E56" s="9" t="s">
        <v>939</v>
      </c>
      <c r="F56" s="12" t="s">
        <v>951</v>
      </c>
      <c r="G56" s="10" t="s">
        <v>1490</v>
      </c>
    </row>
    <row r="57" spans="1:7" ht="30" x14ac:dyDescent="0.25">
      <c r="A57" s="7" t="s">
        <v>978</v>
      </c>
      <c r="B57" s="12" t="s">
        <v>979</v>
      </c>
      <c r="C57" s="9" t="s">
        <v>937</v>
      </c>
      <c r="D57" s="9" t="s">
        <v>938</v>
      </c>
      <c r="E57" s="9" t="s">
        <v>939</v>
      </c>
      <c r="F57" s="12" t="s">
        <v>951</v>
      </c>
      <c r="G57" s="10" t="s">
        <v>1491</v>
      </c>
    </row>
    <row r="58" spans="1:7" ht="30" x14ac:dyDescent="0.25">
      <c r="A58" s="7" t="s">
        <v>980</v>
      </c>
      <c r="B58" s="9" t="s">
        <v>981</v>
      </c>
      <c r="C58" s="9" t="s">
        <v>937</v>
      </c>
      <c r="D58" s="9" t="s">
        <v>938</v>
      </c>
      <c r="E58" s="9" t="s">
        <v>939</v>
      </c>
      <c r="F58" s="12" t="s">
        <v>967</v>
      </c>
      <c r="G58" s="10" t="s">
        <v>1492</v>
      </c>
    </row>
    <row r="59" spans="1:7" ht="60" x14ac:dyDescent="0.25">
      <c r="A59" s="7" t="s">
        <v>982</v>
      </c>
      <c r="B59" s="13" t="s">
        <v>983</v>
      </c>
      <c r="C59" s="9" t="s">
        <v>937</v>
      </c>
      <c r="D59" s="9" t="s">
        <v>938</v>
      </c>
      <c r="E59" s="9" t="s">
        <v>939</v>
      </c>
      <c r="F59" s="12" t="s">
        <v>984</v>
      </c>
      <c r="G59" s="10" t="s">
        <v>1493</v>
      </c>
    </row>
    <row r="60" spans="1:7" ht="60" x14ac:dyDescent="0.25">
      <c r="A60" s="7" t="s">
        <v>985</v>
      </c>
      <c r="B60" s="13" t="s">
        <v>986</v>
      </c>
      <c r="C60" s="9" t="s">
        <v>937</v>
      </c>
      <c r="D60" s="9" t="s">
        <v>938</v>
      </c>
      <c r="E60" s="9" t="s">
        <v>939</v>
      </c>
      <c r="F60" s="12" t="s">
        <v>940</v>
      </c>
      <c r="G60" s="10" t="s">
        <v>1494</v>
      </c>
    </row>
    <row r="61" spans="1:7" ht="30" x14ac:dyDescent="0.25">
      <c r="A61" s="7" t="s">
        <v>987</v>
      </c>
      <c r="B61" s="9" t="s">
        <v>988</v>
      </c>
      <c r="C61" s="9" t="s">
        <v>937</v>
      </c>
      <c r="D61" s="9" t="s">
        <v>938</v>
      </c>
      <c r="E61" s="9" t="s">
        <v>939</v>
      </c>
      <c r="F61" s="12" t="s">
        <v>967</v>
      </c>
      <c r="G61" s="10" t="s">
        <v>1495</v>
      </c>
    </row>
    <row r="62" spans="1:7" ht="90" x14ac:dyDescent="0.25">
      <c r="A62" s="7" t="s">
        <v>989</v>
      </c>
      <c r="B62" s="9" t="s">
        <v>990</v>
      </c>
      <c r="C62" s="9" t="s">
        <v>937</v>
      </c>
      <c r="D62" s="9" t="s">
        <v>938</v>
      </c>
      <c r="E62" s="9" t="s">
        <v>939</v>
      </c>
      <c r="F62" s="12" t="s">
        <v>943</v>
      </c>
      <c r="G62" s="10" t="s">
        <v>1478</v>
      </c>
    </row>
    <row r="63" spans="1:7" ht="30" x14ac:dyDescent="0.25">
      <c r="A63" s="7" t="s">
        <v>991</v>
      </c>
      <c r="B63" s="9" t="s">
        <v>992</v>
      </c>
      <c r="C63" s="9" t="s">
        <v>937</v>
      </c>
      <c r="D63" s="9" t="s">
        <v>938</v>
      </c>
      <c r="E63" s="9" t="s">
        <v>939</v>
      </c>
      <c r="F63" s="12" t="s">
        <v>993</v>
      </c>
      <c r="G63" s="10" t="s">
        <v>1490</v>
      </c>
    </row>
    <row r="64" spans="1:7" ht="30" x14ac:dyDescent="0.25">
      <c r="A64" s="7" t="s">
        <v>994</v>
      </c>
      <c r="B64" s="9" t="s">
        <v>995</v>
      </c>
      <c r="C64" s="9" t="s">
        <v>937</v>
      </c>
      <c r="D64" s="9" t="s">
        <v>938</v>
      </c>
      <c r="E64" s="9" t="s">
        <v>939</v>
      </c>
      <c r="F64" s="12" t="s">
        <v>993</v>
      </c>
      <c r="G64" s="10" t="s">
        <v>1490</v>
      </c>
    </row>
    <row r="65" spans="1:7" ht="45" x14ac:dyDescent="0.25">
      <c r="A65" s="7" t="s">
        <v>996</v>
      </c>
      <c r="B65" s="9" t="s">
        <v>997</v>
      </c>
      <c r="C65" s="9" t="s">
        <v>937</v>
      </c>
      <c r="D65" s="9" t="s">
        <v>938</v>
      </c>
      <c r="E65" s="9" t="s">
        <v>939</v>
      </c>
      <c r="F65" s="12" t="s">
        <v>998</v>
      </c>
      <c r="G65" s="10" t="s">
        <v>1496</v>
      </c>
    </row>
    <row r="66" spans="1:7" ht="30" x14ac:dyDescent="0.25">
      <c r="A66" s="7" t="s">
        <v>999</v>
      </c>
      <c r="B66" s="9" t="s">
        <v>1000</v>
      </c>
      <c r="C66" s="9" t="s">
        <v>937</v>
      </c>
      <c r="D66" s="9" t="s">
        <v>938</v>
      </c>
      <c r="E66" s="9" t="s">
        <v>939</v>
      </c>
      <c r="F66" s="12" t="s">
        <v>967</v>
      </c>
      <c r="G66" s="10" t="s">
        <v>1497</v>
      </c>
    </row>
    <row r="67" spans="1:7" ht="30" x14ac:dyDescent="0.25">
      <c r="A67" s="7" t="s">
        <v>1001</v>
      </c>
      <c r="B67" s="9" t="s">
        <v>1002</v>
      </c>
      <c r="C67" s="9" t="s">
        <v>937</v>
      </c>
      <c r="D67" s="9" t="s">
        <v>938</v>
      </c>
      <c r="E67" s="9" t="s">
        <v>939</v>
      </c>
      <c r="F67" s="12" t="s">
        <v>951</v>
      </c>
      <c r="G67" s="10" t="s">
        <v>1498</v>
      </c>
    </row>
    <row r="68" spans="1:7" ht="30" x14ac:dyDescent="0.25">
      <c r="A68" s="7" t="s">
        <v>1003</v>
      </c>
      <c r="B68" s="9" t="s">
        <v>1004</v>
      </c>
      <c r="C68" s="9" t="s">
        <v>937</v>
      </c>
      <c r="D68" s="9" t="s">
        <v>938</v>
      </c>
      <c r="E68" s="9" t="s">
        <v>939</v>
      </c>
      <c r="F68" s="12" t="s">
        <v>967</v>
      </c>
      <c r="G68" s="10" t="s">
        <v>1499</v>
      </c>
    </row>
    <row r="69" spans="1:7" ht="45" x14ac:dyDescent="0.25">
      <c r="A69" s="7" t="s">
        <v>1005</v>
      </c>
      <c r="B69" s="9" t="s">
        <v>1006</v>
      </c>
      <c r="C69" s="9" t="s">
        <v>937</v>
      </c>
      <c r="D69" s="9" t="s">
        <v>938</v>
      </c>
      <c r="E69" s="9" t="s">
        <v>939</v>
      </c>
      <c r="F69" s="12" t="s">
        <v>1007</v>
      </c>
      <c r="G69" s="10" t="s">
        <v>1500</v>
      </c>
    </row>
    <row r="70" spans="1:7" ht="30" x14ac:dyDescent="0.25">
      <c r="A70" s="7" t="s">
        <v>1008</v>
      </c>
      <c r="B70" s="9" t="s">
        <v>1009</v>
      </c>
      <c r="C70" s="9" t="s">
        <v>937</v>
      </c>
      <c r="D70" s="9" t="s">
        <v>938</v>
      </c>
      <c r="E70" s="9" t="s">
        <v>939</v>
      </c>
      <c r="F70" s="12" t="s">
        <v>954</v>
      </c>
      <c r="G70" s="10" t="s">
        <v>1483</v>
      </c>
    </row>
    <row r="71" spans="1:7" ht="30" x14ac:dyDescent="0.25">
      <c r="A71" s="7" t="s">
        <v>1010</v>
      </c>
      <c r="B71" s="9" t="s">
        <v>1011</v>
      </c>
      <c r="C71" s="9" t="s">
        <v>937</v>
      </c>
      <c r="D71" s="9" t="s">
        <v>938</v>
      </c>
      <c r="E71" s="9" t="s">
        <v>939</v>
      </c>
      <c r="F71" s="12" t="s">
        <v>967</v>
      </c>
      <c r="G71" s="10" t="s">
        <v>1497</v>
      </c>
    </row>
    <row r="72" spans="1:7" ht="30" x14ac:dyDescent="0.25">
      <c r="A72" s="7" t="s">
        <v>1012</v>
      </c>
      <c r="B72" s="9" t="s">
        <v>1013</v>
      </c>
      <c r="C72" s="9" t="s">
        <v>937</v>
      </c>
      <c r="D72" s="9" t="s">
        <v>938</v>
      </c>
      <c r="E72" s="9" t="s">
        <v>939</v>
      </c>
      <c r="F72" s="12" t="s">
        <v>954</v>
      </c>
      <c r="G72" s="10" t="s">
        <v>1479</v>
      </c>
    </row>
    <row r="73" spans="1:7" ht="30" x14ac:dyDescent="0.25">
      <c r="A73" s="7" t="s">
        <v>1014</v>
      </c>
      <c r="B73" s="9" t="s">
        <v>1015</v>
      </c>
      <c r="C73" s="9" t="s">
        <v>937</v>
      </c>
      <c r="D73" s="9" t="s">
        <v>938</v>
      </c>
      <c r="E73" s="9" t="s">
        <v>939</v>
      </c>
      <c r="F73" s="12" t="s">
        <v>960</v>
      </c>
      <c r="G73" s="10" t="s">
        <v>1501</v>
      </c>
    </row>
    <row r="74" spans="1:7" ht="30" x14ac:dyDescent="0.25">
      <c r="A74" s="7" t="s">
        <v>1016</v>
      </c>
      <c r="B74" s="9" t="s">
        <v>1017</v>
      </c>
      <c r="C74" s="9" t="s">
        <v>937</v>
      </c>
      <c r="D74" s="9" t="s">
        <v>938</v>
      </c>
      <c r="E74" s="9" t="s">
        <v>939</v>
      </c>
      <c r="F74" s="12" t="s">
        <v>993</v>
      </c>
      <c r="G74" s="10" t="s">
        <v>1502</v>
      </c>
    </row>
    <row r="75" spans="1:7" ht="30" x14ac:dyDescent="0.25">
      <c r="A75" s="7" t="s">
        <v>1018</v>
      </c>
      <c r="B75" s="9" t="s">
        <v>1019</v>
      </c>
      <c r="C75" s="9" t="s">
        <v>937</v>
      </c>
      <c r="D75" s="9" t="s">
        <v>938</v>
      </c>
      <c r="E75" s="9" t="s">
        <v>939</v>
      </c>
      <c r="F75" s="12" t="s">
        <v>951</v>
      </c>
      <c r="G75" s="10" t="s">
        <v>1503</v>
      </c>
    </row>
    <row r="76" spans="1:7" ht="30" x14ac:dyDescent="0.25">
      <c r="A76" s="7" t="s">
        <v>1020</v>
      </c>
      <c r="B76" s="9" t="s">
        <v>1021</v>
      </c>
      <c r="C76" s="9" t="s">
        <v>937</v>
      </c>
      <c r="D76" s="9" t="s">
        <v>938</v>
      </c>
      <c r="E76" s="9" t="s">
        <v>939</v>
      </c>
      <c r="F76" s="12" t="s">
        <v>1022</v>
      </c>
      <c r="G76" s="10" t="s">
        <v>1501</v>
      </c>
    </row>
    <row r="77" spans="1:7" x14ac:dyDescent="0.25">
      <c r="A77" s="7" t="s">
        <v>1023</v>
      </c>
      <c r="B77" s="9" t="s">
        <v>1024</v>
      </c>
      <c r="C77" s="9" t="s">
        <v>937</v>
      </c>
      <c r="D77" s="9" t="s">
        <v>938</v>
      </c>
      <c r="E77" s="9" t="s">
        <v>939</v>
      </c>
      <c r="F77" s="12" t="s">
        <v>1025</v>
      </c>
      <c r="G77" s="10" t="s">
        <v>1497</v>
      </c>
    </row>
    <row r="78" spans="1:7" ht="30" x14ac:dyDescent="0.25">
      <c r="A78" s="7" t="s">
        <v>1026</v>
      </c>
      <c r="B78" s="12" t="s">
        <v>1027</v>
      </c>
      <c r="C78" s="9" t="s">
        <v>937</v>
      </c>
      <c r="D78" s="9" t="s">
        <v>938</v>
      </c>
      <c r="E78" s="9" t="s">
        <v>939</v>
      </c>
      <c r="F78" s="12" t="s">
        <v>1028</v>
      </c>
      <c r="G78" s="10" t="s">
        <v>1497</v>
      </c>
    </row>
    <row r="79" spans="1:7" ht="30" x14ac:dyDescent="0.25">
      <c r="A79" s="7" t="s">
        <v>1029</v>
      </c>
      <c r="B79" s="12" t="s">
        <v>1030</v>
      </c>
      <c r="C79" s="9" t="s">
        <v>937</v>
      </c>
      <c r="D79" s="9" t="s">
        <v>938</v>
      </c>
      <c r="E79" s="9" t="s">
        <v>939</v>
      </c>
      <c r="F79" s="12" t="s">
        <v>967</v>
      </c>
      <c r="G79" s="10" t="s">
        <v>1504</v>
      </c>
    </row>
    <row r="80" spans="1:7" ht="60" x14ac:dyDescent="0.25">
      <c r="A80" s="7" t="s">
        <v>1031</v>
      </c>
      <c r="B80" s="12" t="s">
        <v>1032</v>
      </c>
      <c r="C80" s="9" t="s">
        <v>937</v>
      </c>
      <c r="D80" s="9" t="s">
        <v>938</v>
      </c>
      <c r="E80" s="9" t="s">
        <v>939</v>
      </c>
      <c r="F80" s="12" t="s">
        <v>1033</v>
      </c>
      <c r="G80" s="10" t="s">
        <v>1505</v>
      </c>
    </row>
    <row r="81" spans="1:7" ht="30" x14ac:dyDescent="0.25">
      <c r="A81" s="7" t="s">
        <v>1034</v>
      </c>
      <c r="B81" s="12" t="s">
        <v>1035</v>
      </c>
      <c r="C81" s="9" t="s">
        <v>937</v>
      </c>
      <c r="D81" s="9" t="s">
        <v>938</v>
      </c>
      <c r="E81" s="9" t="s">
        <v>939</v>
      </c>
      <c r="F81" s="12" t="s">
        <v>1022</v>
      </c>
      <c r="G81" s="10" t="s">
        <v>1501</v>
      </c>
    </row>
    <row r="82" spans="1:7" x14ac:dyDescent="0.25">
      <c r="A82" s="7" t="s">
        <v>1036</v>
      </c>
      <c r="B82" s="9" t="s">
        <v>1037</v>
      </c>
      <c r="C82" s="9" t="s">
        <v>1038</v>
      </c>
      <c r="D82" s="9" t="s">
        <v>1039</v>
      </c>
      <c r="E82" s="9" t="s">
        <v>939</v>
      </c>
      <c r="F82" s="12" t="s">
        <v>1040</v>
      </c>
      <c r="G82" s="10" t="s">
        <v>1501</v>
      </c>
    </row>
    <row r="83" spans="1:7" x14ac:dyDescent="0.25">
      <c r="A83" s="7" t="s">
        <v>1041</v>
      </c>
      <c r="B83" s="9" t="s">
        <v>1042</v>
      </c>
      <c r="C83" s="9" t="s">
        <v>1038</v>
      </c>
      <c r="D83" s="9" t="s">
        <v>1039</v>
      </c>
      <c r="E83" s="9" t="s">
        <v>939</v>
      </c>
      <c r="F83" s="12" t="s">
        <v>1040</v>
      </c>
      <c r="G83" s="10" t="s">
        <v>1506</v>
      </c>
    </row>
    <row r="84" spans="1:7" x14ac:dyDescent="0.25">
      <c r="A84" s="7" t="s">
        <v>1043</v>
      </c>
      <c r="B84" s="9" t="s">
        <v>1044</v>
      </c>
      <c r="C84" s="9" t="s">
        <v>1038</v>
      </c>
      <c r="D84" s="9" t="s">
        <v>1039</v>
      </c>
      <c r="E84" s="9" t="s">
        <v>939</v>
      </c>
      <c r="F84" s="12" t="s">
        <v>1040</v>
      </c>
      <c r="G84" s="10" t="s">
        <v>1507</v>
      </c>
    </row>
    <row r="85" spans="1:7" ht="30" x14ac:dyDescent="0.25">
      <c r="A85" s="7" t="s">
        <v>1045</v>
      </c>
      <c r="B85" s="9" t="s">
        <v>1046</v>
      </c>
      <c r="C85" s="9" t="s">
        <v>1038</v>
      </c>
      <c r="D85" s="9" t="s">
        <v>1039</v>
      </c>
      <c r="E85" s="9" t="s">
        <v>939</v>
      </c>
      <c r="F85" s="12" t="s">
        <v>1047</v>
      </c>
      <c r="G85" s="10" t="s">
        <v>1508</v>
      </c>
    </row>
    <row r="86" spans="1:7" ht="30" x14ac:dyDescent="0.25">
      <c r="A86" s="7" t="s">
        <v>1048</v>
      </c>
      <c r="B86" s="9" t="s">
        <v>1049</v>
      </c>
      <c r="C86" s="9" t="s">
        <v>1038</v>
      </c>
      <c r="D86" s="9" t="s">
        <v>1039</v>
      </c>
      <c r="E86" s="9" t="s">
        <v>939</v>
      </c>
      <c r="F86" s="12" t="s">
        <v>1047</v>
      </c>
      <c r="G86" s="10" t="s">
        <v>1509</v>
      </c>
    </row>
    <row r="87" spans="1:7" ht="30" x14ac:dyDescent="0.25">
      <c r="A87" s="7" t="s">
        <v>1050</v>
      </c>
      <c r="B87" s="9" t="s">
        <v>1051</v>
      </c>
      <c r="C87" s="9" t="s">
        <v>1038</v>
      </c>
      <c r="D87" s="9" t="s">
        <v>1039</v>
      </c>
      <c r="E87" s="9" t="s">
        <v>939</v>
      </c>
      <c r="F87" s="12" t="s">
        <v>1047</v>
      </c>
      <c r="G87" s="10" t="s">
        <v>1510</v>
      </c>
    </row>
    <row r="88" spans="1:7" ht="30" x14ac:dyDescent="0.25">
      <c r="A88" s="7" t="s">
        <v>1052</v>
      </c>
      <c r="B88" s="12" t="s">
        <v>1053</v>
      </c>
      <c r="C88" s="9" t="s">
        <v>1038</v>
      </c>
      <c r="D88" s="9" t="s">
        <v>1039</v>
      </c>
      <c r="E88" s="9" t="s">
        <v>939</v>
      </c>
      <c r="F88" s="12" t="s">
        <v>1054</v>
      </c>
      <c r="G88" s="10" t="s">
        <v>1511</v>
      </c>
    </row>
    <row r="89" spans="1:7" ht="30" x14ac:dyDescent="0.25">
      <c r="A89" s="7" t="s">
        <v>1055</v>
      </c>
      <c r="B89" s="9" t="s">
        <v>1056</v>
      </c>
      <c r="C89" s="9" t="s">
        <v>1038</v>
      </c>
      <c r="D89" s="9" t="s">
        <v>1039</v>
      </c>
      <c r="E89" s="9" t="s">
        <v>939</v>
      </c>
      <c r="F89" s="12" t="s">
        <v>1054</v>
      </c>
      <c r="G89" s="10" t="s">
        <v>1512</v>
      </c>
    </row>
    <row r="90" spans="1:7" ht="30" x14ac:dyDescent="0.25">
      <c r="A90" s="7" t="s">
        <v>1057</v>
      </c>
      <c r="B90" s="12" t="s">
        <v>1058</v>
      </c>
      <c r="C90" s="9" t="s">
        <v>1038</v>
      </c>
      <c r="D90" s="9" t="s">
        <v>1039</v>
      </c>
      <c r="E90" s="9" t="s">
        <v>939</v>
      </c>
      <c r="F90" s="12" t="s">
        <v>1054</v>
      </c>
      <c r="G90" s="10" t="s">
        <v>1509</v>
      </c>
    </row>
    <row r="91" spans="1:7" ht="30" x14ac:dyDescent="0.25">
      <c r="A91" s="7" t="s">
        <v>1059</v>
      </c>
      <c r="B91" s="9" t="s">
        <v>1060</v>
      </c>
      <c r="C91" s="9" t="s">
        <v>1038</v>
      </c>
      <c r="D91" s="9" t="s">
        <v>1039</v>
      </c>
      <c r="E91" s="9" t="s">
        <v>939</v>
      </c>
      <c r="F91" s="12" t="s">
        <v>1054</v>
      </c>
      <c r="G91" s="10" t="s">
        <v>1510</v>
      </c>
    </row>
    <row r="92" spans="1:7" ht="30" x14ac:dyDescent="0.25">
      <c r="A92" s="7" t="s">
        <v>1061</v>
      </c>
      <c r="B92" s="12" t="s">
        <v>1062</v>
      </c>
      <c r="C92" s="9" t="s">
        <v>1038</v>
      </c>
      <c r="D92" s="9" t="s">
        <v>1039</v>
      </c>
      <c r="E92" s="9" t="s">
        <v>939</v>
      </c>
      <c r="F92" s="12" t="s">
        <v>1054</v>
      </c>
      <c r="G92" s="10" t="s">
        <v>1513</v>
      </c>
    </row>
    <row r="93" spans="1:7" x14ac:dyDescent="0.25">
      <c r="A93" s="7" t="s">
        <v>1063</v>
      </c>
      <c r="B93" s="9" t="s">
        <v>1064</v>
      </c>
      <c r="C93" s="9" t="s">
        <v>1038</v>
      </c>
      <c r="D93" s="9" t="s">
        <v>1039</v>
      </c>
      <c r="E93" s="9" t="s">
        <v>939</v>
      </c>
      <c r="F93" s="12" t="s">
        <v>1065</v>
      </c>
      <c r="G93" s="10" t="s">
        <v>1514</v>
      </c>
    </row>
    <row r="94" spans="1:7" x14ac:dyDescent="0.25">
      <c r="A94" s="7" t="s">
        <v>1066</v>
      </c>
      <c r="B94" s="9" t="s">
        <v>1067</v>
      </c>
      <c r="C94" s="9" t="s">
        <v>1038</v>
      </c>
      <c r="D94" s="9" t="s">
        <v>1039</v>
      </c>
      <c r="E94" s="9" t="s">
        <v>939</v>
      </c>
      <c r="F94" s="12" t="s">
        <v>1065</v>
      </c>
      <c r="G94" s="10" t="s">
        <v>1512</v>
      </c>
    </row>
    <row r="95" spans="1:7" x14ac:dyDescent="0.25">
      <c r="A95" s="7" t="s">
        <v>1068</v>
      </c>
      <c r="B95" s="9" t="s">
        <v>1069</v>
      </c>
      <c r="C95" s="9" t="s">
        <v>1038</v>
      </c>
      <c r="D95" s="9" t="s">
        <v>1039</v>
      </c>
      <c r="E95" s="9" t="s">
        <v>939</v>
      </c>
      <c r="F95" s="12" t="s">
        <v>1065</v>
      </c>
      <c r="G95" s="10" t="s">
        <v>1509</v>
      </c>
    </row>
    <row r="96" spans="1:7" x14ac:dyDescent="0.25">
      <c r="A96" s="7" t="s">
        <v>1070</v>
      </c>
      <c r="B96" s="9" t="s">
        <v>1071</v>
      </c>
      <c r="C96" s="9" t="s">
        <v>1038</v>
      </c>
      <c r="D96" s="9" t="s">
        <v>1039</v>
      </c>
      <c r="E96" s="9" t="s">
        <v>939</v>
      </c>
      <c r="F96" s="12" t="s">
        <v>1065</v>
      </c>
      <c r="G96" s="10" t="s">
        <v>1510</v>
      </c>
    </row>
    <row r="97" spans="1:7" ht="60" x14ac:dyDescent="0.25">
      <c r="A97" s="7" t="s">
        <v>1072</v>
      </c>
      <c r="B97" s="12" t="s">
        <v>1073</v>
      </c>
      <c r="C97" s="9" t="s">
        <v>1038</v>
      </c>
      <c r="D97" s="9" t="s">
        <v>1039</v>
      </c>
      <c r="E97" s="9" t="s">
        <v>939</v>
      </c>
      <c r="F97" s="12" t="s">
        <v>1074</v>
      </c>
      <c r="G97" s="10" t="s">
        <v>1502</v>
      </c>
    </row>
    <row r="98" spans="1:7" ht="30" x14ac:dyDescent="0.25">
      <c r="A98" s="7" t="s">
        <v>1075</v>
      </c>
      <c r="B98" s="12" t="s">
        <v>1076</v>
      </c>
      <c r="C98" s="9" t="s">
        <v>1038</v>
      </c>
      <c r="D98" s="9" t="s">
        <v>1039</v>
      </c>
      <c r="E98" s="9" t="s">
        <v>939</v>
      </c>
      <c r="F98" s="12" t="s">
        <v>1077</v>
      </c>
      <c r="G98" s="10" t="s">
        <v>1515</v>
      </c>
    </row>
    <row r="99" spans="1:7" ht="30" x14ac:dyDescent="0.25">
      <c r="A99" s="7" t="s">
        <v>1078</v>
      </c>
      <c r="B99" s="12" t="s">
        <v>1079</v>
      </c>
      <c r="C99" s="9" t="s">
        <v>1038</v>
      </c>
      <c r="D99" s="9" t="s">
        <v>1039</v>
      </c>
      <c r="E99" s="9" t="s">
        <v>939</v>
      </c>
      <c r="F99" s="12" t="s">
        <v>1077</v>
      </c>
      <c r="G99" s="10" t="s">
        <v>1516</v>
      </c>
    </row>
    <row r="100" spans="1:7" ht="30" x14ac:dyDescent="0.25">
      <c r="A100" s="7" t="s">
        <v>1080</v>
      </c>
      <c r="B100" s="12" t="s">
        <v>1081</v>
      </c>
      <c r="C100" s="9" t="s">
        <v>1038</v>
      </c>
      <c r="D100" s="9" t="s">
        <v>1039</v>
      </c>
      <c r="E100" s="9" t="s">
        <v>939</v>
      </c>
      <c r="F100" s="12" t="s">
        <v>1082</v>
      </c>
      <c r="G100" s="10" t="s">
        <v>1517</v>
      </c>
    </row>
    <row r="101" spans="1:7" ht="30" x14ac:dyDescent="0.25">
      <c r="A101" s="7" t="s">
        <v>1083</v>
      </c>
      <c r="B101" s="12" t="s">
        <v>1084</v>
      </c>
      <c r="C101" s="9" t="s">
        <v>1038</v>
      </c>
      <c r="D101" s="9" t="s">
        <v>1039</v>
      </c>
      <c r="E101" s="9" t="s">
        <v>939</v>
      </c>
      <c r="F101" s="12" t="s">
        <v>1082</v>
      </c>
      <c r="G101" s="10" t="s">
        <v>1518</v>
      </c>
    </row>
    <row r="102" spans="1:7" ht="30" x14ac:dyDescent="0.25">
      <c r="A102" s="7" t="s">
        <v>1085</v>
      </c>
      <c r="B102" s="12" t="s">
        <v>1086</v>
      </c>
      <c r="C102" s="9" t="s">
        <v>1038</v>
      </c>
      <c r="D102" s="9" t="s">
        <v>1039</v>
      </c>
      <c r="E102" s="9" t="s">
        <v>939</v>
      </c>
      <c r="F102" s="12" t="s">
        <v>1087</v>
      </c>
      <c r="G102" s="10" t="s">
        <v>1519</v>
      </c>
    </row>
    <row r="103" spans="1:7" ht="30" x14ac:dyDescent="0.25">
      <c r="A103" s="7" t="s">
        <v>1088</v>
      </c>
      <c r="B103" s="12" t="s">
        <v>1089</v>
      </c>
      <c r="C103" s="9" t="s">
        <v>1038</v>
      </c>
      <c r="D103" s="9" t="s">
        <v>1039</v>
      </c>
      <c r="E103" s="9" t="s">
        <v>939</v>
      </c>
      <c r="F103" s="12" t="s">
        <v>1087</v>
      </c>
      <c r="G103" s="10" t="s">
        <v>1520</v>
      </c>
    </row>
    <row r="104" spans="1:7" ht="30" x14ac:dyDescent="0.25">
      <c r="A104" s="7" t="s">
        <v>1090</v>
      </c>
      <c r="B104" s="12" t="s">
        <v>1091</v>
      </c>
      <c r="C104" s="9" t="s">
        <v>1038</v>
      </c>
      <c r="D104" s="9" t="s">
        <v>1039</v>
      </c>
      <c r="E104" s="9" t="s">
        <v>939</v>
      </c>
      <c r="F104" s="12" t="s">
        <v>1092</v>
      </c>
      <c r="G104" s="10" t="s">
        <v>1521</v>
      </c>
    </row>
    <row r="105" spans="1:7" ht="30" x14ac:dyDescent="0.25">
      <c r="A105" s="7" t="s">
        <v>1093</v>
      </c>
      <c r="B105" s="12" t="s">
        <v>1094</v>
      </c>
      <c r="C105" s="9" t="s">
        <v>1038</v>
      </c>
      <c r="D105" s="9" t="s">
        <v>1039</v>
      </c>
      <c r="E105" s="9" t="s">
        <v>939</v>
      </c>
      <c r="F105" s="12" t="s">
        <v>1092</v>
      </c>
      <c r="G105" s="10" t="s">
        <v>1522</v>
      </c>
    </row>
    <row r="106" spans="1:7" ht="30" x14ac:dyDescent="0.25">
      <c r="A106" s="7" t="s">
        <v>1095</v>
      </c>
      <c r="B106" s="12" t="s">
        <v>1096</v>
      </c>
      <c r="C106" s="9" t="s">
        <v>1038</v>
      </c>
      <c r="D106" s="9" t="s">
        <v>1039</v>
      </c>
      <c r="E106" s="9" t="s">
        <v>939</v>
      </c>
      <c r="F106" s="12" t="s">
        <v>1097</v>
      </c>
      <c r="G106" s="10" t="s">
        <v>1523</v>
      </c>
    </row>
    <row r="107" spans="1:7" ht="30" x14ac:dyDescent="0.25">
      <c r="A107" s="7" t="s">
        <v>1098</v>
      </c>
      <c r="B107" s="12" t="s">
        <v>1099</v>
      </c>
      <c r="C107" s="9" t="s">
        <v>1038</v>
      </c>
      <c r="D107" s="9" t="s">
        <v>1039</v>
      </c>
      <c r="E107" s="9" t="s">
        <v>939</v>
      </c>
      <c r="F107" s="12" t="s">
        <v>1097</v>
      </c>
      <c r="G107" s="10" t="s">
        <v>1524</v>
      </c>
    </row>
    <row r="108" spans="1:7" ht="30" x14ac:dyDescent="0.25">
      <c r="A108" s="7" t="s">
        <v>1100</v>
      </c>
      <c r="B108" s="12" t="s">
        <v>1101</v>
      </c>
      <c r="C108" s="9" t="s">
        <v>1038</v>
      </c>
      <c r="D108" s="9" t="s">
        <v>1039</v>
      </c>
      <c r="E108" s="9" t="s">
        <v>939</v>
      </c>
      <c r="F108" s="12" t="s">
        <v>1102</v>
      </c>
      <c r="G108" s="10" t="s">
        <v>1497</v>
      </c>
    </row>
    <row r="109" spans="1:7" ht="30" x14ac:dyDescent="0.25">
      <c r="A109" s="7" t="s">
        <v>1103</v>
      </c>
      <c r="B109" s="12" t="s">
        <v>1104</v>
      </c>
      <c r="C109" s="9" t="s">
        <v>1038</v>
      </c>
      <c r="D109" s="9" t="s">
        <v>1039</v>
      </c>
      <c r="E109" s="9" t="s">
        <v>939</v>
      </c>
      <c r="F109" s="12" t="s">
        <v>1105</v>
      </c>
      <c r="G109" s="10" t="s">
        <v>1497</v>
      </c>
    </row>
    <row r="110" spans="1:7" ht="30" x14ac:dyDescent="0.25">
      <c r="A110" s="7" t="s">
        <v>1106</v>
      </c>
      <c r="B110" s="12" t="s">
        <v>1107</v>
      </c>
      <c r="C110" s="9" t="s">
        <v>1038</v>
      </c>
      <c r="D110" s="9" t="s">
        <v>1039</v>
      </c>
      <c r="E110" s="9" t="s">
        <v>939</v>
      </c>
      <c r="F110" s="12" t="s">
        <v>1108</v>
      </c>
      <c r="G110" s="10" t="s">
        <v>1525</v>
      </c>
    </row>
    <row r="111" spans="1:7" ht="45" x14ac:dyDescent="0.25">
      <c r="A111" s="7" t="s">
        <v>1109</v>
      </c>
      <c r="B111" s="12" t="s">
        <v>1110</v>
      </c>
      <c r="C111" s="9" t="s">
        <v>1038</v>
      </c>
      <c r="D111" s="9" t="s">
        <v>1039</v>
      </c>
      <c r="E111" s="9" t="s">
        <v>939</v>
      </c>
      <c r="F111" s="12" t="s">
        <v>1108</v>
      </c>
      <c r="G111" s="10" t="s">
        <v>1526</v>
      </c>
    </row>
    <row r="112" spans="1:7" ht="30" customHeight="1" x14ac:dyDescent="0.25">
      <c r="A112" s="7" t="s">
        <v>1111</v>
      </c>
      <c r="B112" s="12" t="s">
        <v>1112</v>
      </c>
      <c r="C112" s="9" t="s">
        <v>1038</v>
      </c>
      <c r="D112" s="9" t="s">
        <v>1039</v>
      </c>
      <c r="E112" s="9" t="s">
        <v>939</v>
      </c>
      <c r="F112" s="12" t="s">
        <v>1113</v>
      </c>
      <c r="G112" s="10" t="s">
        <v>1527</v>
      </c>
    </row>
    <row r="113" spans="1:7" ht="30" x14ac:dyDescent="0.25">
      <c r="A113" s="7" t="s">
        <v>1114</v>
      </c>
      <c r="B113" s="12" t="s">
        <v>1115</v>
      </c>
      <c r="C113" s="9" t="s">
        <v>1038</v>
      </c>
      <c r="D113" s="9" t="s">
        <v>1039</v>
      </c>
      <c r="E113" s="9" t="s">
        <v>939</v>
      </c>
      <c r="F113" s="12" t="s">
        <v>1113</v>
      </c>
      <c r="G113" s="10" t="s">
        <v>1528</v>
      </c>
    </row>
    <row r="114" spans="1:7" ht="45" x14ac:dyDescent="0.25">
      <c r="A114" s="7" t="s">
        <v>1116</v>
      </c>
      <c r="B114" s="12" t="s">
        <v>1117</v>
      </c>
      <c r="C114" s="9" t="s">
        <v>1038</v>
      </c>
      <c r="D114" s="9" t="s">
        <v>1039</v>
      </c>
      <c r="E114" s="9" t="s">
        <v>939</v>
      </c>
      <c r="F114" s="12" t="s">
        <v>1118</v>
      </c>
      <c r="G114" s="10" t="s">
        <v>1529</v>
      </c>
    </row>
    <row r="115" spans="1:7" ht="45" x14ac:dyDescent="0.25">
      <c r="A115" s="7" t="s">
        <v>1119</v>
      </c>
      <c r="B115" s="12" t="s">
        <v>1120</v>
      </c>
      <c r="C115" s="9" t="s">
        <v>1038</v>
      </c>
      <c r="D115" s="9" t="s">
        <v>1039</v>
      </c>
      <c r="E115" s="9" t="s">
        <v>939</v>
      </c>
      <c r="F115" s="12" t="s">
        <v>1118</v>
      </c>
      <c r="G115" s="10" t="s">
        <v>1530</v>
      </c>
    </row>
    <row r="116" spans="1:7" ht="45" x14ac:dyDescent="0.25">
      <c r="A116" s="7" t="s">
        <v>1121</v>
      </c>
      <c r="B116" s="12" t="s">
        <v>1122</v>
      </c>
      <c r="C116" s="9" t="s">
        <v>1038</v>
      </c>
      <c r="D116" s="9" t="s">
        <v>1039</v>
      </c>
      <c r="E116" s="9" t="s">
        <v>939</v>
      </c>
      <c r="F116" s="12" t="s">
        <v>1123</v>
      </c>
      <c r="G116" s="10" t="s">
        <v>1529</v>
      </c>
    </row>
    <row r="117" spans="1:7" ht="45" x14ac:dyDescent="0.25">
      <c r="A117" s="7" t="s">
        <v>1124</v>
      </c>
      <c r="B117" s="12" t="s">
        <v>1125</v>
      </c>
      <c r="C117" s="9" t="s">
        <v>1038</v>
      </c>
      <c r="D117" s="9" t="s">
        <v>1039</v>
      </c>
      <c r="E117" s="9" t="s">
        <v>939</v>
      </c>
      <c r="F117" s="12" t="s">
        <v>1123</v>
      </c>
      <c r="G117" s="10" t="s">
        <v>1504</v>
      </c>
    </row>
    <row r="118" spans="1:7" ht="45" x14ac:dyDescent="0.25">
      <c r="A118" s="7" t="s">
        <v>1126</v>
      </c>
      <c r="B118" s="12" t="s">
        <v>1127</v>
      </c>
      <c r="C118" s="9" t="s">
        <v>1038</v>
      </c>
      <c r="D118" s="9" t="s">
        <v>1039</v>
      </c>
      <c r="E118" s="9" t="s">
        <v>939</v>
      </c>
      <c r="F118" s="12" t="s">
        <v>1128</v>
      </c>
      <c r="G118" s="10" t="s">
        <v>1531</v>
      </c>
    </row>
    <row r="119" spans="1:7" ht="45" x14ac:dyDescent="0.25">
      <c r="A119" s="7" t="s">
        <v>1129</v>
      </c>
      <c r="B119" s="12" t="s">
        <v>1130</v>
      </c>
      <c r="C119" s="9" t="s">
        <v>1038</v>
      </c>
      <c r="D119" s="9" t="s">
        <v>1039</v>
      </c>
      <c r="E119" s="9" t="s">
        <v>939</v>
      </c>
      <c r="F119" s="12" t="s">
        <v>1128</v>
      </c>
      <c r="G119" s="10" t="s">
        <v>1504</v>
      </c>
    </row>
    <row r="120" spans="1:7" ht="60" x14ac:dyDescent="0.25">
      <c r="A120" s="7" t="s">
        <v>1131</v>
      </c>
      <c r="B120" s="12" t="s">
        <v>1132</v>
      </c>
      <c r="C120" s="9" t="s">
        <v>1038</v>
      </c>
      <c r="D120" s="9" t="s">
        <v>1039</v>
      </c>
      <c r="E120" s="9" t="s">
        <v>939</v>
      </c>
      <c r="F120" s="12" t="s">
        <v>1133</v>
      </c>
      <c r="G120" s="10" t="s">
        <v>1532</v>
      </c>
    </row>
    <row r="121" spans="1:7" ht="60" x14ac:dyDescent="0.25">
      <c r="A121" s="7" t="s">
        <v>1134</v>
      </c>
      <c r="B121" s="12" t="s">
        <v>1135</v>
      </c>
      <c r="C121" s="9" t="s">
        <v>1038</v>
      </c>
      <c r="D121" s="9" t="s">
        <v>1039</v>
      </c>
      <c r="E121" s="9" t="s">
        <v>939</v>
      </c>
      <c r="F121" s="12" t="s">
        <v>1133</v>
      </c>
      <c r="G121" s="10" t="s">
        <v>1504</v>
      </c>
    </row>
    <row r="122" spans="1:7" x14ac:dyDescent="0.25">
      <c r="A122" s="7" t="s">
        <v>1136</v>
      </c>
      <c r="B122" s="9" t="s">
        <v>1137</v>
      </c>
      <c r="C122" s="9" t="s">
        <v>1138</v>
      </c>
      <c r="D122" s="10" t="s">
        <v>1139</v>
      </c>
      <c r="E122" s="10" t="s">
        <v>1140</v>
      </c>
      <c r="F122" s="8" t="s">
        <v>1141</v>
      </c>
      <c r="G122" s="10" t="s">
        <v>1533</v>
      </c>
    </row>
    <row r="123" spans="1:7" x14ac:dyDescent="0.25">
      <c r="A123" s="7" t="s">
        <v>1142</v>
      </c>
      <c r="B123" s="9" t="s">
        <v>1143</v>
      </c>
      <c r="C123" s="9" t="s">
        <v>1138</v>
      </c>
      <c r="D123" s="10" t="s">
        <v>1139</v>
      </c>
      <c r="E123" s="10" t="s">
        <v>1140</v>
      </c>
      <c r="F123" s="8" t="s">
        <v>1141</v>
      </c>
      <c r="G123" s="10" t="s">
        <v>1534</v>
      </c>
    </row>
    <row r="124" spans="1:7" x14ac:dyDescent="0.25">
      <c r="A124" s="7" t="s">
        <v>1144</v>
      </c>
      <c r="B124" s="9" t="s">
        <v>1145</v>
      </c>
      <c r="C124" s="9" t="s">
        <v>1138</v>
      </c>
      <c r="D124" s="10" t="s">
        <v>1139</v>
      </c>
      <c r="E124" s="10" t="s">
        <v>1140</v>
      </c>
      <c r="F124" s="8" t="s">
        <v>1141</v>
      </c>
      <c r="G124" s="10" t="s">
        <v>1535</v>
      </c>
    </row>
    <row r="125" spans="1:7" x14ac:dyDescent="0.25">
      <c r="A125" s="7" t="s">
        <v>1146</v>
      </c>
      <c r="B125" s="10" t="s">
        <v>1147</v>
      </c>
      <c r="C125" s="9" t="s">
        <v>1138</v>
      </c>
      <c r="D125" s="10" t="s">
        <v>1139</v>
      </c>
      <c r="E125" s="10" t="s">
        <v>1140</v>
      </c>
      <c r="F125" s="8" t="s">
        <v>1141</v>
      </c>
      <c r="G125" s="10" t="s">
        <v>1536</v>
      </c>
    </row>
    <row r="126" spans="1:7" x14ac:dyDescent="0.25">
      <c r="A126" s="7" t="s">
        <v>1148</v>
      </c>
      <c r="B126" s="10" t="s">
        <v>1149</v>
      </c>
      <c r="C126" s="9" t="s">
        <v>1138</v>
      </c>
      <c r="D126" s="10" t="s">
        <v>1139</v>
      </c>
      <c r="E126" s="10" t="s">
        <v>1140</v>
      </c>
      <c r="F126" s="8" t="s">
        <v>1141</v>
      </c>
      <c r="G126" s="10" t="s">
        <v>1537</v>
      </c>
    </row>
    <row r="127" spans="1:7" x14ac:dyDescent="0.25">
      <c r="A127" s="7" t="s">
        <v>1150</v>
      </c>
      <c r="B127" s="10" t="s">
        <v>1151</v>
      </c>
      <c r="C127" s="9" t="s">
        <v>1138</v>
      </c>
      <c r="D127" s="10" t="s">
        <v>1139</v>
      </c>
      <c r="E127" s="10" t="s">
        <v>1140</v>
      </c>
      <c r="F127" s="8" t="s">
        <v>1141</v>
      </c>
      <c r="G127" s="10" t="s">
        <v>1538</v>
      </c>
    </row>
    <row r="128" spans="1:7" x14ac:dyDescent="0.25">
      <c r="A128" s="7" t="s">
        <v>1152</v>
      </c>
      <c r="B128" s="10" t="s">
        <v>1153</v>
      </c>
      <c r="C128" s="9" t="s">
        <v>1138</v>
      </c>
      <c r="D128" s="10" t="s">
        <v>1139</v>
      </c>
      <c r="E128" s="10" t="s">
        <v>1140</v>
      </c>
      <c r="F128" s="8" t="s">
        <v>1141</v>
      </c>
      <c r="G128" s="10" t="s">
        <v>1539</v>
      </c>
    </row>
    <row r="129" spans="1:7" x14ac:dyDescent="0.25">
      <c r="A129" s="7" t="s">
        <v>1154</v>
      </c>
      <c r="B129" s="10" t="s">
        <v>1155</v>
      </c>
      <c r="C129" s="9" t="s">
        <v>1138</v>
      </c>
      <c r="D129" s="10" t="s">
        <v>1139</v>
      </c>
      <c r="E129" s="10" t="s">
        <v>1140</v>
      </c>
      <c r="F129" s="8" t="s">
        <v>1141</v>
      </c>
      <c r="G129" s="10" t="s">
        <v>1538</v>
      </c>
    </row>
    <row r="130" spans="1:7" x14ac:dyDescent="0.25">
      <c r="A130" s="7" t="s">
        <v>1156</v>
      </c>
      <c r="B130" s="10" t="s">
        <v>1157</v>
      </c>
      <c r="C130" s="9" t="s">
        <v>1138</v>
      </c>
      <c r="D130" s="10" t="s">
        <v>1139</v>
      </c>
      <c r="E130" s="10" t="s">
        <v>1140</v>
      </c>
      <c r="F130" s="8" t="s">
        <v>1141</v>
      </c>
      <c r="G130" s="10" t="s">
        <v>1540</v>
      </c>
    </row>
    <row r="131" spans="1:7" x14ac:dyDescent="0.25">
      <c r="A131" s="7" t="s">
        <v>1158</v>
      </c>
      <c r="B131" s="10" t="s">
        <v>1159</v>
      </c>
      <c r="C131" s="9" t="s">
        <v>1138</v>
      </c>
      <c r="D131" s="10" t="s">
        <v>1139</v>
      </c>
      <c r="E131" s="10" t="s">
        <v>1140</v>
      </c>
      <c r="F131" s="8" t="s">
        <v>1141</v>
      </c>
      <c r="G131" s="10" t="s">
        <v>1541</v>
      </c>
    </row>
    <row r="132" spans="1:7" x14ac:dyDescent="0.25">
      <c r="A132" s="7" t="s">
        <v>1160</v>
      </c>
      <c r="B132" s="10" t="s">
        <v>1161</v>
      </c>
      <c r="C132" s="9" t="s">
        <v>1138</v>
      </c>
      <c r="D132" s="10" t="s">
        <v>1139</v>
      </c>
      <c r="E132" s="10" t="s">
        <v>1140</v>
      </c>
      <c r="F132" s="8" t="s">
        <v>1141</v>
      </c>
      <c r="G132" s="10" t="s">
        <v>1483</v>
      </c>
    </row>
    <row r="133" spans="1:7" x14ac:dyDescent="0.25">
      <c r="A133" s="7" t="s">
        <v>1162</v>
      </c>
      <c r="B133" s="10" t="s">
        <v>1163</v>
      </c>
      <c r="C133" s="9" t="s">
        <v>1138</v>
      </c>
      <c r="D133" s="10" t="s">
        <v>1139</v>
      </c>
      <c r="E133" s="10" t="s">
        <v>1140</v>
      </c>
      <c r="F133" s="8" t="s">
        <v>1141</v>
      </c>
      <c r="G133" s="10" t="s">
        <v>1538</v>
      </c>
    </row>
    <row r="134" spans="1:7" x14ac:dyDescent="0.25">
      <c r="A134" s="7" t="s">
        <v>1164</v>
      </c>
      <c r="B134" s="10" t="s">
        <v>1165</v>
      </c>
      <c r="C134" s="9" t="s">
        <v>1138</v>
      </c>
      <c r="D134" s="10" t="s">
        <v>1139</v>
      </c>
      <c r="E134" s="10" t="s">
        <v>1140</v>
      </c>
      <c r="F134" s="8" t="s">
        <v>1141</v>
      </c>
      <c r="G134" s="10" t="s">
        <v>1495</v>
      </c>
    </row>
    <row r="135" spans="1:7" x14ac:dyDescent="0.25">
      <c r="A135" s="7" t="s">
        <v>1166</v>
      </c>
      <c r="B135" s="10" t="s">
        <v>1167</v>
      </c>
      <c r="C135" s="9" t="s">
        <v>1138</v>
      </c>
      <c r="D135" s="10" t="s">
        <v>1139</v>
      </c>
      <c r="E135" s="10" t="s">
        <v>1140</v>
      </c>
      <c r="F135" s="8" t="s">
        <v>1141</v>
      </c>
      <c r="G135" s="10" t="s">
        <v>1538</v>
      </c>
    </row>
    <row r="136" spans="1:7" x14ac:dyDescent="0.25">
      <c r="A136" s="7" t="s">
        <v>1168</v>
      </c>
      <c r="B136" s="10" t="s">
        <v>1169</v>
      </c>
      <c r="C136" s="9" t="s">
        <v>1138</v>
      </c>
      <c r="D136" s="10" t="s">
        <v>1139</v>
      </c>
      <c r="E136" s="10" t="s">
        <v>1140</v>
      </c>
      <c r="F136" s="8" t="s">
        <v>1141</v>
      </c>
      <c r="G136" s="10" t="s">
        <v>1542</v>
      </c>
    </row>
    <row r="137" spans="1:7" x14ac:dyDescent="0.25">
      <c r="A137" s="7" t="s">
        <v>1170</v>
      </c>
      <c r="B137" s="10" t="s">
        <v>1171</v>
      </c>
      <c r="C137" s="9" t="s">
        <v>1138</v>
      </c>
      <c r="D137" s="10" t="s">
        <v>1139</v>
      </c>
      <c r="E137" s="10" t="s">
        <v>1140</v>
      </c>
      <c r="F137" s="8" t="s">
        <v>1141</v>
      </c>
      <c r="G137" s="10" t="s">
        <v>1542</v>
      </c>
    </row>
    <row r="138" spans="1:7" x14ac:dyDescent="0.25">
      <c r="A138" s="7" t="s">
        <v>1172</v>
      </c>
      <c r="B138" s="10" t="s">
        <v>1173</v>
      </c>
      <c r="C138" s="9" t="s">
        <v>1138</v>
      </c>
      <c r="D138" s="10" t="s">
        <v>1139</v>
      </c>
      <c r="E138" s="10" t="s">
        <v>1140</v>
      </c>
      <c r="F138" s="8" t="s">
        <v>1141</v>
      </c>
      <c r="G138" s="10" t="s">
        <v>1483</v>
      </c>
    </row>
    <row r="139" spans="1:7" x14ac:dyDescent="0.25">
      <c r="A139" s="7" t="s">
        <v>1174</v>
      </c>
      <c r="B139" s="10" t="s">
        <v>1175</v>
      </c>
      <c r="C139" s="9" t="s">
        <v>1138</v>
      </c>
      <c r="D139" s="10" t="s">
        <v>1139</v>
      </c>
      <c r="E139" s="10" t="s">
        <v>1140</v>
      </c>
      <c r="F139" s="8" t="s">
        <v>1141</v>
      </c>
      <c r="G139" s="10" t="s">
        <v>1483</v>
      </c>
    </row>
    <row r="140" spans="1:7" x14ac:dyDescent="0.25">
      <c r="A140" s="7" t="s">
        <v>1176</v>
      </c>
      <c r="B140" s="10" t="s">
        <v>1177</v>
      </c>
      <c r="C140" s="9" t="s">
        <v>1138</v>
      </c>
      <c r="D140" s="10" t="s">
        <v>1139</v>
      </c>
      <c r="E140" s="10" t="s">
        <v>1140</v>
      </c>
      <c r="F140" s="8" t="s">
        <v>1141</v>
      </c>
      <c r="G140" s="10" t="s">
        <v>1543</v>
      </c>
    </row>
    <row r="141" spans="1:7" x14ac:dyDescent="0.25">
      <c r="A141" s="7" t="s">
        <v>1178</v>
      </c>
      <c r="B141" s="10" t="s">
        <v>1179</v>
      </c>
      <c r="C141" s="9" t="s">
        <v>1138</v>
      </c>
      <c r="D141" s="10" t="s">
        <v>1139</v>
      </c>
      <c r="E141" s="10" t="s">
        <v>1140</v>
      </c>
      <c r="F141" s="8" t="s">
        <v>1141</v>
      </c>
      <c r="G141" s="10" t="s">
        <v>1544</v>
      </c>
    </row>
    <row r="142" spans="1:7" x14ac:dyDescent="0.25">
      <c r="A142" s="7" t="s">
        <v>1180</v>
      </c>
      <c r="B142" s="10" t="s">
        <v>1181</v>
      </c>
      <c r="C142" s="9" t="s">
        <v>1138</v>
      </c>
      <c r="D142" s="10" t="s">
        <v>1139</v>
      </c>
      <c r="E142" s="10" t="s">
        <v>1140</v>
      </c>
      <c r="F142" s="8" t="s">
        <v>1141</v>
      </c>
      <c r="G142" s="10" t="s">
        <v>1545</v>
      </c>
    </row>
    <row r="143" spans="1:7" x14ac:dyDescent="0.25">
      <c r="A143" s="7" t="s">
        <v>1182</v>
      </c>
      <c r="B143" s="10" t="s">
        <v>1183</v>
      </c>
      <c r="C143" s="9" t="s">
        <v>1138</v>
      </c>
      <c r="D143" s="10" t="s">
        <v>1139</v>
      </c>
      <c r="E143" s="10" t="s">
        <v>1140</v>
      </c>
      <c r="F143" s="8" t="s">
        <v>1141</v>
      </c>
      <c r="G143" s="10" t="s">
        <v>1546</v>
      </c>
    </row>
    <row r="144" spans="1:7" x14ac:dyDescent="0.25">
      <c r="A144" s="7" t="s">
        <v>1184</v>
      </c>
      <c r="B144" s="10" t="s">
        <v>1185</v>
      </c>
      <c r="C144" s="9" t="s">
        <v>1138</v>
      </c>
      <c r="D144" s="10" t="s">
        <v>1139</v>
      </c>
      <c r="E144" s="10" t="s">
        <v>1140</v>
      </c>
      <c r="F144" s="8" t="s">
        <v>1141</v>
      </c>
      <c r="G144" s="10" t="s">
        <v>1545</v>
      </c>
    </row>
    <row r="145" spans="1:7" ht="30" x14ac:dyDescent="0.25">
      <c r="A145" s="7" t="s">
        <v>1186</v>
      </c>
      <c r="B145" s="8" t="s">
        <v>1187</v>
      </c>
      <c r="C145" s="9" t="s">
        <v>1138</v>
      </c>
      <c r="D145" s="10" t="s">
        <v>1139</v>
      </c>
      <c r="E145" s="10" t="s">
        <v>1140</v>
      </c>
      <c r="F145" s="8" t="s">
        <v>1141</v>
      </c>
      <c r="G145" s="10" t="s">
        <v>1489</v>
      </c>
    </row>
    <row r="146" spans="1:7" ht="30" x14ac:dyDescent="0.25">
      <c r="A146" s="7" t="s">
        <v>1188</v>
      </c>
      <c r="B146" s="8" t="s">
        <v>1189</v>
      </c>
      <c r="C146" s="9" t="s">
        <v>1138</v>
      </c>
      <c r="D146" s="10" t="s">
        <v>1139</v>
      </c>
      <c r="E146" s="10" t="s">
        <v>1140</v>
      </c>
      <c r="F146" s="8" t="s">
        <v>1141</v>
      </c>
      <c r="G146" s="10" t="s">
        <v>1489</v>
      </c>
    </row>
    <row r="147" spans="1:7" x14ac:dyDescent="0.25">
      <c r="A147" s="7" t="s">
        <v>1190</v>
      </c>
      <c r="B147" s="10" t="s">
        <v>1191</v>
      </c>
      <c r="C147" s="9" t="s">
        <v>1138</v>
      </c>
      <c r="D147" s="10" t="s">
        <v>1139</v>
      </c>
      <c r="E147" s="10" t="s">
        <v>1140</v>
      </c>
      <c r="F147" s="8" t="s">
        <v>1141</v>
      </c>
      <c r="G147" s="10" t="s">
        <v>1501</v>
      </c>
    </row>
    <row r="148" spans="1:7" ht="30" x14ac:dyDescent="0.25">
      <c r="A148" s="7" t="s">
        <v>1192</v>
      </c>
      <c r="B148" s="8" t="s">
        <v>1193</v>
      </c>
      <c r="C148" s="9" t="s">
        <v>1138</v>
      </c>
      <c r="D148" s="10" t="s">
        <v>1139</v>
      </c>
      <c r="E148" s="10" t="s">
        <v>1140</v>
      </c>
      <c r="F148" s="8" t="s">
        <v>1141</v>
      </c>
      <c r="G148" s="10" t="s">
        <v>1547</v>
      </c>
    </row>
    <row r="149" spans="1:7" x14ac:dyDescent="0.25">
      <c r="A149" s="7" t="s">
        <v>1194</v>
      </c>
      <c r="B149" s="8" t="s">
        <v>1195</v>
      </c>
      <c r="C149" s="9" t="s">
        <v>1138</v>
      </c>
      <c r="D149" s="10" t="s">
        <v>1139</v>
      </c>
      <c r="E149" s="10" t="s">
        <v>1140</v>
      </c>
      <c r="F149" s="8" t="s">
        <v>1141</v>
      </c>
      <c r="G149" s="10" t="s">
        <v>1542</v>
      </c>
    </row>
    <row r="150" spans="1:7" x14ac:dyDescent="0.25">
      <c r="A150" s="7" t="s">
        <v>1196</v>
      </c>
      <c r="B150" s="10" t="s">
        <v>1197</v>
      </c>
      <c r="C150" s="9" t="s">
        <v>1138</v>
      </c>
      <c r="D150" s="10" t="s">
        <v>1139</v>
      </c>
      <c r="E150" s="10" t="s">
        <v>1140</v>
      </c>
      <c r="F150" s="8" t="s">
        <v>1141</v>
      </c>
      <c r="G150" s="10" t="s">
        <v>1501</v>
      </c>
    </row>
    <row r="151" spans="1:7" x14ac:dyDescent="0.25">
      <c r="A151" s="7" t="s">
        <v>1198</v>
      </c>
      <c r="B151" s="10" t="s">
        <v>1199</v>
      </c>
      <c r="C151" s="9" t="s">
        <v>1138</v>
      </c>
      <c r="D151" s="10" t="s">
        <v>1139</v>
      </c>
      <c r="E151" s="10" t="s">
        <v>1140</v>
      </c>
      <c r="F151" s="8" t="s">
        <v>1141</v>
      </c>
      <c r="G151" s="10" t="s">
        <v>1548</v>
      </c>
    </row>
    <row r="152" spans="1:7" x14ac:dyDescent="0.25">
      <c r="A152" s="7" t="s">
        <v>1200</v>
      </c>
      <c r="B152" s="10" t="s">
        <v>1201</v>
      </c>
      <c r="C152" s="9" t="s">
        <v>1138</v>
      </c>
      <c r="D152" s="10" t="s">
        <v>1139</v>
      </c>
      <c r="E152" s="10" t="s">
        <v>1140</v>
      </c>
      <c r="F152" s="8" t="s">
        <v>1141</v>
      </c>
      <c r="G152" s="10" t="s">
        <v>1549</v>
      </c>
    </row>
    <row r="153" spans="1:7" x14ac:dyDescent="0.25">
      <c r="A153" s="7" t="s">
        <v>1202</v>
      </c>
      <c r="B153" s="10" t="s">
        <v>1203</v>
      </c>
      <c r="C153" s="9" t="s">
        <v>1138</v>
      </c>
      <c r="D153" s="10" t="s">
        <v>1139</v>
      </c>
      <c r="E153" s="10" t="s">
        <v>1140</v>
      </c>
      <c r="F153" s="8" t="s">
        <v>1141</v>
      </c>
      <c r="G153" s="10" t="s">
        <v>1550</v>
      </c>
    </row>
    <row r="154" spans="1:7" x14ac:dyDescent="0.25">
      <c r="A154" s="7" t="s">
        <v>1204</v>
      </c>
      <c r="B154" s="10" t="s">
        <v>1205</v>
      </c>
      <c r="C154" s="9" t="s">
        <v>1138</v>
      </c>
      <c r="D154" s="10" t="s">
        <v>1139</v>
      </c>
      <c r="E154" s="10" t="s">
        <v>1140</v>
      </c>
      <c r="F154" s="8" t="s">
        <v>1141</v>
      </c>
      <c r="G154" s="10" t="s">
        <v>1501</v>
      </c>
    </row>
    <row r="155" spans="1:7" x14ac:dyDescent="0.25">
      <c r="A155" s="7" t="s">
        <v>1206</v>
      </c>
      <c r="B155" s="10" t="s">
        <v>1207</v>
      </c>
      <c r="C155" s="9" t="s">
        <v>1138</v>
      </c>
      <c r="D155" s="10" t="s">
        <v>1139</v>
      </c>
      <c r="E155" s="10" t="s">
        <v>1140</v>
      </c>
      <c r="F155" s="8" t="s">
        <v>1141</v>
      </c>
      <c r="G155" s="10" t="s">
        <v>1538</v>
      </c>
    </row>
    <row r="156" spans="1:7" x14ac:dyDescent="0.25">
      <c r="A156" s="7" t="s">
        <v>1208</v>
      </c>
      <c r="B156" s="10" t="s">
        <v>1209</v>
      </c>
      <c r="C156" s="9" t="s">
        <v>1138</v>
      </c>
      <c r="D156" s="10" t="s">
        <v>1139</v>
      </c>
      <c r="E156" s="10" t="s">
        <v>1140</v>
      </c>
      <c r="F156" s="8" t="s">
        <v>1141</v>
      </c>
      <c r="G156" s="10" t="s">
        <v>1551</v>
      </c>
    </row>
    <row r="157" spans="1:7" x14ac:dyDescent="0.25">
      <c r="A157" s="7" t="s">
        <v>1210</v>
      </c>
      <c r="B157" s="10" t="s">
        <v>1211</v>
      </c>
      <c r="C157" s="9" t="s">
        <v>1138</v>
      </c>
      <c r="D157" s="10" t="s">
        <v>1139</v>
      </c>
      <c r="E157" s="10" t="s">
        <v>1140</v>
      </c>
      <c r="F157" s="8" t="s">
        <v>1141</v>
      </c>
      <c r="G157" s="10" t="s">
        <v>1552</v>
      </c>
    </row>
    <row r="158" spans="1:7" x14ac:dyDescent="0.25">
      <c r="A158" s="7" t="s">
        <v>1212</v>
      </c>
      <c r="B158" s="10" t="s">
        <v>1213</v>
      </c>
      <c r="C158" s="9" t="s">
        <v>1138</v>
      </c>
      <c r="D158" s="10" t="s">
        <v>1139</v>
      </c>
      <c r="E158" s="10" t="s">
        <v>1140</v>
      </c>
      <c r="F158" s="8" t="s">
        <v>1141</v>
      </c>
      <c r="G158" s="10" t="s">
        <v>1551</v>
      </c>
    </row>
    <row r="159" spans="1:7" x14ac:dyDescent="0.25">
      <c r="A159" s="7" t="s">
        <v>1214</v>
      </c>
      <c r="B159" s="10" t="s">
        <v>1215</v>
      </c>
      <c r="C159" s="9" t="s">
        <v>1138</v>
      </c>
      <c r="D159" s="10" t="s">
        <v>1139</v>
      </c>
      <c r="E159" s="10" t="s">
        <v>1140</v>
      </c>
      <c r="F159" s="8" t="s">
        <v>1141</v>
      </c>
      <c r="G159" s="10" t="s">
        <v>1546</v>
      </c>
    </row>
    <row r="160" spans="1:7" x14ac:dyDescent="0.25">
      <c r="A160" s="7" t="s">
        <v>1216</v>
      </c>
      <c r="B160" s="10" t="s">
        <v>1217</v>
      </c>
      <c r="C160" s="9" t="s">
        <v>1138</v>
      </c>
      <c r="D160" s="10" t="s">
        <v>1139</v>
      </c>
      <c r="E160" s="10" t="s">
        <v>1140</v>
      </c>
      <c r="F160" s="8" t="s">
        <v>1141</v>
      </c>
      <c r="G160" s="10" t="s">
        <v>1501</v>
      </c>
    </row>
    <row r="161" spans="1:7" x14ac:dyDescent="0.25">
      <c r="A161" s="7" t="s">
        <v>1218</v>
      </c>
      <c r="B161" s="10" t="s">
        <v>1219</v>
      </c>
      <c r="C161" s="9" t="s">
        <v>1138</v>
      </c>
      <c r="D161" s="10" t="s">
        <v>1139</v>
      </c>
      <c r="E161" s="10" t="s">
        <v>1140</v>
      </c>
      <c r="F161" s="8" t="s">
        <v>1141</v>
      </c>
      <c r="G161" s="10" t="s">
        <v>1552</v>
      </c>
    </row>
    <row r="162" spans="1:7" x14ac:dyDescent="0.25">
      <c r="A162" s="7" t="s">
        <v>1220</v>
      </c>
      <c r="B162" s="10" t="s">
        <v>1221</v>
      </c>
      <c r="C162" s="9" t="s">
        <v>1138</v>
      </c>
      <c r="D162" s="10" t="s">
        <v>1139</v>
      </c>
      <c r="E162" s="10" t="s">
        <v>1140</v>
      </c>
      <c r="F162" s="8" t="s">
        <v>1141</v>
      </c>
      <c r="G162" s="10" t="s">
        <v>1501</v>
      </c>
    </row>
    <row r="163" spans="1:7" ht="30" x14ac:dyDescent="0.25">
      <c r="A163" s="7" t="s">
        <v>1222</v>
      </c>
      <c r="B163" s="8" t="s">
        <v>1223</v>
      </c>
      <c r="C163" s="9" t="s">
        <v>1224</v>
      </c>
      <c r="D163" s="10"/>
      <c r="E163" s="10" t="s">
        <v>1140</v>
      </c>
      <c r="F163" s="8" t="s">
        <v>1225</v>
      </c>
      <c r="G163" s="10" t="s">
        <v>1553</v>
      </c>
    </row>
    <row r="164" spans="1:7" ht="45" x14ac:dyDescent="0.25">
      <c r="A164" s="7" t="s">
        <v>1226</v>
      </c>
      <c r="B164" s="8" t="s">
        <v>1227</v>
      </c>
      <c r="C164" s="9" t="s">
        <v>1224</v>
      </c>
      <c r="D164" s="10"/>
      <c r="E164" s="10" t="s">
        <v>1140</v>
      </c>
      <c r="F164" s="8" t="s">
        <v>1225</v>
      </c>
      <c r="G164" s="10" t="s">
        <v>1554</v>
      </c>
    </row>
    <row r="165" spans="1:7" ht="60" x14ac:dyDescent="0.25">
      <c r="A165" s="7" t="s">
        <v>1228</v>
      </c>
      <c r="B165" s="8" t="s">
        <v>1229</v>
      </c>
      <c r="C165" s="9" t="s">
        <v>1224</v>
      </c>
      <c r="D165" s="10"/>
      <c r="E165" s="10" t="s">
        <v>1140</v>
      </c>
      <c r="F165" s="8" t="s">
        <v>1225</v>
      </c>
      <c r="G165" s="10" t="s">
        <v>1555</v>
      </c>
    </row>
    <row r="166" spans="1:7" ht="30" x14ac:dyDescent="0.25">
      <c r="A166" s="7" t="s">
        <v>1230</v>
      </c>
      <c r="B166" s="8" t="s">
        <v>1231</v>
      </c>
      <c r="C166" s="9" t="s">
        <v>1224</v>
      </c>
      <c r="D166" s="10"/>
      <c r="E166" s="10" t="s">
        <v>1140</v>
      </c>
      <c r="F166" s="8" t="s">
        <v>1232</v>
      </c>
      <c r="G166" s="10" t="s">
        <v>1474</v>
      </c>
    </row>
    <row r="167" spans="1:7" x14ac:dyDescent="0.25">
      <c r="A167" s="7" t="s">
        <v>1233</v>
      </c>
      <c r="B167" s="10" t="s">
        <v>1234</v>
      </c>
      <c r="C167" s="9" t="s">
        <v>1224</v>
      </c>
      <c r="D167" s="10"/>
      <c r="E167" s="10" t="s">
        <v>1140</v>
      </c>
      <c r="F167" s="8" t="s">
        <v>1235</v>
      </c>
      <c r="G167" s="10" t="s">
        <v>1556</v>
      </c>
    </row>
    <row r="168" spans="1:7" x14ac:dyDescent="0.25">
      <c r="A168" s="7" t="s">
        <v>1236</v>
      </c>
      <c r="B168" s="10" t="s">
        <v>1237</v>
      </c>
      <c r="C168" s="9" t="s">
        <v>1224</v>
      </c>
      <c r="D168" s="10"/>
      <c r="E168" s="10" t="s">
        <v>1140</v>
      </c>
      <c r="F168" s="8" t="s">
        <v>1238</v>
      </c>
      <c r="G168" s="10" t="s">
        <v>1557</v>
      </c>
    </row>
    <row r="169" spans="1:7" x14ac:dyDescent="0.25">
      <c r="A169" s="7" t="s">
        <v>1239</v>
      </c>
      <c r="B169" s="10" t="s">
        <v>1240</v>
      </c>
      <c r="C169" s="9" t="s">
        <v>1224</v>
      </c>
      <c r="D169" s="10"/>
      <c r="E169" s="10" t="s">
        <v>1140</v>
      </c>
      <c r="F169" s="8" t="s">
        <v>1241</v>
      </c>
      <c r="G169" s="10" t="s">
        <v>1558</v>
      </c>
    </row>
    <row r="170" spans="1:7" x14ac:dyDescent="0.25">
      <c r="A170" s="7" t="s">
        <v>1242</v>
      </c>
      <c r="B170" s="10" t="s">
        <v>1243</v>
      </c>
      <c r="C170" s="9" t="s">
        <v>1224</v>
      </c>
      <c r="D170" s="10"/>
      <c r="E170" s="10" t="s">
        <v>1140</v>
      </c>
      <c r="F170" s="8" t="s">
        <v>1244</v>
      </c>
      <c r="G170" s="10" t="s">
        <v>1559</v>
      </c>
    </row>
    <row r="171" spans="1:7" x14ac:dyDescent="0.25">
      <c r="A171" s="7" t="s">
        <v>1245</v>
      </c>
      <c r="B171" s="10" t="s">
        <v>1246</v>
      </c>
      <c r="C171" s="9" t="s">
        <v>1224</v>
      </c>
      <c r="D171" s="10"/>
      <c r="E171" s="10" t="s">
        <v>1140</v>
      </c>
      <c r="F171" s="8" t="s">
        <v>1247</v>
      </c>
      <c r="G171" s="10" t="s">
        <v>1560</v>
      </c>
    </row>
    <row r="172" spans="1:7" ht="30" x14ac:dyDescent="0.25">
      <c r="A172" s="7" t="s">
        <v>1248</v>
      </c>
      <c r="B172" s="8" t="s">
        <v>1249</v>
      </c>
      <c r="C172" s="9" t="s">
        <v>1224</v>
      </c>
      <c r="D172" s="10"/>
      <c r="E172" s="10" t="s">
        <v>1140</v>
      </c>
      <c r="F172" s="8" t="s">
        <v>1247</v>
      </c>
      <c r="G172" s="10" t="s">
        <v>1561</v>
      </c>
    </row>
    <row r="173" spans="1:7" ht="60" x14ac:dyDescent="0.25">
      <c r="A173" s="7" t="s">
        <v>1250</v>
      </c>
      <c r="B173" s="8" t="s">
        <v>1251</v>
      </c>
      <c r="C173" s="9" t="s">
        <v>1252</v>
      </c>
      <c r="D173" s="10"/>
      <c r="E173" s="10" t="s">
        <v>1140</v>
      </c>
      <c r="F173" s="8" t="s">
        <v>1253</v>
      </c>
      <c r="G173" s="10" t="s">
        <v>1562</v>
      </c>
    </row>
    <row r="174" spans="1:7" ht="60" x14ac:dyDescent="0.25">
      <c r="A174" s="7" t="s">
        <v>1254</v>
      </c>
      <c r="B174" s="8" t="s">
        <v>1255</v>
      </c>
      <c r="C174" s="9" t="s">
        <v>1252</v>
      </c>
      <c r="D174" s="10"/>
      <c r="E174" s="10" t="s">
        <v>1140</v>
      </c>
      <c r="F174" s="8" t="s">
        <v>1253</v>
      </c>
      <c r="G174" s="10" t="s">
        <v>1563</v>
      </c>
    </row>
    <row r="175" spans="1:7" ht="60" x14ac:dyDescent="0.25">
      <c r="A175" s="7" t="s">
        <v>1256</v>
      </c>
      <c r="B175" s="8" t="s">
        <v>1257</v>
      </c>
      <c r="C175" s="9" t="s">
        <v>1252</v>
      </c>
      <c r="D175" s="10"/>
      <c r="E175" s="10" t="s">
        <v>1140</v>
      </c>
      <c r="F175" s="8" t="s">
        <v>1253</v>
      </c>
      <c r="G175" s="10" t="s">
        <v>1564</v>
      </c>
    </row>
    <row r="176" spans="1:7" ht="60" x14ac:dyDescent="0.25">
      <c r="A176" s="7" t="s">
        <v>1258</v>
      </c>
      <c r="B176" s="8" t="s">
        <v>1259</v>
      </c>
      <c r="C176" s="9" t="s">
        <v>1252</v>
      </c>
      <c r="D176" s="10"/>
      <c r="E176" s="10" t="s">
        <v>1140</v>
      </c>
      <c r="F176" s="8" t="s">
        <v>1253</v>
      </c>
      <c r="G176" s="10" t="s">
        <v>1565</v>
      </c>
    </row>
    <row r="177" spans="1:7" ht="60" x14ac:dyDescent="0.25">
      <c r="A177" s="7" t="s">
        <v>1260</v>
      </c>
      <c r="B177" s="8" t="s">
        <v>1261</v>
      </c>
      <c r="C177" s="9" t="s">
        <v>1252</v>
      </c>
      <c r="D177" s="10"/>
      <c r="E177" s="10" t="s">
        <v>1140</v>
      </c>
      <c r="F177" s="8" t="s">
        <v>1253</v>
      </c>
      <c r="G177" s="10" t="s">
        <v>1566</v>
      </c>
    </row>
    <row r="178" spans="1:7" ht="45" x14ac:dyDescent="0.25">
      <c r="A178" s="7" t="s">
        <v>1262</v>
      </c>
      <c r="B178" s="8" t="s">
        <v>1263</v>
      </c>
      <c r="C178" s="9" t="s">
        <v>1252</v>
      </c>
      <c r="D178" s="10"/>
      <c r="E178" s="10" t="s">
        <v>1140</v>
      </c>
      <c r="F178" s="8" t="s">
        <v>1264</v>
      </c>
      <c r="G178" s="10" t="s">
        <v>1542</v>
      </c>
    </row>
    <row r="179" spans="1:7" ht="30" x14ac:dyDescent="0.25">
      <c r="A179" s="7" t="s">
        <v>1265</v>
      </c>
      <c r="B179" s="8" t="s">
        <v>1266</v>
      </c>
      <c r="C179" s="9" t="s">
        <v>1252</v>
      </c>
      <c r="D179" s="10"/>
      <c r="E179" s="10" t="s">
        <v>1140</v>
      </c>
      <c r="F179" s="8" t="s">
        <v>1264</v>
      </c>
      <c r="G179" s="10" t="s">
        <v>1567</v>
      </c>
    </row>
    <row r="180" spans="1:7" ht="45" x14ac:dyDescent="0.25">
      <c r="A180" s="7" t="s">
        <v>1267</v>
      </c>
      <c r="B180" s="8" t="s">
        <v>1268</v>
      </c>
      <c r="C180" s="9" t="s">
        <v>1252</v>
      </c>
      <c r="D180" s="10"/>
      <c r="E180" s="10" t="s">
        <v>1140</v>
      </c>
      <c r="F180" s="8" t="s">
        <v>1269</v>
      </c>
      <c r="G180" s="10" t="s">
        <v>1568</v>
      </c>
    </row>
    <row r="181" spans="1:7" ht="45" x14ac:dyDescent="0.25">
      <c r="A181" s="7" t="s">
        <v>1270</v>
      </c>
      <c r="B181" s="8" t="s">
        <v>1271</v>
      </c>
      <c r="C181" s="9" t="s">
        <v>1252</v>
      </c>
      <c r="D181" s="10"/>
      <c r="E181" s="10" t="s">
        <v>1140</v>
      </c>
      <c r="F181" s="8" t="s">
        <v>1269</v>
      </c>
      <c r="G181" s="10" t="s">
        <v>1569</v>
      </c>
    </row>
    <row r="182" spans="1:7" ht="30" x14ac:dyDescent="0.25">
      <c r="A182" s="7" t="s">
        <v>1272</v>
      </c>
      <c r="B182" s="8" t="s">
        <v>1273</v>
      </c>
      <c r="C182" s="9" t="s">
        <v>1252</v>
      </c>
      <c r="D182" s="10"/>
      <c r="E182" s="10" t="s">
        <v>1140</v>
      </c>
      <c r="F182" s="8" t="s">
        <v>1264</v>
      </c>
      <c r="G182" s="10" t="s">
        <v>1566</v>
      </c>
    </row>
    <row r="183" spans="1:7" ht="30" x14ac:dyDescent="0.25">
      <c r="A183" s="7" t="s">
        <v>1274</v>
      </c>
      <c r="B183" s="8" t="s">
        <v>1275</v>
      </c>
      <c r="C183" s="9" t="s">
        <v>1252</v>
      </c>
      <c r="D183" s="10"/>
      <c r="E183" s="10" t="s">
        <v>1140</v>
      </c>
      <c r="F183" s="8" t="s">
        <v>1264</v>
      </c>
      <c r="G183" s="10" t="s">
        <v>1564</v>
      </c>
    </row>
    <row r="184" spans="1:7" ht="30" x14ac:dyDescent="0.25">
      <c r="A184" s="7" t="s">
        <v>1276</v>
      </c>
      <c r="B184" s="8" t="s">
        <v>1277</v>
      </c>
      <c r="C184" s="9" t="s">
        <v>1252</v>
      </c>
      <c r="D184" s="10"/>
      <c r="E184" s="10" t="s">
        <v>1140</v>
      </c>
      <c r="F184" s="8" t="s">
        <v>1269</v>
      </c>
      <c r="G184" s="10" t="s">
        <v>1566</v>
      </c>
    </row>
    <row r="185" spans="1:7" ht="30" x14ac:dyDescent="0.25">
      <c r="A185" s="7" t="s">
        <v>1278</v>
      </c>
      <c r="B185" s="8" t="s">
        <v>1279</v>
      </c>
      <c r="C185" s="9" t="s">
        <v>1252</v>
      </c>
      <c r="D185" s="10"/>
      <c r="E185" s="10" t="s">
        <v>1140</v>
      </c>
      <c r="F185" s="8" t="s">
        <v>1269</v>
      </c>
      <c r="G185" s="10" t="s">
        <v>1522</v>
      </c>
    </row>
    <row r="186" spans="1:7" x14ac:dyDescent="0.25">
      <c r="A186" s="7" t="s">
        <v>1280</v>
      </c>
      <c r="B186" s="10" t="s">
        <v>1281</v>
      </c>
      <c r="C186" s="9" t="s">
        <v>1282</v>
      </c>
      <c r="D186" s="10"/>
      <c r="E186" s="10" t="s">
        <v>1283</v>
      </c>
      <c r="F186" s="8" t="s">
        <v>1284</v>
      </c>
      <c r="G186" s="10" t="s">
        <v>1570</v>
      </c>
    </row>
    <row r="187" spans="1:7" x14ac:dyDescent="0.25">
      <c r="A187" s="7" t="s">
        <v>1285</v>
      </c>
      <c r="B187" s="10" t="s">
        <v>1286</v>
      </c>
      <c r="C187" s="9" t="s">
        <v>1282</v>
      </c>
      <c r="D187" s="10"/>
      <c r="E187" s="10" t="s">
        <v>1283</v>
      </c>
      <c r="F187" s="8" t="s">
        <v>1284</v>
      </c>
      <c r="G187" s="10" t="s">
        <v>1571</v>
      </c>
    </row>
    <row r="188" spans="1:7" x14ac:dyDescent="0.25">
      <c r="A188" s="7" t="s">
        <v>1287</v>
      </c>
      <c r="B188" s="10" t="s">
        <v>1288</v>
      </c>
      <c r="C188" s="9" t="s">
        <v>1282</v>
      </c>
      <c r="D188" s="10"/>
      <c r="E188" s="10" t="s">
        <v>1283</v>
      </c>
      <c r="F188" s="8" t="s">
        <v>1284</v>
      </c>
      <c r="G188" s="10" t="s">
        <v>1572</v>
      </c>
    </row>
    <row r="189" spans="1:7" x14ac:dyDescent="0.25">
      <c r="A189" s="7" t="s">
        <v>1289</v>
      </c>
      <c r="B189" s="10" t="s">
        <v>1290</v>
      </c>
      <c r="C189" s="9" t="s">
        <v>1282</v>
      </c>
      <c r="D189" s="10"/>
      <c r="E189" s="10" t="s">
        <v>1283</v>
      </c>
      <c r="F189" s="8" t="s">
        <v>1284</v>
      </c>
      <c r="G189" s="10" t="s">
        <v>1572</v>
      </c>
    </row>
    <row r="190" spans="1:7" x14ac:dyDescent="0.25">
      <c r="A190" s="7" t="s">
        <v>1291</v>
      </c>
      <c r="B190" s="10" t="s">
        <v>1292</v>
      </c>
      <c r="C190" s="9" t="s">
        <v>1293</v>
      </c>
      <c r="D190" s="10"/>
      <c r="E190" s="10" t="s">
        <v>1283</v>
      </c>
      <c r="F190" s="8" t="s">
        <v>1294</v>
      </c>
      <c r="G190" s="10" t="s">
        <v>1573</v>
      </c>
    </row>
    <row r="191" spans="1:7" ht="30" x14ac:dyDescent="0.25">
      <c r="A191" s="7" t="s">
        <v>1295</v>
      </c>
      <c r="B191" s="10" t="s">
        <v>1296</v>
      </c>
      <c r="C191" s="9" t="s">
        <v>1293</v>
      </c>
      <c r="D191" s="10"/>
      <c r="E191" s="10" t="s">
        <v>1283</v>
      </c>
      <c r="F191" s="8" t="s">
        <v>1297</v>
      </c>
      <c r="G191" s="10" t="s">
        <v>1574</v>
      </c>
    </row>
    <row r="192" spans="1:7" ht="30" x14ac:dyDescent="0.25">
      <c r="A192" s="7" t="s">
        <v>1298</v>
      </c>
      <c r="B192" s="8" t="s">
        <v>1299</v>
      </c>
      <c r="C192" s="9" t="s">
        <v>1300</v>
      </c>
      <c r="D192" s="10"/>
      <c r="E192" s="10" t="s">
        <v>1283</v>
      </c>
      <c r="F192" s="8" t="s">
        <v>1301</v>
      </c>
      <c r="G192" s="10" t="s">
        <v>1508</v>
      </c>
    </row>
    <row r="193" spans="1:7" ht="30" x14ac:dyDescent="0.25">
      <c r="A193" s="7" t="s">
        <v>1302</v>
      </c>
      <c r="B193" s="10" t="s">
        <v>1303</v>
      </c>
      <c r="C193" s="9" t="s">
        <v>1300</v>
      </c>
      <c r="D193" s="10"/>
      <c r="E193" s="10" t="s">
        <v>1283</v>
      </c>
      <c r="F193" s="8" t="s">
        <v>1304</v>
      </c>
      <c r="G193" s="10" t="s">
        <v>1575</v>
      </c>
    </row>
    <row r="194" spans="1:7" ht="30" x14ac:dyDescent="0.25">
      <c r="A194" s="7" t="s">
        <v>1305</v>
      </c>
      <c r="B194" s="8" t="s">
        <v>1306</v>
      </c>
      <c r="C194" s="9" t="s">
        <v>1300</v>
      </c>
      <c r="D194" s="10"/>
      <c r="E194" s="10" t="s">
        <v>1283</v>
      </c>
      <c r="F194" s="8" t="s">
        <v>1304</v>
      </c>
      <c r="G194" s="10" t="s">
        <v>1487</v>
      </c>
    </row>
    <row r="195" spans="1:7" ht="45" customHeight="1" x14ac:dyDescent="0.25">
      <c r="A195" s="7" t="s">
        <v>1307</v>
      </c>
      <c r="B195" s="8" t="s">
        <v>1308</v>
      </c>
      <c r="C195" s="9" t="s">
        <v>1300</v>
      </c>
      <c r="D195" s="10"/>
      <c r="E195" s="10" t="s">
        <v>1283</v>
      </c>
      <c r="F195" s="8" t="s">
        <v>1304</v>
      </c>
      <c r="G195" s="10" t="s">
        <v>1576</v>
      </c>
    </row>
    <row r="196" spans="1:7" ht="45" customHeight="1" x14ac:dyDescent="0.25">
      <c r="A196" s="7" t="s">
        <v>1309</v>
      </c>
      <c r="B196" s="8" t="s">
        <v>1310</v>
      </c>
      <c r="C196" s="9" t="s">
        <v>1300</v>
      </c>
      <c r="D196" s="10"/>
      <c r="E196" s="10" t="s">
        <v>1283</v>
      </c>
      <c r="F196" s="8" t="s">
        <v>1304</v>
      </c>
      <c r="G196" s="10" t="s">
        <v>1534</v>
      </c>
    </row>
    <row r="197" spans="1:7" ht="30" x14ac:dyDescent="0.25">
      <c r="A197" s="7" t="s">
        <v>1311</v>
      </c>
      <c r="B197" s="8" t="s">
        <v>1312</v>
      </c>
      <c r="C197" s="9" t="s">
        <v>1300</v>
      </c>
      <c r="D197" s="10"/>
      <c r="E197" s="10" t="s">
        <v>1283</v>
      </c>
      <c r="F197" s="8" t="s">
        <v>1304</v>
      </c>
      <c r="G197" s="10" t="s">
        <v>1521</v>
      </c>
    </row>
    <row r="198" spans="1:7" ht="30" x14ac:dyDescent="0.25">
      <c r="A198" s="7" t="s">
        <v>1313</v>
      </c>
      <c r="B198" s="8" t="s">
        <v>1314</v>
      </c>
      <c r="C198" s="9" t="s">
        <v>1300</v>
      </c>
      <c r="D198" s="10"/>
      <c r="E198" s="10" t="s">
        <v>1283</v>
      </c>
      <c r="F198" s="8" t="s">
        <v>1304</v>
      </c>
      <c r="G198" s="10" t="s">
        <v>1577</v>
      </c>
    </row>
    <row r="199" spans="1:7" ht="30" customHeight="1" x14ac:dyDescent="0.25">
      <c r="A199" s="7" t="s">
        <v>1315</v>
      </c>
      <c r="B199" s="8" t="s">
        <v>1316</v>
      </c>
      <c r="C199" s="9" t="s">
        <v>1317</v>
      </c>
      <c r="D199" s="10"/>
      <c r="E199" s="10" t="s">
        <v>1283</v>
      </c>
      <c r="F199" s="8" t="s">
        <v>1318</v>
      </c>
      <c r="G199" s="10" t="s">
        <v>1578</v>
      </c>
    </row>
    <row r="200" spans="1:7" ht="15" customHeight="1" x14ac:dyDescent="0.25">
      <c r="A200" s="7" t="s">
        <v>1319</v>
      </c>
      <c r="B200" s="8" t="s">
        <v>1320</v>
      </c>
      <c r="C200" s="9" t="s">
        <v>1317</v>
      </c>
      <c r="D200" s="10"/>
      <c r="E200" s="10" t="s">
        <v>1283</v>
      </c>
      <c r="F200" s="8" t="s">
        <v>1318</v>
      </c>
      <c r="G200" s="10" t="s">
        <v>1573</v>
      </c>
    </row>
    <row r="201" spans="1:7" ht="30" customHeight="1" x14ac:dyDescent="0.25">
      <c r="A201" s="7" t="s">
        <v>1321</v>
      </c>
      <c r="B201" s="8" t="s">
        <v>1322</v>
      </c>
      <c r="C201" s="9" t="s">
        <v>1317</v>
      </c>
      <c r="D201" s="10"/>
      <c r="E201" s="10" t="s">
        <v>1283</v>
      </c>
      <c r="F201" s="8" t="s">
        <v>1318</v>
      </c>
      <c r="G201" s="10" t="s">
        <v>1579</v>
      </c>
    </row>
    <row r="202" spans="1:7" ht="30" x14ac:dyDescent="0.25">
      <c r="A202" s="7" t="s">
        <v>1323</v>
      </c>
      <c r="B202" s="8" t="s">
        <v>1324</v>
      </c>
      <c r="C202" s="9" t="s">
        <v>1317</v>
      </c>
      <c r="D202" s="10"/>
      <c r="E202" s="10" t="s">
        <v>1283</v>
      </c>
      <c r="F202" s="8" t="s">
        <v>1301</v>
      </c>
      <c r="G202" s="10" t="s">
        <v>1580</v>
      </c>
    </row>
    <row r="203" spans="1:7" ht="30" x14ac:dyDescent="0.25">
      <c r="A203" s="7" t="s">
        <v>1325</v>
      </c>
      <c r="B203" s="8" t="s">
        <v>1326</v>
      </c>
      <c r="C203" s="9" t="s">
        <v>1317</v>
      </c>
      <c r="D203" s="10"/>
      <c r="E203" s="10" t="s">
        <v>1283</v>
      </c>
      <c r="F203" s="8" t="s">
        <v>1301</v>
      </c>
      <c r="G203" s="10" t="s">
        <v>1581</v>
      </c>
    </row>
    <row r="204" spans="1:7" ht="30" x14ac:dyDescent="0.25">
      <c r="A204" s="7" t="s">
        <v>1327</v>
      </c>
      <c r="B204" s="8" t="s">
        <v>1328</v>
      </c>
      <c r="C204" s="9" t="s">
        <v>1329</v>
      </c>
      <c r="D204" s="10" t="s">
        <v>1039</v>
      </c>
      <c r="E204" s="10" t="s">
        <v>1329</v>
      </c>
      <c r="F204" s="8" t="s">
        <v>1330</v>
      </c>
      <c r="G204" s="10" t="s">
        <v>1582</v>
      </c>
    </row>
    <row r="205" spans="1:7" ht="30" x14ac:dyDescent="0.25">
      <c r="A205" s="7" t="s">
        <v>1331</v>
      </c>
      <c r="B205" s="8" t="s">
        <v>1332</v>
      </c>
      <c r="C205" s="9" t="s">
        <v>1329</v>
      </c>
      <c r="D205" s="10" t="s">
        <v>1039</v>
      </c>
      <c r="E205" s="10" t="s">
        <v>1329</v>
      </c>
      <c r="F205" s="8" t="s">
        <v>1330</v>
      </c>
      <c r="G205" s="10" t="s">
        <v>1583</v>
      </c>
    </row>
    <row r="206" spans="1:7" ht="30" x14ac:dyDescent="0.25">
      <c r="A206" s="7" t="s">
        <v>1333</v>
      </c>
      <c r="B206" s="8" t="s">
        <v>1334</v>
      </c>
      <c r="C206" s="9" t="s">
        <v>1329</v>
      </c>
      <c r="D206" s="10" t="s">
        <v>1039</v>
      </c>
      <c r="E206" s="10" t="s">
        <v>1329</v>
      </c>
      <c r="F206" s="8" t="s">
        <v>1330</v>
      </c>
      <c r="G206" s="10" t="s">
        <v>1484</v>
      </c>
    </row>
    <row r="207" spans="1:7" ht="30" x14ac:dyDescent="0.25">
      <c r="A207" s="7" t="s">
        <v>1335</v>
      </c>
      <c r="B207" s="8" t="s">
        <v>1336</v>
      </c>
      <c r="C207" s="9" t="s">
        <v>1329</v>
      </c>
      <c r="D207" s="10" t="s">
        <v>1039</v>
      </c>
      <c r="E207" s="10" t="s">
        <v>1329</v>
      </c>
      <c r="F207" s="8" t="s">
        <v>1330</v>
      </c>
      <c r="G207" s="10" t="s">
        <v>1534</v>
      </c>
    </row>
    <row r="208" spans="1:7" ht="30" x14ac:dyDescent="0.25">
      <c r="A208" s="7" t="s">
        <v>1337</v>
      </c>
      <c r="B208" s="8" t="s">
        <v>1338</v>
      </c>
      <c r="C208" s="9" t="s">
        <v>1329</v>
      </c>
      <c r="D208" s="10" t="s">
        <v>1039</v>
      </c>
      <c r="E208" s="10" t="s">
        <v>1329</v>
      </c>
      <c r="F208" s="8" t="s">
        <v>1330</v>
      </c>
      <c r="G208" s="10" t="s">
        <v>1584</v>
      </c>
    </row>
    <row r="209" spans="1:7" x14ac:dyDescent="0.25">
      <c r="A209" s="7" t="s">
        <v>1339</v>
      </c>
      <c r="B209" s="8" t="s">
        <v>1340</v>
      </c>
      <c r="C209" s="9" t="s">
        <v>1341</v>
      </c>
      <c r="D209" s="10"/>
      <c r="E209" s="10" t="s">
        <v>939</v>
      </c>
      <c r="F209" s="8" t="s">
        <v>1342</v>
      </c>
      <c r="G209" s="10" t="s">
        <v>1585</v>
      </c>
    </row>
    <row r="210" spans="1:7" x14ac:dyDescent="0.25">
      <c r="A210" s="7" t="s">
        <v>1343</v>
      </c>
      <c r="B210" s="8" t="s">
        <v>1344</v>
      </c>
      <c r="C210" s="9" t="s">
        <v>1341</v>
      </c>
      <c r="D210" s="10"/>
      <c r="E210" s="10" t="s">
        <v>939</v>
      </c>
      <c r="F210" s="8" t="s">
        <v>1342</v>
      </c>
      <c r="G210" s="10" t="s">
        <v>1586</v>
      </c>
    </row>
    <row r="211" spans="1:7" ht="30" x14ac:dyDescent="0.25">
      <c r="A211" s="7" t="s">
        <v>1345</v>
      </c>
      <c r="B211" s="8" t="s">
        <v>1346</v>
      </c>
      <c r="C211" s="9" t="s">
        <v>1341</v>
      </c>
      <c r="D211" s="10"/>
      <c r="E211" s="10" t="s">
        <v>939</v>
      </c>
      <c r="F211" s="8" t="s">
        <v>1342</v>
      </c>
      <c r="G211" s="10" t="s">
        <v>1587</v>
      </c>
    </row>
    <row r="212" spans="1:7" ht="30" x14ac:dyDescent="0.25">
      <c r="A212" s="7" t="s">
        <v>1347</v>
      </c>
      <c r="B212" s="8" t="s">
        <v>1348</v>
      </c>
      <c r="C212" s="9" t="s">
        <v>1341</v>
      </c>
      <c r="D212" s="10"/>
      <c r="E212" s="10" t="s">
        <v>939</v>
      </c>
      <c r="F212" s="8" t="s">
        <v>1342</v>
      </c>
      <c r="G212" s="10" t="s">
        <v>1588</v>
      </c>
    </row>
    <row r="213" spans="1:7" x14ac:dyDescent="0.25">
      <c r="A213" s="14" t="s">
        <v>1349</v>
      </c>
      <c r="B213" s="8" t="s">
        <v>1350</v>
      </c>
      <c r="C213" s="9" t="s">
        <v>1351</v>
      </c>
      <c r="D213" s="10"/>
      <c r="E213" s="10"/>
      <c r="F213" s="8" t="s">
        <v>1352</v>
      </c>
      <c r="G213" s="10" t="s">
        <v>1589</v>
      </c>
    </row>
    <row r="214" spans="1:7" x14ac:dyDescent="0.25">
      <c r="A214" s="14" t="s">
        <v>1353</v>
      </c>
      <c r="B214" s="8" t="s">
        <v>1354</v>
      </c>
      <c r="C214" s="9" t="s">
        <v>1351</v>
      </c>
      <c r="D214" s="10"/>
      <c r="E214" s="10"/>
      <c r="F214" s="8" t="s">
        <v>1355</v>
      </c>
      <c r="G214" s="10" t="s">
        <v>1590</v>
      </c>
    </row>
    <row r="215" spans="1:7" x14ac:dyDescent="0.25">
      <c r="A215" s="14" t="s">
        <v>1356</v>
      </c>
      <c r="B215" s="8" t="s">
        <v>1357</v>
      </c>
      <c r="C215" s="9" t="s">
        <v>1351</v>
      </c>
      <c r="D215" s="10"/>
      <c r="E215" s="10"/>
      <c r="F215" s="8" t="s">
        <v>1355</v>
      </c>
      <c r="G215" s="10" t="s">
        <v>1591</v>
      </c>
    </row>
    <row r="216" spans="1:7" x14ac:dyDescent="0.25">
      <c r="A216" s="14" t="s">
        <v>1358</v>
      </c>
      <c r="B216" s="15" t="s">
        <v>1359</v>
      </c>
      <c r="C216" s="9" t="s">
        <v>1351</v>
      </c>
      <c r="D216" s="10"/>
      <c r="E216" s="10"/>
      <c r="F216" s="8" t="s">
        <v>1355</v>
      </c>
      <c r="G216" s="10" t="s">
        <v>1592</v>
      </c>
    </row>
    <row r="217" spans="1:7" x14ac:dyDescent="0.25">
      <c r="A217" s="14" t="s">
        <v>1360</v>
      </c>
      <c r="B217" s="15" t="s">
        <v>1361</v>
      </c>
      <c r="C217" s="9" t="s">
        <v>1351</v>
      </c>
      <c r="D217" s="10"/>
      <c r="E217" s="10"/>
      <c r="F217" s="8" t="s">
        <v>1355</v>
      </c>
      <c r="G217" s="10" t="s">
        <v>1593</v>
      </c>
    </row>
    <row r="218" spans="1:7" x14ac:dyDescent="0.25">
      <c r="A218" s="14" t="s">
        <v>1362</v>
      </c>
      <c r="B218" s="15" t="s">
        <v>1363</v>
      </c>
      <c r="C218" s="9" t="s">
        <v>1351</v>
      </c>
      <c r="D218" s="10"/>
      <c r="E218" s="10"/>
      <c r="F218" s="8" t="s">
        <v>1355</v>
      </c>
      <c r="G218" s="10" t="s">
        <v>1594</v>
      </c>
    </row>
    <row r="219" spans="1:7" x14ac:dyDescent="0.25">
      <c r="A219" s="14" t="s">
        <v>1364</v>
      </c>
      <c r="B219" s="15" t="s">
        <v>1365</v>
      </c>
      <c r="C219" s="9" t="s">
        <v>1351</v>
      </c>
      <c r="D219" s="10"/>
      <c r="E219" s="10"/>
      <c r="F219" s="8" t="s">
        <v>1355</v>
      </c>
      <c r="G219" s="10" t="s">
        <v>1595</v>
      </c>
    </row>
    <row r="220" spans="1:7" x14ac:dyDescent="0.25">
      <c r="A220" s="14" t="s">
        <v>1366</v>
      </c>
      <c r="B220" s="15" t="s">
        <v>1367</v>
      </c>
      <c r="C220" s="9" t="s">
        <v>1351</v>
      </c>
      <c r="D220" s="10"/>
      <c r="E220" s="10"/>
      <c r="F220" s="8" t="s">
        <v>1355</v>
      </c>
      <c r="G220" s="10" t="s">
        <v>1596</v>
      </c>
    </row>
    <row r="221" spans="1:7" x14ac:dyDescent="0.25">
      <c r="A221" s="14" t="s">
        <v>1368</v>
      </c>
      <c r="B221" s="15" t="s">
        <v>1369</v>
      </c>
      <c r="C221" s="9" t="s">
        <v>1351</v>
      </c>
      <c r="D221" s="10"/>
      <c r="E221" s="10"/>
      <c r="F221" s="8" t="s">
        <v>1355</v>
      </c>
      <c r="G221" s="10" t="s">
        <v>1597</v>
      </c>
    </row>
    <row r="222" spans="1:7" x14ac:dyDescent="0.25">
      <c r="A222" s="14" t="s">
        <v>1370</v>
      </c>
      <c r="B222" s="15" t="s">
        <v>1371</v>
      </c>
      <c r="C222" s="9" t="s">
        <v>1351</v>
      </c>
      <c r="D222" s="10"/>
      <c r="E222" s="10"/>
      <c r="F222" s="8" t="s">
        <v>1355</v>
      </c>
      <c r="G222" s="10" t="s">
        <v>1598</v>
      </c>
    </row>
    <row r="223" spans="1:7" x14ac:dyDescent="0.25">
      <c r="A223" s="14" t="s">
        <v>1372</v>
      </c>
      <c r="B223" s="15" t="s">
        <v>1373</v>
      </c>
      <c r="C223" s="9" t="s">
        <v>1351</v>
      </c>
      <c r="D223" s="10"/>
      <c r="E223" s="10"/>
      <c r="F223" s="8" t="s">
        <v>1355</v>
      </c>
      <c r="G223" s="10" t="s">
        <v>1599</v>
      </c>
    </row>
    <row r="224" spans="1:7" x14ac:dyDescent="0.25">
      <c r="A224" s="14" t="s">
        <v>1374</v>
      </c>
      <c r="B224" s="15" t="s">
        <v>1375</v>
      </c>
      <c r="C224" s="9" t="s">
        <v>1351</v>
      </c>
      <c r="D224" s="10"/>
      <c r="E224" s="10"/>
      <c r="F224" s="8" t="s">
        <v>1355</v>
      </c>
      <c r="G224" s="10" t="s">
        <v>1600</v>
      </c>
    </row>
    <row r="225" spans="1:7" x14ac:dyDescent="0.25">
      <c r="A225" s="14" t="s">
        <v>1376</v>
      </c>
      <c r="B225" s="15" t="s">
        <v>1377</v>
      </c>
      <c r="C225" s="9" t="s">
        <v>1351</v>
      </c>
      <c r="D225" s="10"/>
      <c r="E225" s="10"/>
      <c r="F225" s="8" t="s">
        <v>1355</v>
      </c>
      <c r="G225" s="10" t="s">
        <v>1601</v>
      </c>
    </row>
    <row r="226" spans="1:7" x14ac:dyDescent="0.25">
      <c r="A226" s="14" t="s">
        <v>1378</v>
      </c>
      <c r="B226" s="15" t="s">
        <v>1379</v>
      </c>
      <c r="C226" s="9" t="s">
        <v>1351</v>
      </c>
      <c r="D226" s="10"/>
      <c r="E226" s="10"/>
      <c r="F226" s="8" t="s">
        <v>1355</v>
      </c>
      <c r="G226" s="10" t="s">
        <v>1602</v>
      </c>
    </row>
    <row r="227" spans="1:7" x14ac:dyDescent="0.25">
      <c r="A227" s="14" t="s">
        <v>1380</v>
      </c>
      <c r="B227" s="15" t="s">
        <v>1381</v>
      </c>
      <c r="C227" s="9" t="s">
        <v>1351</v>
      </c>
      <c r="D227" s="10"/>
      <c r="E227" s="10"/>
      <c r="F227" s="8" t="s">
        <v>1355</v>
      </c>
      <c r="G227" s="10" t="s">
        <v>1603</v>
      </c>
    </row>
    <row r="228" spans="1:7" x14ac:dyDescent="0.25">
      <c r="A228" s="14" t="s">
        <v>1382</v>
      </c>
      <c r="B228" s="15" t="s">
        <v>1383</v>
      </c>
      <c r="C228" s="9" t="s">
        <v>1351</v>
      </c>
      <c r="D228" s="10"/>
      <c r="E228" s="10"/>
      <c r="F228" s="8" t="s">
        <v>1355</v>
      </c>
      <c r="G228" s="10" t="s">
        <v>1604</v>
      </c>
    </row>
    <row r="229" spans="1:7" x14ac:dyDescent="0.25">
      <c r="A229" s="14" t="s">
        <v>1384</v>
      </c>
      <c r="B229" s="15" t="s">
        <v>1385</v>
      </c>
      <c r="C229" s="9" t="s">
        <v>1351</v>
      </c>
      <c r="D229" s="10"/>
      <c r="E229" s="10"/>
      <c r="F229" s="8" t="s">
        <v>1355</v>
      </c>
      <c r="G229" s="10" t="s">
        <v>1605</v>
      </c>
    </row>
    <row r="230" spans="1:7" x14ac:dyDescent="0.25">
      <c r="A230" s="14" t="s">
        <v>1386</v>
      </c>
      <c r="B230" s="15" t="s">
        <v>1387</v>
      </c>
      <c r="C230" s="9" t="s">
        <v>1351</v>
      </c>
      <c r="D230" s="10"/>
      <c r="E230" s="10"/>
      <c r="F230" s="8" t="s">
        <v>1355</v>
      </c>
      <c r="G230" s="10" t="s">
        <v>1606</v>
      </c>
    </row>
    <row r="231" spans="1:7" x14ac:dyDescent="0.25">
      <c r="A231" s="14" t="s">
        <v>1388</v>
      </c>
      <c r="B231" s="15" t="s">
        <v>1389</v>
      </c>
      <c r="C231" s="9" t="s">
        <v>1351</v>
      </c>
      <c r="D231" s="10"/>
      <c r="E231" s="10"/>
      <c r="F231" s="8" t="s">
        <v>1355</v>
      </c>
      <c r="G231" s="10" t="s">
        <v>1607</v>
      </c>
    </row>
    <row r="232" spans="1:7" x14ac:dyDescent="0.25">
      <c r="A232" s="14" t="s">
        <v>1390</v>
      </c>
      <c r="B232" s="15" t="s">
        <v>1391</v>
      </c>
      <c r="C232" s="9" t="s">
        <v>1351</v>
      </c>
      <c r="D232" s="10"/>
      <c r="E232" s="10"/>
      <c r="F232" s="8" t="s">
        <v>1355</v>
      </c>
      <c r="G232" s="10" t="s">
        <v>1608</v>
      </c>
    </row>
    <row r="233" spans="1:7" x14ac:dyDescent="0.25">
      <c r="A233" s="14" t="s">
        <v>1392</v>
      </c>
      <c r="B233" s="15" t="s">
        <v>1393</v>
      </c>
      <c r="C233" s="9" t="s">
        <v>1351</v>
      </c>
      <c r="D233" s="10"/>
      <c r="E233" s="10"/>
      <c r="F233" s="8" t="s">
        <v>1355</v>
      </c>
      <c r="G233" s="10" t="s">
        <v>1609</v>
      </c>
    </row>
    <row r="234" spans="1:7" x14ac:dyDescent="0.25">
      <c r="A234" s="14" t="s">
        <v>1394</v>
      </c>
      <c r="B234" s="15" t="s">
        <v>1395</v>
      </c>
      <c r="C234" s="9" t="s">
        <v>1351</v>
      </c>
      <c r="D234" s="10"/>
      <c r="E234" s="10"/>
      <c r="F234" s="8" t="s">
        <v>1355</v>
      </c>
      <c r="G234" s="10" t="s">
        <v>1610</v>
      </c>
    </row>
    <row r="235" spans="1:7" x14ac:dyDescent="0.25">
      <c r="A235" s="14" t="s">
        <v>1396</v>
      </c>
      <c r="B235" s="15" t="s">
        <v>1397</v>
      </c>
      <c r="C235" s="9" t="s">
        <v>1351</v>
      </c>
      <c r="D235" s="10"/>
      <c r="E235" s="10"/>
      <c r="F235" s="8" t="s">
        <v>1355</v>
      </c>
      <c r="G235" s="10" t="s">
        <v>1611</v>
      </c>
    </row>
    <row r="236" spans="1:7" x14ac:dyDescent="0.25">
      <c r="A236" s="14" t="s">
        <v>1398</v>
      </c>
      <c r="B236" s="15" t="s">
        <v>1399</v>
      </c>
      <c r="C236" s="9" t="s">
        <v>1351</v>
      </c>
      <c r="D236" s="10"/>
      <c r="E236" s="10"/>
      <c r="F236" s="8" t="s">
        <v>1355</v>
      </c>
      <c r="G236" s="10" t="s">
        <v>1612</v>
      </c>
    </row>
    <row r="237" spans="1:7" x14ac:dyDescent="0.25">
      <c r="A237" s="14" t="s">
        <v>1400</v>
      </c>
      <c r="B237" s="15" t="s">
        <v>1401</v>
      </c>
      <c r="C237" s="9" t="s">
        <v>1351</v>
      </c>
      <c r="D237" s="10"/>
      <c r="E237" s="10"/>
      <c r="F237" s="8" t="s">
        <v>1355</v>
      </c>
      <c r="G237" s="10" t="s">
        <v>1606</v>
      </c>
    </row>
    <row r="238" spans="1:7" ht="30" x14ac:dyDescent="0.25">
      <c r="A238" s="14" t="s">
        <v>1402</v>
      </c>
      <c r="B238" s="15" t="s">
        <v>1403</v>
      </c>
      <c r="C238" s="9" t="s">
        <v>1351</v>
      </c>
      <c r="D238" s="10"/>
      <c r="E238" s="10"/>
      <c r="F238" s="8" t="s">
        <v>1404</v>
      </c>
      <c r="G238" s="10" t="s">
        <v>1613</v>
      </c>
    </row>
    <row r="239" spans="1:7" ht="30" x14ac:dyDescent="0.25">
      <c r="A239" s="14" t="s">
        <v>1405</v>
      </c>
      <c r="B239" s="15" t="s">
        <v>1406</v>
      </c>
      <c r="C239" s="9" t="s">
        <v>1351</v>
      </c>
      <c r="D239" s="10"/>
      <c r="E239" s="10"/>
      <c r="F239" s="8" t="s">
        <v>1407</v>
      </c>
      <c r="G239" s="10" t="s">
        <v>1614</v>
      </c>
    </row>
    <row r="240" spans="1:7" ht="30" x14ac:dyDescent="0.25">
      <c r="A240" s="14" t="s">
        <v>1408</v>
      </c>
      <c r="B240" s="15" t="s">
        <v>1409</v>
      </c>
      <c r="C240" s="9" t="s">
        <v>1351</v>
      </c>
      <c r="D240" s="10"/>
      <c r="E240" s="10"/>
      <c r="F240" s="8" t="s">
        <v>1410</v>
      </c>
      <c r="G240" s="10" t="s">
        <v>1615</v>
      </c>
    </row>
    <row r="241" spans="1:7" x14ac:dyDescent="0.25">
      <c r="A241" s="14" t="s">
        <v>1411</v>
      </c>
      <c r="B241" s="15" t="s">
        <v>1412</v>
      </c>
      <c r="C241" s="9" t="s">
        <v>1351</v>
      </c>
      <c r="D241" s="10"/>
      <c r="E241" s="10"/>
      <c r="F241" s="8" t="s">
        <v>1355</v>
      </c>
      <c r="G241" s="10" t="s">
        <v>1616</v>
      </c>
    </row>
    <row r="242" spans="1:7" x14ac:dyDescent="0.25">
      <c r="A242" s="14" t="s">
        <v>1413</v>
      </c>
      <c r="B242" s="15" t="s">
        <v>1414</v>
      </c>
      <c r="C242" s="9" t="s">
        <v>1351</v>
      </c>
      <c r="D242" s="10"/>
      <c r="E242" s="10"/>
      <c r="F242" s="8" t="s">
        <v>1415</v>
      </c>
      <c r="G242" s="10" t="s">
        <v>1617</v>
      </c>
    </row>
    <row r="243" spans="1:7" x14ac:dyDescent="0.25">
      <c r="A243" s="7" t="s">
        <v>1416</v>
      </c>
      <c r="B243" s="15" t="s">
        <v>1417</v>
      </c>
      <c r="C243" s="9" t="s">
        <v>1418</v>
      </c>
      <c r="D243" s="10"/>
      <c r="E243" s="10"/>
      <c r="F243" s="8" t="s">
        <v>1419</v>
      </c>
      <c r="G243" s="10" t="s">
        <v>1618</v>
      </c>
    </row>
    <row r="244" spans="1:7" x14ac:dyDescent="0.25">
      <c r="A244" s="7" t="s">
        <v>1420</v>
      </c>
      <c r="B244" s="15" t="s">
        <v>1421</v>
      </c>
      <c r="C244" s="9" t="s">
        <v>1418</v>
      </c>
      <c r="D244" s="10"/>
      <c r="E244" s="10"/>
      <c r="F244" s="8" t="s">
        <v>1419</v>
      </c>
      <c r="G244" s="10" t="s">
        <v>1619</v>
      </c>
    </row>
    <row r="245" spans="1:7" ht="30" x14ac:dyDescent="0.25">
      <c r="A245" s="7" t="s">
        <v>1422</v>
      </c>
      <c r="B245" s="15" t="s">
        <v>1423</v>
      </c>
      <c r="C245" s="9" t="s">
        <v>1418</v>
      </c>
      <c r="D245" s="10"/>
      <c r="E245" s="10"/>
      <c r="F245" s="8" t="s">
        <v>1419</v>
      </c>
      <c r="G245" s="10" t="s">
        <v>1542</v>
      </c>
    </row>
    <row r="246" spans="1:7" ht="30" x14ac:dyDescent="0.25">
      <c r="A246" s="7" t="s">
        <v>1424</v>
      </c>
      <c r="B246" s="15" t="s">
        <v>1425</v>
      </c>
      <c r="C246" s="9" t="s">
        <v>1418</v>
      </c>
      <c r="D246" s="10"/>
      <c r="E246" s="10"/>
      <c r="F246" s="8" t="s">
        <v>1419</v>
      </c>
      <c r="G246" s="10" t="s">
        <v>1620</v>
      </c>
    </row>
    <row r="247" spans="1:7" x14ac:dyDescent="0.25">
      <c r="A247" s="7" t="s">
        <v>1426</v>
      </c>
      <c r="B247" s="8" t="s">
        <v>1427</v>
      </c>
      <c r="C247" s="9" t="s">
        <v>1428</v>
      </c>
      <c r="D247" s="10"/>
      <c r="E247" s="10"/>
      <c r="F247" s="8" t="s">
        <v>1429</v>
      </c>
      <c r="G247" s="10" t="s">
        <v>1621</v>
      </c>
    </row>
    <row r="248" spans="1:7" ht="30" x14ac:dyDescent="0.25">
      <c r="A248" s="7" t="s">
        <v>1430</v>
      </c>
      <c r="B248" s="10" t="s">
        <v>1431</v>
      </c>
      <c r="C248" s="9" t="s">
        <v>1428</v>
      </c>
      <c r="D248" s="10"/>
      <c r="E248" s="10"/>
      <c r="F248" s="8" t="s">
        <v>1432</v>
      </c>
      <c r="G248" s="10" t="s">
        <v>1621</v>
      </c>
    </row>
    <row r="249" spans="1:7" x14ac:dyDescent="0.25">
      <c r="A249" s="7" t="s">
        <v>1433</v>
      </c>
      <c r="B249" s="8" t="s">
        <v>1434</v>
      </c>
      <c r="C249" s="9" t="s">
        <v>1428</v>
      </c>
      <c r="D249" s="16"/>
      <c r="E249" s="10"/>
      <c r="F249" s="8" t="s">
        <v>1435</v>
      </c>
      <c r="G249" s="10" t="s">
        <v>1622</v>
      </c>
    </row>
    <row r="250" spans="1:7" x14ac:dyDescent="0.25">
      <c r="A250" s="7" t="s">
        <v>1436</v>
      </c>
      <c r="B250" s="10" t="s">
        <v>1437</v>
      </c>
      <c r="C250" s="9" t="s">
        <v>1438</v>
      </c>
      <c r="D250" s="10"/>
      <c r="E250" s="10"/>
      <c r="F250" s="8" t="s">
        <v>1435</v>
      </c>
      <c r="G250" s="10" t="s">
        <v>1623</v>
      </c>
    </row>
    <row r="251" spans="1:7" x14ac:dyDescent="0.25">
      <c r="A251" s="7" t="s">
        <v>1439</v>
      </c>
      <c r="B251" s="10" t="s">
        <v>1440</v>
      </c>
      <c r="C251" s="9" t="s">
        <v>1438</v>
      </c>
      <c r="D251" s="10"/>
      <c r="E251" s="10"/>
      <c r="F251" s="8" t="s">
        <v>1435</v>
      </c>
      <c r="G251" s="10" t="s">
        <v>1624</v>
      </c>
    </row>
    <row r="252" spans="1:7" ht="30" x14ac:dyDescent="0.25">
      <c r="A252" s="7" t="s">
        <v>1441</v>
      </c>
      <c r="B252" s="8" t="s">
        <v>1442</v>
      </c>
      <c r="C252" s="9" t="s">
        <v>1443</v>
      </c>
      <c r="D252" s="10"/>
      <c r="E252" s="10"/>
      <c r="F252" s="8" t="s">
        <v>1444</v>
      </c>
      <c r="G252" s="10" t="s">
        <v>1618</v>
      </c>
    </row>
    <row r="253" spans="1:7" ht="30" x14ac:dyDescent="0.25">
      <c r="A253" s="7" t="s">
        <v>1445</v>
      </c>
      <c r="B253" s="8" t="s">
        <v>1446</v>
      </c>
      <c r="C253" s="9" t="s">
        <v>1443</v>
      </c>
      <c r="D253" s="10"/>
      <c r="E253" s="10"/>
      <c r="F253" s="8" t="s">
        <v>1444</v>
      </c>
      <c r="G253" s="10" t="s">
        <v>1504</v>
      </c>
    </row>
    <row r="254" spans="1:7" ht="30" x14ac:dyDescent="0.25">
      <c r="A254" s="7" t="s">
        <v>1447</v>
      </c>
      <c r="B254" s="8" t="s">
        <v>1448</v>
      </c>
      <c r="C254" s="9" t="s">
        <v>1443</v>
      </c>
      <c r="D254" s="10"/>
      <c r="E254" s="10"/>
      <c r="F254" s="8" t="s">
        <v>1444</v>
      </c>
      <c r="G254" s="10" t="s">
        <v>1534</v>
      </c>
    </row>
    <row r="255" spans="1:7" ht="30" x14ac:dyDescent="0.25">
      <c r="A255" s="7" t="s">
        <v>1449</v>
      </c>
      <c r="B255" s="8" t="s">
        <v>1450</v>
      </c>
      <c r="C255" s="9" t="s">
        <v>1443</v>
      </c>
      <c r="D255" s="10"/>
      <c r="E255" s="10"/>
      <c r="F255" s="8" t="s">
        <v>1444</v>
      </c>
      <c r="G255" s="10" t="s">
        <v>1483</v>
      </c>
    </row>
    <row r="256" spans="1:7" ht="45" x14ac:dyDescent="0.25">
      <c r="A256" s="7" t="s">
        <v>1451</v>
      </c>
      <c r="B256" s="8" t="s">
        <v>1452</v>
      </c>
      <c r="C256" s="9" t="s">
        <v>1443</v>
      </c>
      <c r="D256" s="10"/>
      <c r="E256" s="10"/>
      <c r="F256" s="8" t="s">
        <v>1444</v>
      </c>
      <c r="G256" s="10" t="s">
        <v>1625</v>
      </c>
    </row>
    <row r="257" spans="1:7" ht="30" x14ac:dyDescent="0.25">
      <c r="A257" s="7" t="s">
        <v>1453</v>
      </c>
      <c r="B257" s="8" t="s">
        <v>1454</v>
      </c>
      <c r="C257" s="9" t="s">
        <v>1443</v>
      </c>
      <c r="D257" s="10"/>
      <c r="E257" s="10"/>
      <c r="F257" s="8" t="s">
        <v>1444</v>
      </c>
      <c r="G257" s="10" t="s">
        <v>1626</v>
      </c>
    </row>
    <row r="258" spans="1:7" ht="30" x14ac:dyDescent="0.25">
      <c r="A258" s="7" t="s">
        <v>1455</v>
      </c>
      <c r="B258" s="8" t="s">
        <v>1456</v>
      </c>
      <c r="C258" s="9" t="s">
        <v>1443</v>
      </c>
      <c r="D258" s="10"/>
      <c r="E258" s="10"/>
      <c r="F258" s="8" t="s">
        <v>1444</v>
      </c>
      <c r="G258" s="10" t="s">
        <v>1627</v>
      </c>
    </row>
    <row r="259" spans="1:7" ht="45" x14ac:dyDescent="0.25">
      <c r="A259" s="7" t="s">
        <v>1457</v>
      </c>
      <c r="B259" s="8" t="s">
        <v>1458</v>
      </c>
      <c r="C259" s="9" t="s">
        <v>1443</v>
      </c>
      <c r="D259" s="10"/>
      <c r="E259" s="10"/>
      <c r="F259" s="8" t="s">
        <v>1459</v>
      </c>
      <c r="G259" s="10" t="s">
        <v>1628</v>
      </c>
    </row>
    <row r="260" spans="1:7" ht="45" x14ac:dyDescent="0.25">
      <c r="A260" s="7" t="s">
        <v>1460</v>
      </c>
      <c r="B260" s="8" t="s">
        <v>1461</v>
      </c>
      <c r="C260" s="9" t="s">
        <v>1443</v>
      </c>
      <c r="D260" s="10"/>
      <c r="E260" s="10"/>
      <c r="F260" s="8" t="s">
        <v>1459</v>
      </c>
      <c r="G260" s="10" t="s">
        <v>1628</v>
      </c>
    </row>
  </sheetData>
  <autoFilter ref="A1:G260" xr:uid="{3E30BE9C-3856-40B8-9C49-82D924A4E0C1}"/>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1CB0-9B5F-4B51-870F-17E756641523}">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097D-C73C-4B43-98A5-03B19A6176E8}">
  <sheetPr codeName="Sheet13"/>
  <dimension ref="A1:CV454"/>
  <sheetViews>
    <sheetView zoomScale="70" zoomScaleNormal="70" workbookViewId="0">
      <selection activeCell="A6" sqref="A6"/>
    </sheetView>
  </sheetViews>
  <sheetFormatPr defaultRowHeight="15" x14ac:dyDescent="0.25"/>
  <cols>
    <col min="1" max="1" width="20.5703125" bestFit="1" customWidth="1"/>
    <col min="2" max="2" width="18.7109375" bestFit="1" customWidth="1"/>
    <col min="3" max="3" width="41.28515625" bestFit="1" customWidth="1"/>
    <col min="4" max="4" width="62.7109375" bestFit="1" customWidth="1"/>
    <col min="5" max="5" width="32.7109375" bestFit="1" customWidth="1"/>
    <col min="6" max="6" width="62.7109375" bestFit="1" customWidth="1"/>
    <col min="7" max="7" width="27" bestFit="1" customWidth="1"/>
    <col min="8" max="8" width="153.85546875" bestFit="1" customWidth="1"/>
    <col min="9" max="9" width="51.7109375" bestFit="1" customWidth="1"/>
    <col min="10" max="10" width="42.85546875" bestFit="1" customWidth="1"/>
    <col min="11" max="11" width="41.5703125" bestFit="1" customWidth="1"/>
    <col min="12" max="12" width="79.85546875" bestFit="1" customWidth="1"/>
    <col min="13" max="13" width="60.7109375" bestFit="1" customWidth="1"/>
    <col min="14" max="14" width="41.7109375" bestFit="1" customWidth="1"/>
    <col min="15" max="15" width="52.7109375" bestFit="1" customWidth="1"/>
    <col min="16" max="16" width="50.7109375" customWidth="1"/>
    <col min="17" max="17" width="32.140625" bestFit="1" customWidth="1"/>
    <col min="18" max="18" width="29.140625" customWidth="1"/>
    <col min="19" max="19" width="35.7109375" bestFit="1" customWidth="1"/>
    <col min="20" max="20" width="25" bestFit="1" customWidth="1"/>
    <col min="21" max="21" width="136.5703125" bestFit="1" customWidth="1"/>
    <col min="22" max="22" width="25" bestFit="1" customWidth="1"/>
    <col min="23" max="23" width="44" bestFit="1" customWidth="1"/>
    <col min="24" max="24" width="28.42578125" bestFit="1" customWidth="1"/>
    <col min="25" max="25" width="145.28515625" bestFit="1" customWidth="1"/>
    <col min="26" max="26" width="35.42578125" bestFit="1" customWidth="1"/>
    <col min="27" max="27" width="45.5703125" bestFit="1" customWidth="1"/>
    <col min="28" max="28" width="39.42578125" bestFit="1" customWidth="1"/>
    <col min="29" max="29" width="31.7109375" bestFit="1" customWidth="1"/>
    <col min="30" max="30" width="29.7109375" bestFit="1" customWidth="1"/>
    <col min="31" max="31" width="29.42578125" bestFit="1" customWidth="1"/>
    <col min="32" max="32" width="28.7109375" bestFit="1" customWidth="1"/>
    <col min="33" max="33" width="34" bestFit="1" customWidth="1"/>
    <col min="34" max="34" width="40.28515625" bestFit="1" customWidth="1"/>
    <col min="35" max="35" width="26.7109375" bestFit="1" customWidth="1"/>
    <col min="36" max="36" width="24.85546875" bestFit="1" customWidth="1"/>
    <col min="37" max="37" width="23.28515625" bestFit="1" customWidth="1"/>
    <col min="38" max="38" width="26.7109375" bestFit="1" customWidth="1"/>
    <col min="39" max="39" width="19.85546875" bestFit="1" customWidth="1"/>
    <col min="40" max="40" width="37.7109375" bestFit="1" customWidth="1"/>
    <col min="41" max="42" width="37.7109375" customWidth="1"/>
    <col min="43" max="43" width="30.85546875" bestFit="1" customWidth="1"/>
    <col min="44" max="44" width="30.5703125" bestFit="1" customWidth="1"/>
    <col min="45" max="45" width="20.140625" customWidth="1"/>
    <col min="46" max="46" width="14.7109375" bestFit="1" customWidth="1"/>
    <col min="48" max="48" width="38.140625" bestFit="1" customWidth="1"/>
    <col min="49" max="49" width="32.5703125" bestFit="1" customWidth="1"/>
    <col min="50" max="50" width="39.28515625" bestFit="1" customWidth="1"/>
    <col min="51" max="51" width="32.28515625" bestFit="1" customWidth="1"/>
    <col min="52" max="52" width="39" bestFit="1" customWidth="1"/>
    <col min="53" max="53" width="31.28515625" bestFit="1" customWidth="1"/>
    <col min="54" max="54" width="24.7109375" bestFit="1" customWidth="1"/>
    <col min="55" max="55" width="26.7109375" customWidth="1"/>
    <col min="56" max="56" width="88.5703125" customWidth="1"/>
    <col min="57" max="57" width="83.140625" customWidth="1"/>
    <col min="58" max="58" width="87.140625" customWidth="1"/>
    <col min="59" max="59" width="87.42578125" customWidth="1"/>
    <col min="60" max="60" width="80.28515625" customWidth="1"/>
    <col min="61" max="61" width="91.7109375" customWidth="1"/>
    <col min="62" max="62" width="100.28515625" customWidth="1"/>
    <col min="63" max="63" width="92" customWidth="1"/>
    <col min="64" max="64" width="80.28515625" customWidth="1"/>
    <col min="65" max="65" width="30.140625" bestFit="1" customWidth="1"/>
    <col min="66" max="66" width="34.85546875" bestFit="1" customWidth="1"/>
    <col min="67" max="68" width="27.85546875" bestFit="1" customWidth="1"/>
    <col min="69" max="69" width="92.42578125" bestFit="1" customWidth="1"/>
    <col min="70" max="70" width="91.85546875" bestFit="1" customWidth="1"/>
    <col min="71" max="71" width="84.42578125" bestFit="1" customWidth="1"/>
    <col min="72" max="72" width="23.85546875" bestFit="1" customWidth="1"/>
    <col min="73" max="73" width="89.85546875" bestFit="1" customWidth="1"/>
    <col min="74" max="74" width="117.28515625" bestFit="1" customWidth="1"/>
    <col min="75" max="75" width="24.140625" bestFit="1" customWidth="1"/>
    <col min="76" max="76" width="75.28515625" bestFit="1" customWidth="1"/>
    <col min="77" max="77" width="75.28515625" customWidth="1"/>
    <col min="78" max="78" width="16.42578125" bestFit="1" customWidth="1"/>
    <col min="79" max="79" width="37.42578125" bestFit="1" customWidth="1"/>
    <col min="81" max="81" width="38.140625" bestFit="1" customWidth="1"/>
    <col min="82" max="82" width="71.28515625" bestFit="1" customWidth="1"/>
    <col min="83" max="83" width="18" bestFit="1" customWidth="1"/>
    <col min="84" max="84" width="36.5703125" bestFit="1" customWidth="1"/>
    <col min="85" max="85" width="21.42578125" bestFit="1" customWidth="1"/>
    <col min="86" max="86" width="22.28515625" bestFit="1" customWidth="1"/>
    <col min="87" max="87" width="27" bestFit="1" customWidth="1"/>
    <col min="88" max="88" width="38.140625" bestFit="1" customWidth="1"/>
    <col min="89" max="89" width="14.7109375" bestFit="1" customWidth="1"/>
    <col min="91" max="91" width="17.7109375" customWidth="1"/>
    <col min="92" max="93" width="35.7109375" customWidth="1"/>
    <col min="94" max="94" width="49.42578125" customWidth="1"/>
    <col min="95" max="95" width="19.5703125" bestFit="1" customWidth="1"/>
    <col min="96" max="96" width="30.28515625" bestFit="1" customWidth="1"/>
    <col min="97" max="97" width="27.7109375" customWidth="1"/>
    <col min="98" max="98" width="22.28515625" customWidth="1"/>
    <col min="99" max="99" width="22.7109375" bestFit="1" customWidth="1"/>
    <col min="100" max="100" width="68.85546875" bestFit="1" customWidth="1"/>
    <col min="101" max="101" width="9.140625" customWidth="1"/>
    <col min="110" max="110" width="8.85546875" customWidth="1"/>
    <col min="111" max="111" width="37.28515625" customWidth="1"/>
  </cols>
  <sheetData>
    <row r="1" spans="1:100" x14ac:dyDescent="0.25">
      <c r="A1" t="s">
        <v>1636</v>
      </c>
      <c r="B1" t="s">
        <v>1637</v>
      </c>
      <c r="C1" t="s">
        <v>1638</v>
      </c>
      <c r="D1" t="s">
        <v>1639</v>
      </c>
      <c r="E1" t="s">
        <v>1640</v>
      </c>
      <c r="F1" t="s">
        <v>1641</v>
      </c>
      <c r="G1" t="s">
        <v>1642</v>
      </c>
      <c r="H1" t="s">
        <v>1643</v>
      </c>
      <c r="I1" t="s">
        <v>1644</v>
      </c>
      <c r="J1" t="s">
        <v>1645</v>
      </c>
      <c r="K1" t="s">
        <v>1646</v>
      </c>
      <c r="L1" t="s">
        <v>1647</v>
      </c>
      <c r="M1" t="s">
        <v>1648</v>
      </c>
      <c r="N1" t="s">
        <v>1649</v>
      </c>
      <c r="O1" t="s">
        <v>1650</v>
      </c>
      <c r="P1" t="s">
        <v>1651</v>
      </c>
      <c r="Q1" t="s">
        <v>1652</v>
      </c>
      <c r="R1" t="s">
        <v>1653</v>
      </c>
      <c r="S1" t="s">
        <v>1654</v>
      </c>
      <c r="T1" t="s">
        <v>1655</v>
      </c>
      <c r="U1" t="s">
        <v>1656</v>
      </c>
      <c r="V1" t="s">
        <v>1657</v>
      </c>
      <c r="W1" t="s">
        <v>1658</v>
      </c>
      <c r="X1" t="s">
        <v>1659</v>
      </c>
      <c r="Y1" t="s">
        <v>1660</v>
      </c>
      <c r="Z1" t="s">
        <v>1661</v>
      </c>
      <c r="AA1" t="s">
        <v>1662</v>
      </c>
      <c r="AB1" t="s">
        <v>1663</v>
      </c>
      <c r="AC1" t="s">
        <v>1664</v>
      </c>
      <c r="AD1" t="s">
        <v>1665</v>
      </c>
      <c r="AE1" t="s">
        <v>1666</v>
      </c>
      <c r="AF1" t="s">
        <v>1667</v>
      </c>
      <c r="AG1" t="s">
        <v>1668</v>
      </c>
      <c r="AH1" t="s">
        <v>1669</v>
      </c>
      <c r="AI1" t="s">
        <v>1670</v>
      </c>
      <c r="AJ1" t="s">
        <v>1671</v>
      </c>
      <c r="AK1" t="s">
        <v>1672</v>
      </c>
      <c r="AL1" t="s">
        <v>1673</v>
      </c>
      <c r="AM1" t="s">
        <v>1674</v>
      </c>
      <c r="AN1" t="s">
        <v>1675</v>
      </c>
      <c r="AO1" t="s">
        <v>1676</v>
      </c>
      <c r="AP1" t="s">
        <v>1677</v>
      </c>
      <c r="AQ1" t="s">
        <v>1678</v>
      </c>
      <c r="AR1" t="s">
        <v>1679</v>
      </c>
      <c r="AS1" t="s">
        <v>1680</v>
      </c>
      <c r="AT1" t="s">
        <v>1681</v>
      </c>
      <c r="AV1" t="s">
        <v>1682</v>
      </c>
      <c r="AW1" t="s">
        <v>1683</v>
      </c>
      <c r="AX1" t="s">
        <v>1684</v>
      </c>
      <c r="AY1" t="s">
        <v>1685</v>
      </c>
      <c r="AZ1" t="s">
        <v>1686</v>
      </c>
      <c r="BA1" t="s">
        <v>1687</v>
      </c>
      <c r="BB1" t="s">
        <v>1688</v>
      </c>
      <c r="BC1" t="s">
        <v>1689</v>
      </c>
      <c r="BD1" t="s">
        <v>1690</v>
      </c>
      <c r="BE1" s="18" t="s">
        <v>1691</v>
      </c>
      <c r="BF1" t="s">
        <v>1692</v>
      </c>
      <c r="BG1" t="s">
        <v>1693</v>
      </c>
      <c r="BH1" t="s">
        <v>1694</v>
      </c>
      <c r="BI1" t="s">
        <v>1695</v>
      </c>
      <c r="BJ1" t="s">
        <v>1696</v>
      </c>
      <c r="BK1" t="s">
        <v>1697</v>
      </c>
      <c r="BL1" t="s">
        <v>1698</v>
      </c>
      <c r="BM1" t="s">
        <v>1699</v>
      </c>
      <c r="BN1" t="s">
        <v>1700</v>
      </c>
      <c r="BO1" t="s">
        <v>1701</v>
      </c>
      <c r="BP1" t="s">
        <v>1702</v>
      </c>
      <c r="BQ1" t="s">
        <v>1703</v>
      </c>
      <c r="BR1" t="s">
        <v>1704</v>
      </c>
      <c r="BS1" t="s">
        <v>1705</v>
      </c>
      <c r="BT1" t="s">
        <v>1706</v>
      </c>
      <c r="BU1" t="s">
        <v>1707</v>
      </c>
      <c r="BV1" t="s">
        <v>1708</v>
      </c>
      <c r="BW1" t="s">
        <v>1709</v>
      </c>
      <c r="BX1" t="s">
        <v>1710</v>
      </c>
      <c r="BY1" t="s">
        <v>1711</v>
      </c>
      <c r="BZ1" t="s">
        <v>1712</v>
      </c>
      <c r="CA1" t="s">
        <v>1681</v>
      </c>
      <c r="CC1" t="s">
        <v>1682</v>
      </c>
      <c r="CD1" t="s">
        <v>1713</v>
      </c>
      <c r="CE1" t="s">
        <v>1714</v>
      </c>
      <c r="CF1" t="s">
        <v>1715</v>
      </c>
      <c r="CG1" t="s">
        <v>1716</v>
      </c>
      <c r="CH1" t="s">
        <v>1717</v>
      </c>
      <c r="CI1" t="s">
        <v>1718</v>
      </c>
      <c r="CJ1" t="s">
        <v>1719</v>
      </c>
      <c r="CK1" t="s">
        <v>1681</v>
      </c>
      <c r="CM1" t="s">
        <v>1682</v>
      </c>
      <c r="CN1" t="s">
        <v>1720</v>
      </c>
      <c r="CO1" t="s">
        <v>1721</v>
      </c>
      <c r="CP1" t="s">
        <v>1722</v>
      </c>
      <c r="CQ1" t="s">
        <v>1723</v>
      </c>
      <c r="CR1" t="s">
        <v>1724</v>
      </c>
      <c r="CS1" t="s">
        <v>1725</v>
      </c>
      <c r="CT1" t="s">
        <v>1726</v>
      </c>
      <c r="CU1" t="s">
        <v>1727</v>
      </c>
      <c r="CV1" t="s">
        <v>1681</v>
      </c>
    </row>
    <row r="2" spans="1:100" x14ac:dyDescent="0.25">
      <c r="A2" t="s">
        <v>22</v>
      </c>
      <c r="B2" t="s">
        <v>1728</v>
      </c>
      <c r="C2" t="s">
        <v>1729</v>
      </c>
      <c r="D2" s="18" t="str">
        <f>"client_actual_freight(results_df,'"&amp;Shipment_Order__c_exp4404[[#This Row],[Client_Reference__c]]&amp;"')"</f>
        <v>client_actual_freight(results_df,'MED01')</v>
      </c>
      <c r="E2" t="str">
        <f>"client_actual_insurance(results_df,'"&amp;Shipment_Order__c_exp4404[[#This Row],[Client_Reference__c]]&amp;"')"</f>
        <v>client_actual_insurance(results_df,'MED01')</v>
      </c>
      <c r="F2" t="str">
        <f>"ci_input_freight(results_df,'"&amp;Shipment_Order__c_exp4404[[#This Row],[Client_Reference__c]]&amp;"')"</f>
        <v>ci_input_freight(results_df,'MED01')</v>
      </c>
      <c r="G2" t="str">
        <f>"ci_input_liability_cover(results_df,'"&amp;Shipment_Order__c_exp4404[[#This Row],[Client_Reference__c]]&amp;"')"</f>
        <v>ci_input_liability_cover(results_df,'MED01')</v>
      </c>
      <c r="H2" s="18" t="str">
        <f>"sum_fields(results_df,'Shipment_Order__c','"&amp;Shipment_Order__c_exp4404[[#This Row],[Client_Reference__c]]&amp;"',['FC_Total_Customs_Brokerage_Cost__c','FC_Total_Clearance_Costs__c','FC_Total_Handling_Costs__c','FC_Total_License_Cost__c'])"</f>
        <v>sum_fields(results_df,'Shipment_Order__c','MED01',['FC_Total_Customs_Brokerage_Cost__c','FC_Total_Clearance_Costs__c','FC_Total_Handling_Costs__c','FC_Total_License_Cost__c'])</v>
      </c>
      <c r="I2" s="18" t="str">
        <f>"brokerage_costs(results_df,'"&amp;Shipment_Order__c_exp4404[[#This Row],[Lookup Value]]&amp;"')"</f>
        <v>brokerage_costs(results_df,'MED01')</v>
      </c>
      <c r="J2" s="18" t="str">
        <f>"clearance_costs(results_df,'"&amp;Shipment_Order__c_exp4404[[#This Row],[Lookup Value]]&amp;"')"</f>
        <v>clearance_costs(results_df,'MED01')</v>
      </c>
      <c r="K2" s="18" t="str">
        <f>"handling_costs(results_df,'"&amp;Shipment_Order__c_exp4404[[#This Row],[Lookup Value]]&amp;"')"</f>
        <v>handling_costs(results_df,'MED01')</v>
      </c>
      <c r="L2" s="18" t="str">
        <f>"inherit(results_df,'Shipment_Order__c','"&amp;Shipment_Order__c_exp4404[[#This Row],[Client_Reference__c]]&amp;"','FC_IOR_and_Import_Compliance_Fee_USD__c')"</f>
        <v>inherit(results_df,'Shipment_Order__c','MED01','FC_IOR_and_Import_Compliance_Fee_USD__c')</v>
      </c>
      <c r="M2" s="18" t="str">
        <f>"ior_eor_cost(results_df,'"&amp;Shipment_Order__c_exp4404[[#This Row],[Lookup Value]]&amp;"')"</f>
        <v>ior_eor_cost(results_df,'MED01')</v>
      </c>
      <c r="N2" s="18" t="str">
        <f>"licenses_costs(results_df,'"&amp;Shipment_Order__c_exp4404[[#This Row],[Lookup Value]]&amp;"')"</f>
        <v>licenses_costs(results_df,'MED01')</v>
      </c>
      <c r="O2" s="18" t="str">
        <f>"recharge_tax_and_duty(results_df,'"&amp;Shipment_Order__c_exp4404[[#This Row],[Lookup Value]]&amp;"')"</f>
        <v>recharge_tax_and_duty(results_df,'MED01')</v>
      </c>
      <c r="P2" t="s">
        <v>1730</v>
      </c>
      <c r="Q2" t="s">
        <v>1731</v>
      </c>
      <c r="R2" s="18" t="str">
        <f>"int_delivery_fee(results_df,'"&amp;Shipment_Order__c_exp4404[[#This Row],[Client_Reference__c]]&amp;"')"</f>
        <v>int_delivery_fee(results_df,'MED01')</v>
      </c>
      <c r="S2" t="str">
        <f>"liability_cover_fee(results_df,'"&amp;Shipment_Order__c_exp4404[[#This Row],[Client_Reference__c]]&amp;"')"</f>
        <v>liability_cover_fee(results_df,'MED01')</v>
      </c>
      <c r="T2" t="s">
        <v>1732</v>
      </c>
      <c r="U2" s="18" t="str">
        <f>"sum_fields(results_df,'Shipment_Order__c','"&amp;Shipment_Order__c_exp4404[[#This Row],[Client_Reference__c]]&amp;"',['IOR_FEE_USD__c','Handling_and_Admin_Fee__c','Bank_Fees__c','EOR_and_Export_Compliance_Fee_USD__c'])"</f>
        <v>sum_fields(results_df,'Shipment_Order__c','MED01',['IOR_FEE_USD__c','Handling_and_Admin_Fee__c','Bank_Fees__c','EOR_and_Export_Compliance_Fee_USD__c'])</v>
      </c>
      <c r="V2" t="str">
        <f>"ior_fee(results_df,'"&amp;Shipment_Order__c_exp4404[[#This Row],[Client_Reference__c]]&amp;"')"</f>
        <v>ior_fee(results_df,'MED01')</v>
      </c>
      <c r="W2" t="str">
        <f>"handling_and_admin_fees(results_df,'"&amp;Shipment_Order__c_exp4404[[#This Row],[Client_Reference__c]]&amp;"')"</f>
        <v>handling_and_admin_fees(results_df,'MED01')</v>
      </c>
      <c r="X2" t="str">
        <f>"bank_fees(results_df,'"&amp;Shipment_Order__c_exp4404[[#This Row],[Client_Reference__c]]&amp;"')"</f>
        <v>bank_fees(results_df,'MED01')</v>
      </c>
      <c r="Y2" s="18" t="str">
        <f>"sum_fields(results_df,'Shipment_Order__c','"&amp;Shipment_Order__c_exp4404[[#This Row],[Client_Reference__c]]&amp;"',['Total_clearance_Costs__c','Total_Customs_Brokerage_Cost__c','Recharge_Handling_Costs__c','Total_License_Cost__c'])"</f>
        <v>sum_fields(results_df,'Shipment_Order__c','MED01',['Total_clearance_Costs__c','Total_Customs_Brokerage_Cost__c','Recharge_Handling_Costs__c','Total_License_Cost__c'])</v>
      </c>
      <c r="Z2" s="18" t="str">
        <f>"clearance_fees(results_df,'"&amp;Shipment_Order__c_exp4404[[#This Row],[Lookup Value]]&amp;"')"</f>
        <v>clearance_fees(results_df,'MED01')</v>
      </c>
      <c r="AA2" s="18" t="str">
        <f>"brokerage_fees(results_df,'"&amp;Shipment_Order__c_exp4404[[#This Row],[Lookup Value]]&amp;"')"</f>
        <v>brokerage_fees(results_df,'MED01')</v>
      </c>
      <c r="AB2" s="18" t="str">
        <f>"handling_fees(results_df,'"&amp;Shipment_Order__c_exp4404[[#This Row],[Lookup Value]]&amp;"')"</f>
        <v>handling_fees(results_df,'MED01')</v>
      </c>
      <c r="AC2" s="18" t="str">
        <f>"license_fees(results_df,'"&amp;Shipment_Order__c_exp4404[[#This Row],[Lookup Value]]&amp;"')"</f>
        <v>license_fees(results_df,'MED01')</v>
      </c>
      <c r="AD2" t="s">
        <v>1733</v>
      </c>
      <c r="AE2" t="s">
        <v>1733</v>
      </c>
      <c r="AF2" t="s">
        <v>1734</v>
      </c>
      <c r="AG2" t="s">
        <v>1734</v>
      </c>
      <c r="AH2" t="str">
        <f>"eor_fee(results_df,'"&amp;Shipment_Order__c_exp4404[[#This Row],[Client_Reference__c]]&amp;"')"</f>
        <v>eor_fee(results_df,'MED01')</v>
      </c>
      <c r="AI2" s="18" t="str">
        <f>"total_taxes(results_df,'"&amp;Shipment_Order__c_exp4404[[#This Row],[Lookup Value]]&amp;"')"</f>
        <v>total_taxes(results_df,'MED01')</v>
      </c>
      <c r="AJ2" s="18" t="str">
        <f>"tax_cost(results_df,'"&amp;Shipment_Order__c_exp4404[[#This Row],[Client_Reference__c]]&amp;"')"</f>
        <v>tax_cost(results_df,'MED01')</v>
      </c>
      <c r="AK2" t="s">
        <v>1728</v>
      </c>
      <c r="AL2" t="s">
        <v>1728</v>
      </c>
      <c r="AM2" t="s">
        <v>1735</v>
      </c>
      <c r="AN2" t="s">
        <v>1736</v>
      </c>
      <c r="AO2" t="str">
        <f>"taxrange_max(results_df,'"&amp;Shipment_Order__c_exp4404[[#This Row],[Client_Reference__c]]&amp;"')"</f>
        <v>taxrange_max(results_df,'MED01')</v>
      </c>
      <c r="AP2" t="str">
        <f>"taxrange_min(results_df,'"&amp;Shipment_Order__c_exp4404[[#This Row],[Client_Reference__c]]&amp;"')"</f>
        <v>taxrange_min(results_df,'MED01')</v>
      </c>
      <c r="AQ2" t="str">
        <f>"costrange_max(results_df,'"&amp;Shipment_Order__c_exp4404[[#This Row],[Client_Reference__c]]&amp;"')"</f>
        <v>costrange_max(results_df,'MED01')</v>
      </c>
      <c r="AR2" t="str">
        <f>"costrange_min(results_df,'"&amp;Shipment_Order__c_exp4404[[#This Row],[Client_Reference__c]]&amp;"')"</f>
        <v>costrange_min(results_df,'MED01')</v>
      </c>
      <c r="AS2" t="s">
        <v>1734</v>
      </c>
      <c r="AT2" t="str">
        <f>Shipment_Order__c_exp4404[[#This Row],[Client_Reference__c]]</f>
        <v>MED01</v>
      </c>
      <c r="AV2" t="s">
        <v>1484</v>
      </c>
      <c r="AW2">
        <v>1234567890</v>
      </c>
      <c r="AX2" t="s">
        <v>1737</v>
      </c>
      <c r="AY2" t="s">
        <v>1738</v>
      </c>
      <c r="AZ2" t="s">
        <v>1739</v>
      </c>
      <c r="BA2" t="s">
        <v>1729</v>
      </c>
      <c r="BB2" t="s">
        <v>1729</v>
      </c>
      <c r="BC2" t="s">
        <v>1740</v>
      </c>
      <c r="BD2" s="18" t="str">
        <f>"inherit(results_df,'Part__c','"&amp;Part__c_exp5415[[#This Row],[Lookup Value]]&amp;"','Product__r.Li_on_batteries__c')"</f>
        <v>inherit(results_df,'Part__c','MED03:1234567890','Product__r.Li_on_batteries__c')</v>
      </c>
      <c r="BE2" s="18" t="str">
        <f>"inherit(results_df,'Part__c','"&amp;Part__c_exp5415[[#This Row],[Lookup Value]]&amp;"','Product__r.Category__c')"</f>
        <v>inherit(results_df,'Part__c','MED03:1234567890','Product__r.Category__c')</v>
      </c>
      <c r="BF2" s="18" t="str">
        <f>"inherit(results_df,'Part__c','"&amp;Part__c_exp5415[[#This Row],[Lookup Value]]&amp;"','Product__r.Sub_Category__c')"</f>
        <v>inherit(results_df,'Part__c','MED03:1234567890','Product__r.Sub_Category__c')</v>
      </c>
      <c r="BG2" s="18" t="str">
        <f>"inherit(results_df,'Part__c','"&amp;Part__c_exp5415[[#This Row],[Lookup Value]]&amp;"','Product__r.US_HTS_Code__c')"</f>
        <v>inherit(results_df,'Part__c','MED03:1234567890','Product__r.US_HTS_Code__c')</v>
      </c>
      <c r="BH2" s="18" t="str">
        <f>"inherit(results_df,'Part__c','"&amp;Part__c_exp5415[[#This Row],[Lookup Value]]&amp;"','Product__r.ECCN__c')"</f>
        <v>inherit(results_df,'Part__c','MED03:1234567890','Product__r.ECCN__c')</v>
      </c>
      <c r="BI2" s="18" t="str">
        <f>"inherit(results_df,'Part__c','"&amp;Part__c_exp5415[[#This Row],[Lookup Value]]&amp;"','Product__r.Country_Two_Digit__c')"</f>
        <v>inherit(results_df,'Part__c','MED03:1234567890','Product__r.Country_Two_Digit__c')</v>
      </c>
      <c r="BJ2" s="18" t="str">
        <f>"inherit(results_df,'Part__c','"&amp;Part__c_exp5415[[#This Row],[Lookup Value]]&amp;"','Product__r.Suggested_Country_of_Origin__c')"</f>
        <v>inherit(results_df,'Part__c','MED03:1234567890','Product__r.Suggested_Country_of_Origin__c')</v>
      </c>
      <c r="BK2" s="18" t="str">
        <f>"inherit(results_df,'Part__c','"&amp;Part__c_exp5415[[#This Row],[Lookup Value]]&amp;"','Product__r.Country_of_Origin2__c')"</f>
        <v>inherit(results_df,'Part__c','MED03:1234567890','Product__r.Country_of_Origin2__c')</v>
      </c>
      <c r="BL2" s="18" t="str">
        <f>"inherit(results_df,'Part__c','"&amp;Part__c_exp5415[[#This Row],[Lookup Value]]&amp;"','Product__r.MSRP__c')"</f>
        <v>inherit(results_df,'Part__c','MED03:1234567890','Product__r.MSRP__c')</v>
      </c>
      <c r="BM2" s="18" t="s">
        <v>1741</v>
      </c>
      <c r="BN2" t="s">
        <v>1742</v>
      </c>
      <c r="BO2" t="s">
        <v>1743</v>
      </c>
      <c r="BP2" t="s">
        <v>1728</v>
      </c>
      <c r="BQ2" s="18" t="str">
        <f>"inherit(results_df,'Part__c','"&amp;Part__c_exp5415[[#This Row],[Lookup Value]]&amp;"','Product__r.Manufacturer__r.Name')"</f>
        <v>inherit(results_df,'Part__c','MED03:1234567890','Product__r.Manufacturer__r.Name')</v>
      </c>
      <c r="BR2" s="18" t="str">
        <f>"inherit(results_df,'Part__c','"&amp;Part__c_exp5415[[#This Row],[Lookup Value]]&amp;"','Product__r.Wireless_capability__c')"</f>
        <v>inherit(results_df,'Part__c','MED03:1234567890','Product__r.Wireless_capability__c')</v>
      </c>
      <c r="BS2" s="18" t="str">
        <f>"inherit(results_df,'Part__c','"&amp;Part__c_exp5415[[#This Row],[Lookup Value]]&amp;"','Product__r.Encryption__c')"</f>
        <v>inherit(results_df,'Part__c','MED03:1234567890','Product__r.Encryption__c')</v>
      </c>
      <c r="BT2" t="s">
        <v>1728</v>
      </c>
      <c r="BU2" s="18" t="str">
        <f>"inherit(results_df,'Part__c','"&amp;Part__c_exp5415[[#This Row],[Lookup Value]]&amp;"','Matched_HS_Code2__r.Rate__c')"</f>
        <v>inherit(results_df,'Part__c','MED03:1234567890','Matched_HS_Code2__r.Rate__c')</v>
      </c>
      <c r="BV2" t="s">
        <v>1729</v>
      </c>
      <c r="BW2" t="s">
        <v>1729</v>
      </c>
      <c r="BX2" t="s">
        <v>1729</v>
      </c>
      <c r="BY2" t="str">
        <f>"inherit(results_df,'Part__c','"&amp;Part__c_exp5415[[#This Row],[Lookup Value]]&amp;"','Matched_HS_Code2__r.Specific_VAT_Rate__c')"</f>
        <v>inherit(results_df,'Part__c','MED03:1234567890','Matched_HS_Code2__r.Specific_VAT_Rate__c')</v>
      </c>
      <c r="BZ2" s="18" t="s">
        <v>20</v>
      </c>
      <c r="CA2" t="str">
        <f>Part__c_exp5415[[#This Row],[Shipment_Order__r.Client_Reference__c]]&amp;":"&amp;Part__c_exp5415[[#This Row],[LookupName]]</f>
        <v>MED03:1234567890</v>
      </c>
      <c r="CC2" t="s">
        <v>22</v>
      </c>
      <c r="CD2" s="18" t="str">
        <f>"inherit(results_df,'Freight__c','"&amp;Freight__c_exp6426[[#This Row],[Lookup Value]]&amp;"','Selected_Rate_From_Existing__c')"</f>
        <v>inherit(results_df,'Freight__c','MED01','Selected_Rate_From_Existing__c')</v>
      </c>
      <c r="CE2" t="s">
        <v>1744</v>
      </c>
      <c r="CF2" s="18" t="str">
        <f>"int_freight_fee_invoiced(results_df,'"&amp;Freight__c_exp6426[[#This Row],[Lookup Value]]&amp;"')"</f>
        <v>int_freight_fee_invoiced(results_df,'MED01')</v>
      </c>
      <c r="CG2" t="s">
        <v>1729</v>
      </c>
      <c r="CH2" t="s">
        <v>1745</v>
      </c>
      <c r="CI2" t="s">
        <v>1746</v>
      </c>
      <c r="CJ2" t="s">
        <v>1747</v>
      </c>
      <c r="CK2" t="str">
        <f>Freight__c_exp6426[[#This Row],[Shipment_Order__r.Client_Reference__c]]</f>
        <v>MED01</v>
      </c>
      <c r="CM2" t="s">
        <v>22</v>
      </c>
      <c r="CN2" t="s">
        <v>1748</v>
      </c>
      <c r="CO2" t="s">
        <v>1749</v>
      </c>
      <c r="CP2" t="s">
        <v>1750</v>
      </c>
      <c r="CQ2" t="s">
        <v>1728</v>
      </c>
      <c r="CR2" t="s">
        <v>1743</v>
      </c>
      <c r="CS2" t="s">
        <v>1751</v>
      </c>
      <c r="CT2" t="s">
        <v>1752</v>
      </c>
      <c r="CU2" t="s">
        <v>1753</v>
      </c>
      <c r="CV2" t="str">
        <f>SUBSTITUTE(Task_exp7437[[#This Row],[Shipment_Order__r.Client_Reference__c]]&amp;":"&amp;Task_exp7437[[#This Row],[Master_Task_LookupName]],"\","")</f>
        <v>MED01:Final Delivery Addresses Required</v>
      </c>
    </row>
    <row r="3" spans="1:100" x14ac:dyDescent="0.25">
      <c r="A3" t="s">
        <v>1487</v>
      </c>
      <c r="B3" t="s">
        <v>1728</v>
      </c>
      <c r="C3" t="s">
        <v>1729</v>
      </c>
      <c r="D3" s="18" t="str">
        <f>"client_actual_freight(results_df,'"&amp;Shipment_Order__c_exp4404[[#This Row],[Client_Reference__c]]&amp;"')"</f>
        <v>client_actual_freight(results_df,'MED02')</v>
      </c>
      <c r="E3" t="str">
        <f>"client_actual_insurance(results_df,'"&amp;Shipment_Order__c_exp4404[[#This Row],[Client_Reference__c]]&amp;"')"</f>
        <v>client_actual_insurance(results_df,'MED02')</v>
      </c>
      <c r="F3" t="str">
        <f>"ci_input_freight(results_df,'"&amp;Shipment_Order__c_exp4404[[#This Row],[Client_Reference__c]]&amp;"')"</f>
        <v>ci_input_freight(results_df,'MED02')</v>
      </c>
      <c r="G3" t="str">
        <f>"ci_input_liability_cover(results_df,'"&amp;Shipment_Order__c_exp4404[[#This Row],[Client_Reference__c]]&amp;"')"</f>
        <v>ci_input_liability_cover(results_df,'MED02')</v>
      </c>
      <c r="H3" s="18" t="str">
        <f>"sum_fields(results_df,'Shipment_Order__c','"&amp;Shipment_Order__c_exp4404[[#This Row],[Client_Reference__c]]&amp;"',['FC_Total_Customs_Brokerage_Cost__c','FC_Total_Clearance_Costs__c','FC_Total_Handling_Costs__c','FC_Total_License_Cost__c'])"</f>
        <v>sum_fields(results_df,'Shipment_Order__c','MED02',['FC_Total_Customs_Brokerage_Cost__c','FC_Total_Clearance_Costs__c','FC_Total_Handling_Costs__c','FC_Total_License_Cost__c'])</v>
      </c>
      <c r="I3" s="18" t="str">
        <f>"brokerage_costs(results_df,'"&amp;Shipment_Order__c_exp4404[[#This Row],[Lookup Value]]&amp;"')"</f>
        <v>brokerage_costs(results_df,'MED02')</v>
      </c>
      <c r="J3" s="18" t="str">
        <f>"clearance_costs(results_df,'"&amp;Shipment_Order__c_exp4404[[#This Row],[Lookup Value]]&amp;"')"</f>
        <v>clearance_costs(results_df,'MED02')</v>
      </c>
      <c r="K3" s="18" t="str">
        <f>"handling_costs(results_df,'"&amp;Shipment_Order__c_exp4404[[#This Row],[Lookup Value]]&amp;"')"</f>
        <v>handling_costs(results_df,'MED02')</v>
      </c>
      <c r="L3" s="18" t="str">
        <f>"inherit(results_df,'Shipment_Order__c','"&amp;Shipment_Order__c_exp4404[[#This Row],[Client_Reference__c]]&amp;"','FC_IOR_and_Import_Compliance_Fee_USD__c')"</f>
        <v>inherit(results_df,'Shipment_Order__c','MED02','FC_IOR_and_Import_Compliance_Fee_USD__c')</v>
      </c>
      <c r="M3" s="18" t="str">
        <f>"ior_eor_cost(results_df,'"&amp;Shipment_Order__c_exp4404[[#This Row],[Lookup Value]]&amp;"')"</f>
        <v>ior_eor_cost(results_df,'MED02')</v>
      </c>
      <c r="N3" s="18" t="str">
        <f>"licenses_costs(results_df,'"&amp;Shipment_Order__c_exp4404[[#This Row],[Lookup Value]]&amp;"')"</f>
        <v>licenses_costs(results_df,'MED02')</v>
      </c>
      <c r="O3" s="18" t="str">
        <f>"recharge_tax_and_duty(results_df,'"&amp;Shipment_Order__c_exp4404[[#This Row],[Lookup Value]]&amp;"')"</f>
        <v>recharge_tax_and_duty(results_df,'MED02')</v>
      </c>
      <c r="P3" t="s">
        <v>1754</v>
      </c>
      <c r="Q3" t="s">
        <v>1755</v>
      </c>
      <c r="R3" s="18" t="str">
        <f>"int_delivery_fee(results_df,'"&amp;Shipment_Order__c_exp4404[[#This Row],[Client_Reference__c]]&amp;"')"</f>
        <v>int_delivery_fee(results_df,'MED02')</v>
      </c>
      <c r="S3" t="str">
        <f>"liability_cover_fee(results_df,'"&amp;Shipment_Order__c_exp4404[[#This Row],[Client_Reference__c]]&amp;"')"</f>
        <v>liability_cover_fee(results_df,'MED02')</v>
      </c>
      <c r="T3" t="s">
        <v>1756</v>
      </c>
      <c r="U3" s="18" t="str">
        <f>"sum_fields(results_df,'Shipment_Order__c','"&amp;Shipment_Order__c_exp4404[[#This Row],[Client_Reference__c]]&amp;"',['IOR_FEE_USD__c','Handling_and_Admin_Fee__c','Bank_Fees__c','EOR_and_Export_Compliance_Fee_USD__c'])"</f>
        <v>sum_fields(results_df,'Shipment_Order__c','MED02',['IOR_FEE_USD__c','Handling_and_Admin_Fee__c','Bank_Fees__c','EOR_and_Export_Compliance_Fee_USD__c'])</v>
      </c>
      <c r="V3" t="str">
        <f>"ior_fee(results_df,'"&amp;Shipment_Order__c_exp4404[[#This Row],[Client_Reference__c]]&amp;"')"</f>
        <v>ior_fee(results_df,'MED02')</v>
      </c>
      <c r="W3" t="str">
        <f>"handling_and_admin_fees(results_df,'"&amp;Shipment_Order__c_exp4404[[#This Row],[Client_Reference__c]]&amp;"')"</f>
        <v>handling_and_admin_fees(results_df,'MED02')</v>
      </c>
      <c r="X3" t="str">
        <f>"bank_fees(results_df,'"&amp;Shipment_Order__c_exp4404[[#This Row],[Client_Reference__c]]&amp;"')"</f>
        <v>bank_fees(results_df,'MED02')</v>
      </c>
      <c r="Y3" s="18" t="str">
        <f>"sum_fields(results_df,'Shipment_Order__c','"&amp;Shipment_Order__c_exp4404[[#This Row],[Client_Reference__c]]&amp;"',['Total_clearance_Costs__c','Total_Customs_Brokerage_Cost__c','Recharge_Handling_Costs__c','Total_License_Cost__c'])"</f>
        <v>sum_fields(results_df,'Shipment_Order__c','MED02',['Total_clearance_Costs__c','Total_Customs_Brokerage_Cost__c','Recharge_Handling_Costs__c','Total_License_Cost__c'])</v>
      </c>
      <c r="Z3" s="18" t="str">
        <f>"clearance_fees(results_df,'"&amp;Shipment_Order__c_exp4404[[#This Row],[Lookup Value]]&amp;"')"</f>
        <v>clearance_fees(results_df,'MED02')</v>
      </c>
      <c r="AA3" s="18" t="str">
        <f>"brokerage_fees(results_df,'"&amp;Shipment_Order__c_exp4404[[#This Row],[Lookup Value]]&amp;"')"</f>
        <v>brokerage_fees(results_df,'MED02')</v>
      </c>
      <c r="AB3" s="18" t="str">
        <f>"handling_fees(results_df,'"&amp;Shipment_Order__c_exp4404[[#This Row],[Lookup Value]]&amp;"')"</f>
        <v>handling_fees(results_df,'MED02')</v>
      </c>
      <c r="AC3" s="18" t="str">
        <f>"license_fees(results_df,'"&amp;Shipment_Order__c_exp4404[[#This Row],[Lookup Value]]&amp;"')"</f>
        <v>license_fees(results_df,'MED02')</v>
      </c>
      <c r="AD3" t="s">
        <v>1757</v>
      </c>
      <c r="AE3" t="s">
        <v>1758</v>
      </c>
      <c r="AF3" t="s">
        <v>1734</v>
      </c>
      <c r="AG3" t="s">
        <v>1759</v>
      </c>
      <c r="AH3" t="str">
        <f>"eor_fee(results_df,'"&amp;Shipment_Order__c_exp4404[[#This Row],[Client_Reference__c]]&amp;"')"</f>
        <v>eor_fee(results_df,'MED02')</v>
      </c>
      <c r="AI3" s="18" t="str">
        <f>"total_taxes(results_df,'"&amp;Shipment_Order__c_exp4404[[#This Row],[Lookup Value]]&amp;"')"</f>
        <v>total_taxes(results_df,'MED02')</v>
      </c>
      <c r="AJ3" s="18" t="str">
        <f>"tax_cost(results_df,'"&amp;Shipment_Order__c_exp4404[[#This Row],[Client_Reference__c]]&amp;"')"</f>
        <v>tax_cost(results_df,'MED02')</v>
      </c>
      <c r="AK3" t="s">
        <v>1728</v>
      </c>
      <c r="AL3" t="s">
        <v>1728</v>
      </c>
      <c r="AM3" t="s">
        <v>1735</v>
      </c>
      <c r="AN3" t="s">
        <v>1760</v>
      </c>
      <c r="AO3" t="str">
        <f>"taxrange_max(results_df,'"&amp;Shipment_Order__c_exp4404[[#This Row],[Client_Reference__c]]&amp;"')"</f>
        <v>taxrange_max(results_df,'MED02')</v>
      </c>
      <c r="AP3" t="str">
        <f>"taxrange_min(results_df,'"&amp;Shipment_Order__c_exp4404[[#This Row],[Client_Reference__c]]&amp;"')"</f>
        <v>taxrange_min(results_df,'MED02')</v>
      </c>
      <c r="AQ3" t="str">
        <f>"costrange_max(results_df,'"&amp;Shipment_Order__c_exp4404[[#This Row],[Client_Reference__c]]&amp;"')"</f>
        <v>costrange_max(results_df,'MED02')</v>
      </c>
      <c r="AR3" t="str">
        <f>"costrange_min(results_df,'"&amp;Shipment_Order__c_exp4404[[#This Row],[Client_Reference__c]]&amp;"')"</f>
        <v>costrange_min(results_df,'MED02')</v>
      </c>
      <c r="AS3" t="s">
        <v>1734</v>
      </c>
      <c r="AT3" t="str">
        <f>Shipment_Order__c_exp4404[[#This Row],[Client_Reference__c]]</f>
        <v>MED02</v>
      </c>
      <c r="AV3" t="s">
        <v>1484</v>
      </c>
      <c r="AW3" t="s">
        <v>1761</v>
      </c>
      <c r="AX3" t="s">
        <v>1762</v>
      </c>
      <c r="AY3" t="s">
        <v>1729</v>
      </c>
      <c r="AZ3" t="s">
        <v>1729</v>
      </c>
      <c r="BA3" t="s">
        <v>1729</v>
      </c>
      <c r="BB3" t="s">
        <v>1729</v>
      </c>
      <c r="BC3" t="s">
        <v>1729</v>
      </c>
      <c r="BD3" t="s">
        <v>1729</v>
      </c>
      <c r="BE3" t="s">
        <v>1729</v>
      </c>
      <c r="BF3" t="s">
        <v>1729</v>
      </c>
      <c r="BG3" t="s">
        <v>1729</v>
      </c>
      <c r="BH3" t="s">
        <v>1729</v>
      </c>
      <c r="BI3" t="s">
        <v>1763</v>
      </c>
      <c r="BJ3" t="s">
        <v>1764</v>
      </c>
      <c r="BK3" t="s">
        <v>1729</v>
      </c>
      <c r="BL3" t="s">
        <v>1734</v>
      </c>
      <c r="BM3" t="s">
        <v>1729</v>
      </c>
      <c r="BN3" t="s">
        <v>1729</v>
      </c>
      <c r="BO3" t="s">
        <v>1743</v>
      </c>
      <c r="BP3" t="s">
        <v>1743</v>
      </c>
      <c r="BQ3" t="s">
        <v>1729</v>
      </c>
      <c r="BR3" t="s">
        <v>1729</v>
      </c>
      <c r="BS3" t="s">
        <v>1729</v>
      </c>
      <c r="BT3" t="s">
        <v>1743</v>
      </c>
      <c r="BU3" t="s">
        <v>1729</v>
      </c>
      <c r="BV3" t="s">
        <v>1729</v>
      </c>
      <c r="BW3" t="s">
        <v>1729</v>
      </c>
      <c r="BX3" t="s">
        <v>1729</v>
      </c>
      <c r="BY3" t="s">
        <v>1729</v>
      </c>
      <c r="BZ3" s="18" t="s">
        <v>21</v>
      </c>
      <c r="CA3" t="str">
        <f>Part__c_exp5415[[#This Row],[Shipment_Order__r.Client_Reference__c]]&amp;":"&amp;Part__c_exp5415[[#This Row],[LookupName]]</f>
        <v>MED03:12345TBC12345</v>
      </c>
      <c r="CC3" t="s">
        <v>1487</v>
      </c>
      <c r="CD3" s="18" t="str">
        <f>"inherit(results_df,'Freight__c','"&amp;Freight__c_exp6426[[#This Row],[Lookup Value]]&amp;"','Selected_Rate_From_Existing__c')"</f>
        <v>inherit(results_df,'Freight__c','MED02','Selected_Rate_From_Existing__c')</v>
      </c>
      <c r="CE3" t="s">
        <v>1729</v>
      </c>
      <c r="CF3" s="18" t="str">
        <f>"int_freight_fee_invoiced(results_df,'"&amp;Freight__c_exp6426[[#This Row],[Lookup Value]]&amp;"')"</f>
        <v>int_freight_fee_invoiced(results_df,'MED02')</v>
      </c>
      <c r="CG3" t="s">
        <v>1729</v>
      </c>
      <c r="CH3" t="s">
        <v>1745</v>
      </c>
      <c r="CI3" t="s">
        <v>1765</v>
      </c>
      <c r="CJ3" t="s">
        <v>1766</v>
      </c>
      <c r="CK3" t="str">
        <f>Freight__c_exp6426[[#This Row],[Shipment_Order__r.Client_Reference__c]]</f>
        <v>MED02</v>
      </c>
      <c r="CM3" t="s">
        <v>22</v>
      </c>
      <c r="CN3" t="s">
        <v>1767</v>
      </c>
      <c r="CO3" t="s">
        <v>1768</v>
      </c>
      <c r="CP3" t="s">
        <v>1769</v>
      </c>
      <c r="CQ3" t="s">
        <v>1728</v>
      </c>
      <c r="CR3" t="s">
        <v>1743</v>
      </c>
      <c r="CS3" t="s">
        <v>1751</v>
      </c>
      <c r="CT3" t="s">
        <v>1752</v>
      </c>
      <c r="CU3" t="s">
        <v>1753</v>
      </c>
      <c r="CV3" t="str">
        <f>SUBSTITUTE(Task_exp7437[[#This Row],[Shipment_Order__r.Client_Reference__c]]&amp;":"&amp;Task_exp7437[[#This Row],[Master_Task_LookupName]],"\","")</f>
        <v>MED01:Air Waybill Required (Client) (With Notify Party)</v>
      </c>
    </row>
    <row r="4" spans="1:100" x14ac:dyDescent="0.25">
      <c r="A4" t="s">
        <v>1484</v>
      </c>
      <c r="B4" t="s">
        <v>1728</v>
      </c>
      <c r="C4" t="s">
        <v>1729</v>
      </c>
      <c r="D4" s="18" t="str">
        <f>"client_actual_freight(results_df,'"&amp;Shipment_Order__c_exp4404[[#This Row],[Client_Reference__c]]&amp;"')"</f>
        <v>client_actual_freight(results_df,'MED03')</v>
      </c>
      <c r="E4" t="str">
        <f>"client_actual_insurance(results_df,'"&amp;Shipment_Order__c_exp4404[[#This Row],[Client_Reference__c]]&amp;"')"</f>
        <v>client_actual_insurance(results_df,'MED03')</v>
      </c>
      <c r="F4" t="str">
        <f>"ci_input_freight(results_df,'"&amp;Shipment_Order__c_exp4404[[#This Row],[Client_Reference__c]]&amp;"')"</f>
        <v>ci_input_freight(results_df,'MED03')</v>
      </c>
      <c r="G4" t="str">
        <f>"ci_input_liability_cover(results_df,'"&amp;Shipment_Order__c_exp4404[[#This Row],[Client_Reference__c]]&amp;"')"</f>
        <v>ci_input_liability_cover(results_df,'MED03')</v>
      </c>
      <c r="H4" s="18" t="str">
        <f>"sum_fields(results_df,'Shipment_Order__c','"&amp;Shipment_Order__c_exp4404[[#This Row],[Client_Reference__c]]&amp;"',['FC_Total_Customs_Brokerage_Cost__c','FC_Total_Clearance_Costs__c','FC_Total_Handling_Costs__c','FC_Total_License_Cost__c'])"</f>
        <v>sum_fields(results_df,'Shipment_Order__c','MED03',['FC_Total_Customs_Brokerage_Cost__c','FC_Total_Clearance_Costs__c','FC_Total_Handling_Costs__c','FC_Total_License_Cost__c'])</v>
      </c>
      <c r="I4" s="18" t="str">
        <f>"brokerage_costs(results_df,'"&amp;Shipment_Order__c_exp4404[[#This Row],[Lookup Value]]&amp;"')"</f>
        <v>brokerage_costs(results_df,'MED03')</v>
      </c>
      <c r="J4" s="18" t="str">
        <f>"clearance_costs(results_df,'"&amp;Shipment_Order__c_exp4404[[#This Row],[Lookup Value]]&amp;"')"</f>
        <v>clearance_costs(results_df,'MED03')</v>
      </c>
      <c r="K4" s="18" t="str">
        <f>"handling_costs(results_df,'"&amp;Shipment_Order__c_exp4404[[#This Row],[Lookup Value]]&amp;"')"</f>
        <v>handling_costs(results_df,'MED03')</v>
      </c>
      <c r="L4" s="18" t="str">
        <f>"inherit(results_df,'Shipment_Order__c','"&amp;Shipment_Order__c_exp4404[[#This Row],[Client_Reference__c]]&amp;"','FC_IOR_and_Import_Compliance_Fee_USD__c')"</f>
        <v>inherit(results_df,'Shipment_Order__c','MED03','FC_IOR_and_Import_Compliance_Fee_USD__c')</v>
      </c>
      <c r="M4" s="18" t="str">
        <f>"ior_eor_cost(results_df,'"&amp;Shipment_Order__c_exp4404[[#This Row],[Lookup Value]]&amp;"')"</f>
        <v>ior_eor_cost(results_df,'MED03')</v>
      </c>
      <c r="N4" s="18" t="str">
        <f>"licenses_costs(results_df,'"&amp;Shipment_Order__c_exp4404[[#This Row],[Lookup Value]]&amp;"')"</f>
        <v>licenses_costs(results_df,'MED03')</v>
      </c>
      <c r="O4" s="18" t="str">
        <f>"recharge_tax_and_duty(results_df,'"&amp;Shipment_Order__c_exp4404[[#This Row],[Lookup Value]]&amp;"')"</f>
        <v>recharge_tax_and_duty(results_df,'MED03')</v>
      </c>
      <c r="P4" t="s">
        <v>1770</v>
      </c>
      <c r="Q4" t="s">
        <v>1771</v>
      </c>
      <c r="R4" s="18" t="str">
        <f>"int_delivery_fee(results_df,'"&amp;Shipment_Order__c_exp4404[[#This Row],[Client_Reference__c]]&amp;"')"</f>
        <v>int_delivery_fee(results_df,'MED03')</v>
      </c>
      <c r="S4" t="str">
        <f>"liability_cover_fee(results_df,'"&amp;Shipment_Order__c_exp4404[[#This Row],[Client_Reference__c]]&amp;"')"</f>
        <v>liability_cover_fee(results_df,'MED03')</v>
      </c>
      <c r="T4" t="s">
        <v>1772</v>
      </c>
      <c r="U4" s="18" t="str">
        <f>"sum_fields(results_df,'Shipment_Order__c','"&amp;Shipment_Order__c_exp4404[[#This Row],[Client_Reference__c]]&amp;"',['IOR_FEE_USD__c','Handling_and_Admin_Fee__c','Bank_Fees__c','EOR_and_Export_Compliance_Fee_USD__c'])"</f>
        <v>sum_fields(results_df,'Shipment_Order__c','MED03',['IOR_FEE_USD__c','Handling_and_Admin_Fee__c','Bank_Fees__c','EOR_and_Export_Compliance_Fee_USD__c'])</v>
      </c>
      <c r="V4" t="str">
        <f>"ior_fee(results_df,'"&amp;Shipment_Order__c_exp4404[[#This Row],[Client_Reference__c]]&amp;"')"</f>
        <v>ior_fee(results_df,'MED03')</v>
      </c>
      <c r="W4" t="str">
        <f>"handling_and_admin_fees(results_df,'"&amp;Shipment_Order__c_exp4404[[#This Row],[Client_Reference__c]]&amp;"')"</f>
        <v>handling_and_admin_fees(results_df,'MED03')</v>
      </c>
      <c r="X4" t="str">
        <f>"bank_fees(results_df,'"&amp;Shipment_Order__c_exp4404[[#This Row],[Client_Reference__c]]&amp;"')"</f>
        <v>bank_fees(results_df,'MED03')</v>
      </c>
      <c r="Y4" s="18" t="str">
        <f>"sum_fields(results_df,'Shipment_Order__c','"&amp;Shipment_Order__c_exp4404[[#This Row],[Client_Reference__c]]&amp;"',['Total_clearance_Costs__c','Total_Customs_Brokerage_Cost__c','Recharge_Handling_Costs__c','Total_License_Cost__c'])"</f>
        <v>sum_fields(results_df,'Shipment_Order__c','MED03',['Total_clearance_Costs__c','Total_Customs_Brokerage_Cost__c','Recharge_Handling_Costs__c','Total_License_Cost__c'])</v>
      </c>
      <c r="Z4" s="18" t="str">
        <f>"clearance_fees(results_df,'"&amp;Shipment_Order__c_exp4404[[#This Row],[Lookup Value]]&amp;"')"</f>
        <v>clearance_fees(results_df,'MED03')</v>
      </c>
      <c r="AA4" s="18" t="str">
        <f>"brokerage_fees(results_df,'"&amp;Shipment_Order__c_exp4404[[#This Row],[Lookup Value]]&amp;"')"</f>
        <v>brokerage_fees(results_df,'MED03')</v>
      </c>
      <c r="AB4" s="18" t="str">
        <f>"handling_fees(results_df,'"&amp;Shipment_Order__c_exp4404[[#This Row],[Lookup Value]]&amp;"')"</f>
        <v>handling_fees(results_df,'MED03')</v>
      </c>
      <c r="AC4" s="18" t="str">
        <f>"license_fees(results_df,'"&amp;Shipment_Order__c_exp4404[[#This Row],[Lookup Value]]&amp;"')"</f>
        <v>license_fees(results_df,'MED03')</v>
      </c>
      <c r="AD4" t="s">
        <v>1757</v>
      </c>
      <c r="AE4" t="s">
        <v>1758</v>
      </c>
      <c r="AF4" t="s">
        <v>1734</v>
      </c>
      <c r="AG4" t="s">
        <v>1773</v>
      </c>
      <c r="AH4" t="str">
        <f>"eor_fee(results_df,'"&amp;Shipment_Order__c_exp4404[[#This Row],[Client_Reference__c]]&amp;"')"</f>
        <v>eor_fee(results_df,'MED03')</v>
      </c>
      <c r="AI4" s="18" t="str">
        <f>"total_taxes(results_df,'"&amp;Shipment_Order__c_exp4404[[#This Row],[Lookup Value]]&amp;"')"</f>
        <v>total_taxes(results_df,'MED03')</v>
      </c>
      <c r="AJ4" s="18" t="str">
        <f>"tax_cost(results_df,'"&amp;Shipment_Order__c_exp4404[[#This Row],[Client_Reference__c]]&amp;"')"</f>
        <v>tax_cost(results_df,'MED03')</v>
      </c>
      <c r="AK4" t="s">
        <v>1728</v>
      </c>
      <c r="AL4" t="s">
        <v>1728</v>
      </c>
      <c r="AM4" t="s">
        <v>1735</v>
      </c>
      <c r="AN4" t="s">
        <v>1736</v>
      </c>
      <c r="AO4" t="str">
        <f>"taxrange_max(results_df,'"&amp;Shipment_Order__c_exp4404[[#This Row],[Client_Reference__c]]&amp;"')"</f>
        <v>taxrange_max(results_df,'MED03')</v>
      </c>
      <c r="AP4" t="str">
        <f>"taxrange_min(results_df,'"&amp;Shipment_Order__c_exp4404[[#This Row],[Client_Reference__c]]&amp;"')"</f>
        <v>taxrange_min(results_df,'MED03')</v>
      </c>
      <c r="AQ4" t="str">
        <f>"costrange_max(results_df,'"&amp;Shipment_Order__c_exp4404[[#This Row],[Client_Reference__c]]&amp;"')"</f>
        <v>costrange_max(results_df,'MED03')</v>
      </c>
      <c r="AR4" t="str">
        <f>"costrange_min(results_df,'"&amp;Shipment_Order__c_exp4404[[#This Row],[Client_Reference__c]]&amp;"')"</f>
        <v>costrange_min(results_df,'MED03')</v>
      </c>
      <c r="AS4" t="s">
        <v>1774</v>
      </c>
      <c r="AT4" t="str">
        <f>Shipment_Order__c_exp4404[[#This Row],[Client_Reference__c]]</f>
        <v>MED03</v>
      </c>
      <c r="AV4" t="s">
        <v>1484</v>
      </c>
      <c r="AW4" t="s">
        <v>1775</v>
      </c>
      <c r="AX4" t="s">
        <v>1776</v>
      </c>
      <c r="AY4" t="s">
        <v>1738</v>
      </c>
      <c r="AZ4" t="s">
        <v>1739</v>
      </c>
      <c r="BA4" t="s">
        <v>1729</v>
      </c>
      <c r="BB4" t="s">
        <v>1729</v>
      </c>
      <c r="BC4" t="s">
        <v>1740</v>
      </c>
      <c r="BD4" s="18" t="str">
        <f>"inherit(results_df,'Part__c','"&amp;Part__c_exp5415[[#This Row],[Lookup Value]]&amp;"','Product__r.Li_on_batteries__c')"</f>
        <v>inherit(results_df,'Part__c','MED03:12345TEST12345','Product__r.Li_on_batteries__c')</v>
      </c>
      <c r="BE4" s="18" t="str">
        <f>"inherit(results_df,'Part__c','"&amp;Part__c_exp5415[[#This Row],[Lookup Value]]&amp;"','Product__r.Category__c')"</f>
        <v>inherit(results_df,'Part__c','MED03:12345TEST12345','Product__r.Category__c')</v>
      </c>
      <c r="BF4" s="18" t="str">
        <f>"inherit(results_df,'Part__c','"&amp;Part__c_exp5415[[#This Row],[Lookup Value]]&amp;"','Product__r.Sub_Category__c')"</f>
        <v>inherit(results_df,'Part__c','MED03:12345TEST12345','Product__r.Sub_Category__c')</v>
      </c>
      <c r="BG4" s="18" t="str">
        <f>"inherit(results_df,'Part__c','"&amp;Part__c_exp5415[[#This Row],[Lookup Value]]&amp;"','Product__r.US_HTS_Code__c')"</f>
        <v>inherit(results_df,'Part__c','MED03:12345TEST12345','Product__r.US_HTS_Code__c')</v>
      </c>
      <c r="BH4" s="18" t="str">
        <f>"inherit(results_df,'Part__c','"&amp;Part__c_exp5415[[#This Row],[Lookup Value]]&amp;"','Product__r.ECCN__c')"</f>
        <v>inherit(results_df,'Part__c','MED03:12345TEST12345','Product__r.ECCN__c')</v>
      </c>
      <c r="BI4" s="18" t="str">
        <f>"inherit(results_df,'Part__c','"&amp;Part__c_exp5415[[#This Row],[Lookup Value]]&amp;"','Product__r.Country_Two_Digit__c')"</f>
        <v>inherit(results_df,'Part__c','MED03:12345TEST12345','Product__r.Country_Two_Digit__c')</v>
      </c>
      <c r="BJ4" s="18" t="str">
        <f>"inherit(results_df,'Part__c','"&amp;Part__c_exp5415[[#This Row],[Lookup Value]]&amp;"','Product__r.Suggested_Country_of_Origin__c')"</f>
        <v>inherit(results_df,'Part__c','MED03:12345TEST12345','Product__r.Suggested_Country_of_Origin__c')</v>
      </c>
      <c r="BK4" s="18" t="str">
        <f>"inherit(results_df,'Part__c','"&amp;Part__c_exp5415[[#This Row],[Lookup Value]]&amp;"','Product__r.Country_of_Origin2__c')"</f>
        <v>inherit(results_df,'Part__c','MED03:12345TEST12345','Product__r.Country_of_Origin2__c')</v>
      </c>
      <c r="BL4" s="18" t="str">
        <f>"inherit(results_df,'Part__c','"&amp;Part__c_exp5415[[#This Row],[Lookup Value]]&amp;"','Product__r.MSRP__c')"</f>
        <v>inherit(results_df,'Part__c','MED03:12345TEST12345','Product__r.MSRP__c')</v>
      </c>
      <c r="BM4" s="18" t="s">
        <v>1741</v>
      </c>
      <c r="BN4" t="s">
        <v>1742</v>
      </c>
      <c r="BO4" t="s">
        <v>1743</v>
      </c>
      <c r="BP4" t="s">
        <v>1728</v>
      </c>
      <c r="BQ4" s="18" t="str">
        <f>"inherit(results_df,'Part__c','"&amp;Part__c_exp5415[[#This Row],[Lookup Value]]&amp;"','Product__r.Manufacturer__r.Name')"</f>
        <v>inherit(results_df,'Part__c','MED03:12345TEST12345','Product__r.Manufacturer__r.Name')</v>
      </c>
      <c r="BR4" s="18" t="str">
        <f>"inherit(results_df,'Part__c','"&amp;Part__c_exp5415[[#This Row],[Lookup Value]]&amp;"','Product__r.Wireless_capability__c')"</f>
        <v>inherit(results_df,'Part__c','MED03:12345TEST12345','Product__r.Wireless_capability__c')</v>
      </c>
      <c r="BS4" s="18" t="str">
        <f>"inherit(results_df,'Part__c','"&amp;Part__c_exp5415[[#This Row],[Lookup Value]]&amp;"','Product__r.Encryption__c')"</f>
        <v>inherit(results_df,'Part__c','MED03:12345TEST12345','Product__r.Encryption__c')</v>
      </c>
      <c r="BT4" t="s">
        <v>1728</v>
      </c>
      <c r="BU4" s="18" t="str">
        <f>"inherit(results_df,'Part__c','"&amp;Part__c_exp5415[[#This Row],[Lookup Value]]&amp;"','Matched_HS_Code2__r.Rate__c')"</f>
        <v>inherit(results_df,'Part__c','MED03:12345TEST12345','Matched_HS_Code2__r.Rate__c')</v>
      </c>
      <c r="BV4" t="s">
        <v>1729</v>
      </c>
      <c r="BW4" t="s">
        <v>1729</v>
      </c>
      <c r="BX4" t="s">
        <v>1729</v>
      </c>
      <c r="BY4" t="str">
        <f>"inherit(results_df,'Part__c','"&amp;Part__c_exp5415[[#This Row],[Lookup Value]]&amp;"','Matched_HS_Code2__r.Specific_VAT_Rate__c')"</f>
        <v>inherit(results_df,'Part__c','MED03:12345TEST12345','Matched_HS_Code2__r.Specific_VAT_Rate__c')</v>
      </c>
      <c r="BZ4" s="18" t="s">
        <v>20</v>
      </c>
      <c r="CA4" t="str">
        <f>Part__c_exp5415[[#This Row],[Shipment_Order__r.Client_Reference__c]]&amp;":"&amp;Part__c_exp5415[[#This Row],[LookupName]]</f>
        <v>MED03:12345TEST12345</v>
      </c>
      <c r="CC4" t="s">
        <v>1484</v>
      </c>
      <c r="CD4" s="18" t="str">
        <f>"inherit(results_df,'Freight__c','"&amp;Freight__c_exp6426[[#This Row],[Lookup Value]]&amp;"','Selected_Rate_From_Existing__c')"</f>
        <v>inherit(results_df,'Freight__c','MED03','Selected_Rate_From_Existing__c')</v>
      </c>
      <c r="CE4" t="s">
        <v>1777</v>
      </c>
      <c r="CF4" s="18" t="str">
        <f>"int_freight_fee_invoiced(results_df,'"&amp;Freight__c_exp6426[[#This Row],[Lookup Value]]&amp;"')"</f>
        <v>int_freight_fee_invoiced(results_df,'MED03')</v>
      </c>
      <c r="CG4" t="s">
        <v>1729</v>
      </c>
      <c r="CH4" t="s">
        <v>1745</v>
      </c>
      <c r="CI4" t="s">
        <v>1778</v>
      </c>
      <c r="CJ4" t="s">
        <v>1779</v>
      </c>
      <c r="CK4" t="str">
        <f>Freight__c_exp6426[[#This Row],[Shipment_Order__r.Client_Reference__c]]</f>
        <v>MED03</v>
      </c>
      <c r="CM4" t="s">
        <v>22</v>
      </c>
      <c r="CN4" t="s">
        <v>1780</v>
      </c>
      <c r="CO4" t="s">
        <v>1781</v>
      </c>
      <c r="CP4" t="s">
        <v>1782</v>
      </c>
      <c r="CQ4" t="s">
        <v>1728</v>
      </c>
      <c r="CR4" t="s">
        <v>1743</v>
      </c>
      <c r="CS4" t="s">
        <v>1751</v>
      </c>
      <c r="CT4" t="s">
        <v>1760</v>
      </c>
      <c r="CU4" t="s">
        <v>1753</v>
      </c>
      <c r="CV4" t="str">
        <f>SUBSTITUTE(Task_exp7437[[#This Row],[Shipment_Order__r.Client_Reference__c]]&amp;":"&amp;Task_exp7437[[#This Row],[Master_Task_LookupName]],"\","")</f>
        <v>MED01:EOR Required out of the UK</v>
      </c>
    </row>
    <row r="5" spans="1:100" x14ac:dyDescent="0.25">
      <c r="A5" t="s">
        <v>1483</v>
      </c>
      <c r="B5" t="s">
        <v>1728</v>
      </c>
      <c r="C5" t="s">
        <v>1729</v>
      </c>
      <c r="D5" s="18" t="str">
        <f>"client_actual_freight(results_df,'"&amp;Shipment_Order__c_exp4404[[#This Row],[Client_Reference__c]]&amp;"')"</f>
        <v>client_actual_freight(results_df,'MED04')</v>
      </c>
      <c r="E5" t="str">
        <f>"client_actual_insurance(results_df,'"&amp;Shipment_Order__c_exp4404[[#This Row],[Client_Reference__c]]&amp;"')"</f>
        <v>client_actual_insurance(results_df,'MED04')</v>
      </c>
      <c r="F5" t="str">
        <f>"ci_input_freight(results_df,'"&amp;Shipment_Order__c_exp4404[[#This Row],[Client_Reference__c]]&amp;"')"</f>
        <v>ci_input_freight(results_df,'MED04')</v>
      </c>
      <c r="G5" t="str">
        <f>"ci_input_liability_cover(results_df,'"&amp;Shipment_Order__c_exp4404[[#This Row],[Client_Reference__c]]&amp;"')"</f>
        <v>ci_input_liability_cover(results_df,'MED04')</v>
      </c>
      <c r="H5" s="18" t="str">
        <f>"sum_fields(results_df,'Shipment_Order__c','"&amp;Shipment_Order__c_exp4404[[#This Row],[Client_Reference__c]]&amp;"',['FC_Total_Customs_Brokerage_Cost__c','FC_Total_Clearance_Costs__c','FC_Total_Handling_Costs__c','FC_Total_License_Cost__c'])"</f>
        <v>sum_fields(results_df,'Shipment_Order__c','MED04',['FC_Total_Customs_Brokerage_Cost__c','FC_Total_Clearance_Costs__c','FC_Total_Handling_Costs__c','FC_Total_License_Cost__c'])</v>
      </c>
      <c r="I5" s="18" t="str">
        <f>"brokerage_costs(results_df,'"&amp;Shipment_Order__c_exp4404[[#This Row],[Lookup Value]]&amp;"')"</f>
        <v>brokerage_costs(results_df,'MED04')</v>
      </c>
      <c r="J5" s="18" t="str">
        <f>"clearance_costs(results_df,'"&amp;Shipment_Order__c_exp4404[[#This Row],[Lookup Value]]&amp;"')"</f>
        <v>clearance_costs(results_df,'MED04')</v>
      </c>
      <c r="K5" s="18" t="str">
        <f>"handling_costs(results_df,'"&amp;Shipment_Order__c_exp4404[[#This Row],[Lookup Value]]&amp;"')"</f>
        <v>handling_costs(results_df,'MED04')</v>
      </c>
      <c r="L5" s="18" t="str">
        <f>"inherit(results_df,'Shipment_Order__c','"&amp;Shipment_Order__c_exp4404[[#This Row],[Client_Reference__c]]&amp;"','FC_IOR_and_Import_Compliance_Fee_USD__c')"</f>
        <v>inherit(results_df,'Shipment_Order__c','MED04','FC_IOR_and_Import_Compliance_Fee_USD__c')</v>
      </c>
      <c r="M5" s="18" t="str">
        <f>"ior_eor_cost(results_df,'"&amp;Shipment_Order__c_exp4404[[#This Row],[Lookup Value]]&amp;"')"</f>
        <v>ior_eor_cost(results_df,'MED04')</v>
      </c>
      <c r="N5" s="18" t="str">
        <f>"licenses_costs(results_df,'"&amp;Shipment_Order__c_exp4404[[#This Row],[Lookup Value]]&amp;"')"</f>
        <v>licenses_costs(results_df,'MED04')</v>
      </c>
      <c r="O5" s="18" t="str">
        <f>"recharge_tax_and_duty(results_df,'"&amp;Shipment_Order__c_exp4404[[#This Row],[Lookup Value]]&amp;"')"</f>
        <v>recharge_tax_and_duty(results_df,'MED04')</v>
      </c>
      <c r="P5" t="s">
        <v>1783</v>
      </c>
      <c r="Q5" t="s">
        <v>1784</v>
      </c>
      <c r="R5" s="18" t="str">
        <f>"int_delivery_fee(results_df,'"&amp;Shipment_Order__c_exp4404[[#This Row],[Client_Reference__c]]&amp;"')"</f>
        <v>int_delivery_fee(results_df,'MED04')</v>
      </c>
      <c r="S5" t="str">
        <f>"liability_cover_fee(results_df,'"&amp;Shipment_Order__c_exp4404[[#This Row],[Client_Reference__c]]&amp;"')"</f>
        <v>liability_cover_fee(results_df,'MED04')</v>
      </c>
      <c r="T5" t="s">
        <v>1785</v>
      </c>
      <c r="U5" s="18" t="str">
        <f>"sum_fields(results_df,'Shipment_Order__c','"&amp;Shipment_Order__c_exp4404[[#This Row],[Client_Reference__c]]&amp;"',['IOR_FEE_USD__c','Handling_and_Admin_Fee__c','Bank_Fees__c','EOR_and_Export_Compliance_Fee_USD__c'])"</f>
        <v>sum_fields(results_df,'Shipment_Order__c','MED04',['IOR_FEE_USD__c','Handling_and_Admin_Fee__c','Bank_Fees__c','EOR_and_Export_Compliance_Fee_USD__c'])</v>
      </c>
      <c r="V5" t="str">
        <f>"ior_fee(results_df,'"&amp;Shipment_Order__c_exp4404[[#This Row],[Client_Reference__c]]&amp;"')"</f>
        <v>ior_fee(results_df,'MED04')</v>
      </c>
      <c r="W5" t="str">
        <f>"handling_and_admin_fees(results_df,'"&amp;Shipment_Order__c_exp4404[[#This Row],[Client_Reference__c]]&amp;"')"</f>
        <v>handling_and_admin_fees(results_df,'MED04')</v>
      </c>
      <c r="X5" t="str">
        <f>"bank_fees(results_df,'"&amp;Shipment_Order__c_exp4404[[#This Row],[Client_Reference__c]]&amp;"')"</f>
        <v>bank_fees(results_df,'MED04')</v>
      </c>
      <c r="Y5" s="18" t="str">
        <f>"sum_fields(results_df,'Shipment_Order__c','"&amp;Shipment_Order__c_exp4404[[#This Row],[Client_Reference__c]]&amp;"',['Total_clearance_Costs__c','Total_Customs_Brokerage_Cost__c','Recharge_Handling_Costs__c','Total_License_Cost__c'])"</f>
        <v>sum_fields(results_df,'Shipment_Order__c','MED04',['Total_clearance_Costs__c','Total_Customs_Brokerage_Cost__c','Recharge_Handling_Costs__c','Total_License_Cost__c'])</v>
      </c>
      <c r="Z5" s="18" t="str">
        <f>"clearance_fees(results_df,'"&amp;Shipment_Order__c_exp4404[[#This Row],[Lookup Value]]&amp;"')"</f>
        <v>clearance_fees(results_df,'MED04')</v>
      </c>
      <c r="AA5" s="18" t="str">
        <f>"brokerage_fees(results_df,'"&amp;Shipment_Order__c_exp4404[[#This Row],[Lookup Value]]&amp;"')"</f>
        <v>brokerage_fees(results_df,'MED04')</v>
      </c>
      <c r="AB5" s="18" t="str">
        <f>"handling_fees(results_df,'"&amp;Shipment_Order__c_exp4404[[#This Row],[Lookup Value]]&amp;"')"</f>
        <v>handling_fees(results_df,'MED04')</v>
      </c>
      <c r="AC5" s="18" t="str">
        <f>"license_fees(results_df,'"&amp;Shipment_Order__c_exp4404[[#This Row],[Lookup Value]]&amp;"')"</f>
        <v>license_fees(results_df,'MED04')</v>
      </c>
      <c r="AD5" t="s">
        <v>1757</v>
      </c>
      <c r="AE5" t="s">
        <v>1758</v>
      </c>
      <c r="AF5" t="s">
        <v>1734</v>
      </c>
      <c r="AG5" t="s">
        <v>1786</v>
      </c>
      <c r="AH5" t="str">
        <f>"eor_fee(results_df,'"&amp;Shipment_Order__c_exp4404[[#This Row],[Client_Reference__c]]&amp;"')"</f>
        <v>eor_fee(results_df,'MED04')</v>
      </c>
      <c r="AI5" s="18" t="str">
        <f>"total_taxes(results_df,'"&amp;Shipment_Order__c_exp4404[[#This Row],[Lookup Value]]&amp;"')"</f>
        <v>total_taxes(results_df,'MED04')</v>
      </c>
      <c r="AJ5" s="18" t="str">
        <f>"tax_cost(results_df,'"&amp;Shipment_Order__c_exp4404[[#This Row],[Client_Reference__c]]&amp;"')"</f>
        <v>tax_cost(results_df,'MED04')</v>
      </c>
      <c r="AK5" t="s">
        <v>1728</v>
      </c>
      <c r="AL5" t="s">
        <v>1728</v>
      </c>
      <c r="AM5" t="s">
        <v>1735</v>
      </c>
      <c r="AN5" t="s">
        <v>1760</v>
      </c>
      <c r="AO5" t="str">
        <f>"taxrange_max(results_df,'"&amp;Shipment_Order__c_exp4404[[#This Row],[Client_Reference__c]]&amp;"')"</f>
        <v>taxrange_max(results_df,'MED04')</v>
      </c>
      <c r="AP5" t="str">
        <f>"taxrange_min(results_df,'"&amp;Shipment_Order__c_exp4404[[#This Row],[Client_Reference__c]]&amp;"')"</f>
        <v>taxrange_min(results_df,'MED04')</v>
      </c>
      <c r="AQ5" t="str">
        <f>"costrange_max(results_df,'"&amp;Shipment_Order__c_exp4404[[#This Row],[Client_Reference__c]]&amp;"')"</f>
        <v>costrange_max(results_df,'MED04')</v>
      </c>
      <c r="AR5" t="str">
        <f>"costrange_min(results_df,'"&amp;Shipment_Order__c_exp4404[[#This Row],[Client_Reference__c]]&amp;"')"</f>
        <v>costrange_min(results_df,'MED04')</v>
      </c>
      <c r="AS5" t="s">
        <v>1787</v>
      </c>
      <c r="AT5" t="str">
        <f>Shipment_Order__c_exp4404[[#This Row],[Client_Reference__c]]</f>
        <v>MED04</v>
      </c>
      <c r="AV5" t="s">
        <v>1484</v>
      </c>
      <c r="AW5" t="s">
        <v>1788</v>
      </c>
      <c r="AX5" t="s">
        <v>1789</v>
      </c>
      <c r="AY5" t="s">
        <v>1790</v>
      </c>
      <c r="AZ5" t="s">
        <v>1791</v>
      </c>
      <c r="BA5" t="s">
        <v>1729</v>
      </c>
      <c r="BB5" t="s">
        <v>1729</v>
      </c>
      <c r="BC5" t="s">
        <v>1729</v>
      </c>
      <c r="BD5" t="s">
        <v>1792</v>
      </c>
      <c r="BE5" t="s">
        <v>1793</v>
      </c>
      <c r="BF5" t="s">
        <v>1794</v>
      </c>
      <c r="BG5" t="s">
        <v>1795</v>
      </c>
      <c r="BH5" t="s">
        <v>1796</v>
      </c>
      <c r="BI5" t="s">
        <v>1763</v>
      </c>
      <c r="BJ5" t="s">
        <v>1764</v>
      </c>
      <c r="BK5" t="s">
        <v>1729</v>
      </c>
      <c r="BL5" t="s">
        <v>1734</v>
      </c>
      <c r="BM5" t="s">
        <v>1729</v>
      </c>
      <c r="BN5" t="s">
        <v>1729</v>
      </c>
      <c r="BO5" t="s">
        <v>1743</v>
      </c>
      <c r="BP5" t="s">
        <v>1728</v>
      </c>
      <c r="BQ5" t="s">
        <v>1797</v>
      </c>
      <c r="BR5" t="s">
        <v>1792</v>
      </c>
      <c r="BS5" t="s">
        <v>1792</v>
      </c>
      <c r="BT5" t="s">
        <v>1728</v>
      </c>
      <c r="BU5" s="18" t="str">
        <f>"inherit(results_df,'Part__c','"&amp;Part__c_exp5415[[#This Row],[Lookup Value]]&amp;"','Matched_HS_Code2__r.Rate__c')"</f>
        <v>inherit(results_df,'Part__c','MED03:123PROWD','Matched_HS_Code2__r.Rate__c')</v>
      </c>
      <c r="BV5" t="s">
        <v>1729</v>
      </c>
      <c r="BW5" t="s">
        <v>1729</v>
      </c>
      <c r="BX5" t="s">
        <v>1729</v>
      </c>
      <c r="BY5" t="str">
        <f>"inherit(results_df,'Part__c','"&amp;Part__c_exp5415[[#This Row],[Lookup Value]]&amp;"','Matched_HS_Code2__r.Specific_VAT_Rate__c')"</f>
        <v>inherit(results_df,'Part__c','MED03:123PROWD','Matched_HS_Code2__r.Specific_VAT_Rate__c')</v>
      </c>
      <c r="BZ5" s="18" t="s">
        <v>21</v>
      </c>
      <c r="CA5" t="str">
        <f>Part__c_exp5415[[#This Row],[Shipment_Order__r.Client_Reference__c]]&amp;":"&amp;Part__c_exp5415[[#This Row],[LookupName]]</f>
        <v>MED03:123PROWD</v>
      </c>
      <c r="CC5" t="s">
        <v>1483</v>
      </c>
      <c r="CD5" s="18" t="str">
        <f>"inherit(results_df,'Freight__c','"&amp;Freight__c_exp6426[[#This Row],[Lookup Value]]&amp;"','Selected_Rate_From_Existing__c')"</f>
        <v>inherit(results_df,'Freight__c','MED04','Selected_Rate_From_Existing__c')</v>
      </c>
      <c r="CE5" t="s">
        <v>1798</v>
      </c>
      <c r="CF5" s="18" t="str">
        <f>"int_freight_fee_invoiced(results_df,'"&amp;Freight__c_exp6426[[#This Row],[Lookup Value]]&amp;"')"</f>
        <v>int_freight_fee_invoiced(results_df,'MED04')</v>
      </c>
      <c r="CG5" t="s">
        <v>1729</v>
      </c>
      <c r="CH5" t="s">
        <v>1745</v>
      </c>
      <c r="CI5" t="s">
        <v>1799</v>
      </c>
      <c r="CJ5" t="s">
        <v>1800</v>
      </c>
      <c r="CK5" t="str">
        <f>Freight__c_exp6426[[#This Row],[Shipment_Order__r.Client_Reference__c]]</f>
        <v>MED04</v>
      </c>
      <c r="CM5" t="s">
        <v>22</v>
      </c>
      <c r="CN5" t="s">
        <v>1801</v>
      </c>
      <c r="CO5" t="s">
        <v>1802</v>
      </c>
      <c r="CP5" t="s">
        <v>1803</v>
      </c>
      <c r="CQ5" t="s">
        <v>1728</v>
      </c>
      <c r="CR5" t="s">
        <v>1743</v>
      </c>
      <c r="CS5" t="s">
        <v>1751</v>
      </c>
      <c r="CT5" t="s">
        <v>1760</v>
      </c>
      <c r="CU5" t="s">
        <v>1753</v>
      </c>
      <c r="CV5" t="str">
        <f>SUBSTITUTE(Task_exp7437[[#This Row],[Shipment_Order__r.Client_Reference__c]]&amp;":"&amp;Task_exp7437[[#This Row],[Master_Task_LookupName]],"\","")</f>
        <v>MED01:Data Centre Ticket Number Required</v>
      </c>
    </row>
    <row r="6" spans="1:100" x14ac:dyDescent="0.25">
      <c r="A6" t="s">
        <v>1495</v>
      </c>
      <c r="B6" t="s">
        <v>1728</v>
      </c>
      <c r="C6" t="s">
        <v>1729</v>
      </c>
      <c r="D6" s="18" t="str">
        <f>"client_actual_freight(results_df,'"&amp;Shipment_Order__c_exp4404[[#This Row],[Client_Reference__c]]&amp;"')"</f>
        <v>client_actual_freight(results_df,'MED05')</v>
      </c>
      <c r="E6" t="str">
        <f>"client_actual_insurance(results_df,'"&amp;Shipment_Order__c_exp4404[[#This Row],[Client_Reference__c]]&amp;"')"</f>
        <v>client_actual_insurance(results_df,'MED05')</v>
      </c>
      <c r="F6" t="str">
        <f>"ci_input_freight(results_df,'"&amp;Shipment_Order__c_exp4404[[#This Row],[Client_Reference__c]]&amp;"')"</f>
        <v>ci_input_freight(results_df,'MED05')</v>
      </c>
      <c r="G6" t="str">
        <f>"ci_input_liability_cover(results_df,'"&amp;Shipment_Order__c_exp4404[[#This Row],[Client_Reference__c]]&amp;"')"</f>
        <v>ci_input_liability_cover(results_df,'MED05')</v>
      </c>
      <c r="H6" s="18" t="str">
        <f>"sum_fields(results_df,'Shipment_Order__c','"&amp;Shipment_Order__c_exp4404[[#This Row],[Client_Reference__c]]&amp;"',['FC_Total_Customs_Brokerage_Cost__c','FC_Total_Clearance_Costs__c','FC_Total_Handling_Costs__c','FC_Total_License_Cost__c'])"</f>
        <v>sum_fields(results_df,'Shipment_Order__c','MED05',['FC_Total_Customs_Brokerage_Cost__c','FC_Total_Clearance_Costs__c','FC_Total_Handling_Costs__c','FC_Total_License_Cost__c'])</v>
      </c>
      <c r="I6" s="18" t="str">
        <f>"brokerage_costs(results_df,'"&amp;Shipment_Order__c_exp4404[[#This Row],[Lookup Value]]&amp;"')"</f>
        <v>brokerage_costs(results_df,'MED05')</v>
      </c>
      <c r="J6" s="18" t="str">
        <f>"clearance_costs(results_df,'"&amp;Shipment_Order__c_exp4404[[#This Row],[Lookup Value]]&amp;"')"</f>
        <v>clearance_costs(results_df,'MED05')</v>
      </c>
      <c r="K6" s="18" t="str">
        <f>"handling_costs(results_df,'"&amp;Shipment_Order__c_exp4404[[#This Row],[Lookup Value]]&amp;"')"</f>
        <v>handling_costs(results_df,'MED05')</v>
      </c>
      <c r="L6" s="18" t="str">
        <f>"inherit(results_df,'Shipment_Order__c','"&amp;Shipment_Order__c_exp4404[[#This Row],[Client_Reference__c]]&amp;"','FC_IOR_and_Import_Compliance_Fee_USD__c')"</f>
        <v>inherit(results_df,'Shipment_Order__c','MED05','FC_IOR_and_Import_Compliance_Fee_USD__c')</v>
      </c>
      <c r="M6" s="18" t="str">
        <f>"ior_eor_cost(results_df,'"&amp;Shipment_Order__c_exp4404[[#This Row],[Lookup Value]]&amp;"')"</f>
        <v>ior_eor_cost(results_df,'MED05')</v>
      </c>
      <c r="N6" s="18" t="str">
        <f>"licenses_costs(results_df,'"&amp;Shipment_Order__c_exp4404[[#This Row],[Lookup Value]]&amp;"')"</f>
        <v>licenses_costs(results_df,'MED05')</v>
      </c>
      <c r="O6" s="18" t="str">
        <f>"recharge_tax_and_duty(results_df,'"&amp;Shipment_Order__c_exp4404[[#This Row],[Lookup Value]]&amp;"')"</f>
        <v>recharge_tax_and_duty(results_df,'MED05')</v>
      </c>
      <c r="P6" t="s">
        <v>1804</v>
      </c>
      <c r="Q6" t="s">
        <v>1805</v>
      </c>
      <c r="R6" s="18" t="str">
        <f>"int_delivery_fee(results_df,'"&amp;Shipment_Order__c_exp4404[[#This Row],[Client_Reference__c]]&amp;"')"</f>
        <v>int_delivery_fee(results_df,'MED05')</v>
      </c>
      <c r="S6" t="str">
        <f>"liability_cover_fee(results_df,'"&amp;Shipment_Order__c_exp4404[[#This Row],[Client_Reference__c]]&amp;"')"</f>
        <v>liability_cover_fee(results_df,'MED05')</v>
      </c>
      <c r="T6" t="s">
        <v>1806</v>
      </c>
      <c r="U6" s="18" t="str">
        <f>"sum_fields(results_df,'Shipment_Order__c','"&amp;Shipment_Order__c_exp4404[[#This Row],[Client_Reference__c]]&amp;"',['IOR_FEE_USD__c','Handling_and_Admin_Fee__c','Bank_Fees__c','EOR_and_Export_Compliance_Fee_USD__c'])"</f>
        <v>sum_fields(results_df,'Shipment_Order__c','MED05',['IOR_FEE_USD__c','Handling_and_Admin_Fee__c','Bank_Fees__c','EOR_and_Export_Compliance_Fee_USD__c'])</v>
      </c>
      <c r="V6" t="str">
        <f>"ior_fee(results_df,'"&amp;Shipment_Order__c_exp4404[[#This Row],[Client_Reference__c]]&amp;"')"</f>
        <v>ior_fee(results_df,'MED05')</v>
      </c>
      <c r="W6" t="str">
        <f>"handling_and_admin_fees(results_df,'"&amp;Shipment_Order__c_exp4404[[#This Row],[Client_Reference__c]]&amp;"')"</f>
        <v>handling_and_admin_fees(results_df,'MED05')</v>
      </c>
      <c r="X6" t="str">
        <f>"bank_fees(results_df,'"&amp;Shipment_Order__c_exp4404[[#This Row],[Client_Reference__c]]&amp;"')"</f>
        <v>bank_fees(results_df,'MED05')</v>
      </c>
      <c r="Y6" s="18" t="str">
        <f>"sum_fields(results_df,'Shipment_Order__c','"&amp;Shipment_Order__c_exp4404[[#This Row],[Client_Reference__c]]&amp;"',['Total_clearance_Costs__c','Total_Customs_Brokerage_Cost__c','Recharge_Handling_Costs__c','Total_License_Cost__c'])"</f>
        <v>sum_fields(results_df,'Shipment_Order__c','MED05',['Total_clearance_Costs__c','Total_Customs_Brokerage_Cost__c','Recharge_Handling_Costs__c','Total_License_Cost__c'])</v>
      </c>
      <c r="Z6" s="18" t="str">
        <f>"clearance_fees(results_df,'"&amp;Shipment_Order__c_exp4404[[#This Row],[Lookup Value]]&amp;"')"</f>
        <v>clearance_fees(results_df,'MED05')</v>
      </c>
      <c r="AA6" s="18" t="str">
        <f>"brokerage_fees(results_df,'"&amp;Shipment_Order__c_exp4404[[#This Row],[Lookup Value]]&amp;"')"</f>
        <v>brokerage_fees(results_df,'MED05')</v>
      </c>
      <c r="AB6" s="18" t="str">
        <f>"handling_fees(results_df,'"&amp;Shipment_Order__c_exp4404[[#This Row],[Lookup Value]]&amp;"')"</f>
        <v>handling_fees(results_df,'MED05')</v>
      </c>
      <c r="AC6" s="18" t="str">
        <f>"license_fees(results_df,'"&amp;Shipment_Order__c_exp4404[[#This Row],[Lookup Value]]&amp;"')"</f>
        <v>license_fees(results_df,'MED05')</v>
      </c>
      <c r="AD6" t="s">
        <v>1807</v>
      </c>
      <c r="AE6" t="s">
        <v>1758</v>
      </c>
      <c r="AF6" t="s">
        <v>1734</v>
      </c>
      <c r="AG6" t="s">
        <v>1734</v>
      </c>
      <c r="AH6" t="str">
        <f>"eor_fee(results_df,'"&amp;Shipment_Order__c_exp4404[[#This Row],[Client_Reference__c]]&amp;"')"</f>
        <v>eor_fee(results_df,'MED05')</v>
      </c>
      <c r="AI6" s="18" t="str">
        <f>"total_taxes(results_df,'"&amp;Shipment_Order__c_exp4404[[#This Row],[Lookup Value]]&amp;"')"</f>
        <v>total_taxes(results_df,'MED05')</v>
      </c>
      <c r="AJ6" s="18" t="str">
        <f>"tax_cost(results_df,'"&amp;Shipment_Order__c_exp4404[[#This Row],[Client_Reference__c]]&amp;"')"</f>
        <v>tax_cost(results_df,'MED05')</v>
      </c>
      <c r="AK6" t="s">
        <v>1728</v>
      </c>
      <c r="AL6" t="s">
        <v>1728</v>
      </c>
      <c r="AM6" t="s">
        <v>1735</v>
      </c>
      <c r="AN6" t="s">
        <v>1760</v>
      </c>
      <c r="AO6" t="str">
        <f>"taxrange_max(results_df,'"&amp;Shipment_Order__c_exp4404[[#This Row],[Client_Reference__c]]&amp;"')"</f>
        <v>taxrange_max(results_df,'MED05')</v>
      </c>
      <c r="AP6" t="str">
        <f>"taxrange_min(results_df,'"&amp;Shipment_Order__c_exp4404[[#This Row],[Client_Reference__c]]&amp;"')"</f>
        <v>taxrange_min(results_df,'MED05')</v>
      </c>
      <c r="AQ6" t="str">
        <f>"costrange_max(results_df,'"&amp;Shipment_Order__c_exp4404[[#This Row],[Client_Reference__c]]&amp;"')"</f>
        <v>costrange_max(results_df,'MED05')</v>
      </c>
      <c r="AR6" t="str">
        <f>"costrange_min(results_df,'"&amp;Shipment_Order__c_exp4404[[#This Row],[Client_Reference__c]]&amp;"')"</f>
        <v>costrange_min(results_df,'MED05')</v>
      </c>
      <c r="AS6" t="s">
        <v>1808</v>
      </c>
      <c r="AT6" t="str">
        <f>Shipment_Order__c_exp4404[[#This Row],[Client_Reference__c]]</f>
        <v>MED05</v>
      </c>
      <c r="AV6" t="s">
        <v>1484</v>
      </c>
      <c r="AW6" t="s">
        <v>1809</v>
      </c>
      <c r="AX6" t="s">
        <v>1810</v>
      </c>
      <c r="AY6" t="s">
        <v>1790</v>
      </c>
      <c r="AZ6" t="s">
        <v>1791</v>
      </c>
      <c r="BA6" t="s">
        <v>1729</v>
      </c>
      <c r="BB6" t="s">
        <v>1729</v>
      </c>
      <c r="BC6" t="s">
        <v>1729</v>
      </c>
      <c r="BD6" t="s">
        <v>1792</v>
      </c>
      <c r="BE6" t="s">
        <v>1793</v>
      </c>
      <c r="BF6" t="s">
        <v>1794</v>
      </c>
      <c r="BG6" t="s">
        <v>1795</v>
      </c>
      <c r="BH6" t="s">
        <v>1796</v>
      </c>
      <c r="BI6" t="s">
        <v>1763</v>
      </c>
      <c r="BJ6" t="s">
        <v>1764</v>
      </c>
      <c r="BK6" t="s">
        <v>1729</v>
      </c>
      <c r="BL6" t="s">
        <v>1734</v>
      </c>
      <c r="BM6" t="s">
        <v>1729</v>
      </c>
      <c r="BN6" t="s">
        <v>1729</v>
      </c>
      <c r="BO6" t="s">
        <v>1743</v>
      </c>
      <c r="BP6" t="s">
        <v>1728</v>
      </c>
      <c r="BQ6" t="s">
        <v>1797</v>
      </c>
      <c r="BR6" t="s">
        <v>1792</v>
      </c>
      <c r="BS6" t="s">
        <v>1792</v>
      </c>
      <c r="BT6" t="s">
        <v>1728</v>
      </c>
      <c r="BU6" s="18" t="str">
        <f>"inherit(results_df,'Part__c','"&amp;Part__c_exp5415[[#This Row],[Lookup Value]]&amp;"','Matched_HS_Code2__r.Rate__c')"</f>
        <v>inherit(results_df,'Part__c','MED03:123PROWDANDAPPLE','Matched_HS_Code2__r.Rate__c')</v>
      </c>
      <c r="BV6" t="s">
        <v>1729</v>
      </c>
      <c r="BW6" t="s">
        <v>1729</v>
      </c>
      <c r="BX6" t="s">
        <v>1729</v>
      </c>
      <c r="BY6" t="str">
        <f>"inherit(results_df,'Part__c','"&amp;Part__c_exp5415[[#This Row],[Lookup Value]]&amp;"','Matched_HS_Code2__r.Specific_VAT_Rate__c')"</f>
        <v>inherit(results_df,'Part__c','MED03:123PROWDANDAPPLE','Matched_HS_Code2__r.Specific_VAT_Rate__c')</v>
      </c>
      <c r="BZ6" s="18" t="s">
        <v>21</v>
      </c>
      <c r="CA6" t="str">
        <f>Part__c_exp5415[[#This Row],[Shipment_Order__r.Client_Reference__c]]&amp;":"&amp;Part__c_exp5415[[#This Row],[LookupName]]</f>
        <v>MED03:123PROWDANDAPPLE</v>
      </c>
      <c r="CC6" t="s">
        <v>1495</v>
      </c>
      <c r="CD6" s="18" t="str">
        <f>"inherit(results_df,'Freight__c','"&amp;Freight__c_exp6426[[#This Row],[Lookup Value]]&amp;"','Selected_Rate_From_Existing__c')"</f>
        <v>inherit(results_df,'Freight__c','MED05','Selected_Rate_From_Existing__c')</v>
      </c>
      <c r="CE6" t="s">
        <v>1811</v>
      </c>
      <c r="CF6" s="18" t="str">
        <f>"int_freight_fee_invoiced(results_df,'"&amp;Freight__c_exp6426[[#This Row],[Lookup Value]]&amp;"')"</f>
        <v>int_freight_fee_invoiced(results_df,'MED05')</v>
      </c>
      <c r="CG6" t="s">
        <v>1812</v>
      </c>
      <c r="CH6" t="s">
        <v>1813</v>
      </c>
      <c r="CI6" t="s">
        <v>1814</v>
      </c>
      <c r="CJ6" t="s">
        <v>1815</v>
      </c>
      <c r="CK6" t="str">
        <f>Freight__c_exp6426[[#This Row],[Shipment_Order__r.Client_Reference__c]]</f>
        <v>MED05</v>
      </c>
      <c r="CM6" t="s">
        <v>22</v>
      </c>
      <c r="CN6" t="s">
        <v>1816</v>
      </c>
      <c r="CO6" t="s">
        <v>1817</v>
      </c>
      <c r="CP6" t="s">
        <v>1818</v>
      </c>
      <c r="CQ6" t="s">
        <v>1728</v>
      </c>
      <c r="CR6" t="s">
        <v>1743</v>
      </c>
      <c r="CS6" t="s">
        <v>1751</v>
      </c>
      <c r="CT6" t="s">
        <v>1752</v>
      </c>
      <c r="CU6" t="s">
        <v>1753</v>
      </c>
      <c r="CV6" t="str">
        <f>SUBSTITUTE(Task_exp7437[[#This Row],[Shipment_Order__r.Client_Reference__c]]&amp;":"&amp;Task_exp7437[[#This Row],[Master_Task_LookupName]],"\","")</f>
        <v>MED01:Commercial Invoice Required (TecEx)</v>
      </c>
    </row>
    <row r="7" spans="1:100" x14ac:dyDescent="0.25">
      <c r="A7" t="s">
        <v>1490</v>
      </c>
      <c r="B7" t="s">
        <v>1728</v>
      </c>
      <c r="C7" t="s">
        <v>1729</v>
      </c>
      <c r="D7" s="18" t="str">
        <f>"client_actual_freight(results_df,'"&amp;Shipment_Order__c_exp4404[[#This Row],[Client_Reference__c]]&amp;"')"</f>
        <v>client_actual_freight(results_df,'MED06')</v>
      </c>
      <c r="E7" t="str">
        <f>"client_actual_insurance(results_df,'"&amp;Shipment_Order__c_exp4404[[#This Row],[Client_Reference__c]]&amp;"')"</f>
        <v>client_actual_insurance(results_df,'MED06')</v>
      </c>
      <c r="F7" t="str">
        <f>"ci_input_freight(results_df,'"&amp;Shipment_Order__c_exp4404[[#This Row],[Client_Reference__c]]&amp;"')"</f>
        <v>ci_input_freight(results_df,'MED06')</v>
      </c>
      <c r="G7" t="str">
        <f>"ci_input_liability_cover(results_df,'"&amp;Shipment_Order__c_exp4404[[#This Row],[Client_Reference__c]]&amp;"')"</f>
        <v>ci_input_liability_cover(results_df,'MED06')</v>
      </c>
      <c r="H7" s="18" t="str">
        <f>"sum_fields(results_df,'Shipment_Order__c','"&amp;Shipment_Order__c_exp4404[[#This Row],[Client_Reference__c]]&amp;"',['FC_Total_Customs_Brokerage_Cost__c','FC_Total_Clearance_Costs__c','FC_Total_Handling_Costs__c','FC_Total_License_Cost__c'])"</f>
        <v>sum_fields(results_df,'Shipment_Order__c','MED06',['FC_Total_Customs_Brokerage_Cost__c','FC_Total_Clearance_Costs__c','FC_Total_Handling_Costs__c','FC_Total_License_Cost__c'])</v>
      </c>
      <c r="I7" s="18" t="str">
        <f>"brokerage_costs(results_df,'"&amp;Shipment_Order__c_exp4404[[#This Row],[Lookup Value]]&amp;"')"</f>
        <v>brokerage_costs(results_df,'MED06')</v>
      </c>
      <c r="J7" s="18" t="str">
        <f>"clearance_costs(results_df,'"&amp;Shipment_Order__c_exp4404[[#This Row],[Lookup Value]]&amp;"')"</f>
        <v>clearance_costs(results_df,'MED06')</v>
      </c>
      <c r="K7" s="18" t="str">
        <f>"handling_costs(results_df,'"&amp;Shipment_Order__c_exp4404[[#This Row],[Lookup Value]]&amp;"')"</f>
        <v>handling_costs(results_df,'MED06')</v>
      </c>
      <c r="L7" s="18" t="str">
        <f>"inherit(results_df,'Shipment_Order__c','"&amp;Shipment_Order__c_exp4404[[#This Row],[Client_Reference__c]]&amp;"','FC_IOR_and_Import_Compliance_Fee_USD__c')"</f>
        <v>inherit(results_df,'Shipment_Order__c','MED06','FC_IOR_and_Import_Compliance_Fee_USD__c')</v>
      </c>
      <c r="M7" s="18" t="str">
        <f>"ior_eor_cost(results_df,'"&amp;Shipment_Order__c_exp4404[[#This Row],[Lookup Value]]&amp;"')"</f>
        <v>ior_eor_cost(results_df,'MED06')</v>
      </c>
      <c r="N7" s="18" t="str">
        <f>"licenses_costs(results_df,'"&amp;Shipment_Order__c_exp4404[[#This Row],[Lookup Value]]&amp;"')"</f>
        <v>licenses_costs(results_df,'MED06')</v>
      </c>
      <c r="O7" s="18" t="str">
        <f>"recharge_tax_and_duty(results_df,'"&amp;Shipment_Order__c_exp4404[[#This Row],[Lookup Value]]&amp;"')"</f>
        <v>recharge_tax_and_duty(results_df,'MED06')</v>
      </c>
      <c r="P7" t="s">
        <v>1819</v>
      </c>
      <c r="Q7" t="s">
        <v>1820</v>
      </c>
      <c r="R7" s="18" t="str">
        <f>"int_delivery_fee(results_df,'"&amp;Shipment_Order__c_exp4404[[#This Row],[Client_Reference__c]]&amp;"')"</f>
        <v>int_delivery_fee(results_df,'MED06')</v>
      </c>
      <c r="S7" t="str">
        <f>"liability_cover_fee(results_df,'"&amp;Shipment_Order__c_exp4404[[#This Row],[Client_Reference__c]]&amp;"')"</f>
        <v>liability_cover_fee(results_df,'MED06')</v>
      </c>
      <c r="T7" t="s">
        <v>1821</v>
      </c>
      <c r="U7" s="18" t="str">
        <f>"sum_fields(results_df,'Shipment_Order__c','"&amp;Shipment_Order__c_exp4404[[#This Row],[Client_Reference__c]]&amp;"',['IOR_FEE_USD__c','Handling_and_Admin_Fee__c','Bank_Fees__c','EOR_and_Export_Compliance_Fee_USD__c'])"</f>
        <v>sum_fields(results_df,'Shipment_Order__c','MED06',['IOR_FEE_USD__c','Handling_and_Admin_Fee__c','Bank_Fees__c','EOR_and_Export_Compliance_Fee_USD__c'])</v>
      </c>
      <c r="V7" t="str">
        <f>"ior_fee(results_df,'"&amp;Shipment_Order__c_exp4404[[#This Row],[Client_Reference__c]]&amp;"')"</f>
        <v>ior_fee(results_df,'MED06')</v>
      </c>
      <c r="W7" t="str">
        <f>"handling_and_admin_fees(results_df,'"&amp;Shipment_Order__c_exp4404[[#This Row],[Client_Reference__c]]&amp;"')"</f>
        <v>handling_and_admin_fees(results_df,'MED06')</v>
      </c>
      <c r="X7" t="str">
        <f>"bank_fees(results_df,'"&amp;Shipment_Order__c_exp4404[[#This Row],[Client_Reference__c]]&amp;"')"</f>
        <v>bank_fees(results_df,'MED06')</v>
      </c>
      <c r="Y7" s="18" t="str">
        <f>"sum_fields(results_df,'Shipment_Order__c','"&amp;Shipment_Order__c_exp4404[[#This Row],[Client_Reference__c]]&amp;"',['Total_clearance_Costs__c','Total_Customs_Brokerage_Cost__c','Recharge_Handling_Costs__c','Total_License_Cost__c'])"</f>
        <v>sum_fields(results_df,'Shipment_Order__c','MED06',['Total_clearance_Costs__c','Total_Customs_Brokerage_Cost__c','Recharge_Handling_Costs__c','Total_License_Cost__c'])</v>
      </c>
      <c r="Z7" s="18" t="str">
        <f>"clearance_fees(results_df,'"&amp;Shipment_Order__c_exp4404[[#This Row],[Lookup Value]]&amp;"')"</f>
        <v>clearance_fees(results_df,'MED06')</v>
      </c>
      <c r="AA7" s="18" t="str">
        <f>"brokerage_fees(results_df,'"&amp;Shipment_Order__c_exp4404[[#This Row],[Lookup Value]]&amp;"')"</f>
        <v>brokerage_fees(results_df,'MED06')</v>
      </c>
      <c r="AB7" s="18" t="str">
        <f>"handling_fees(results_df,'"&amp;Shipment_Order__c_exp4404[[#This Row],[Lookup Value]]&amp;"')"</f>
        <v>handling_fees(results_df,'MED06')</v>
      </c>
      <c r="AC7" s="18" t="str">
        <f>"license_fees(results_df,'"&amp;Shipment_Order__c_exp4404[[#This Row],[Lookup Value]]&amp;"')"</f>
        <v>license_fees(results_df,'MED06')</v>
      </c>
      <c r="AD7" t="s">
        <v>1822</v>
      </c>
      <c r="AE7" t="s">
        <v>1823</v>
      </c>
      <c r="AF7" t="s">
        <v>1824</v>
      </c>
      <c r="AG7" t="s">
        <v>1825</v>
      </c>
      <c r="AH7" t="str">
        <f>"eor_fee(results_df,'"&amp;Shipment_Order__c_exp4404[[#This Row],[Client_Reference__c]]&amp;"')"</f>
        <v>eor_fee(results_df,'MED06')</v>
      </c>
      <c r="AI7" s="18" t="str">
        <f>"total_taxes(results_df,'"&amp;Shipment_Order__c_exp4404[[#This Row],[Lookup Value]]&amp;"')"</f>
        <v>total_taxes(results_df,'MED06')</v>
      </c>
      <c r="AJ7" s="18" t="str">
        <f>"tax_cost(results_df,'"&amp;Shipment_Order__c_exp4404[[#This Row],[Client_Reference__c]]&amp;"')"</f>
        <v>tax_cost(results_df,'MED06')</v>
      </c>
      <c r="AK7" t="s">
        <v>1743</v>
      </c>
      <c r="AL7" t="s">
        <v>1743</v>
      </c>
      <c r="AM7" t="s">
        <v>1735</v>
      </c>
      <c r="AN7" t="s">
        <v>1760</v>
      </c>
      <c r="AO7" t="str">
        <f>"taxrange_max(results_df,'"&amp;Shipment_Order__c_exp4404[[#This Row],[Client_Reference__c]]&amp;"')"</f>
        <v>taxrange_max(results_df,'MED06')</v>
      </c>
      <c r="AP7" t="str">
        <f>"taxrange_min(results_df,'"&amp;Shipment_Order__c_exp4404[[#This Row],[Client_Reference__c]]&amp;"')"</f>
        <v>taxrange_min(results_df,'MED06')</v>
      </c>
      <c r="AQ7" t="str">
        <f>"costrange_max(results_df,'"&amp;Shipment_Order__c_exp4404[[#This Row],[Client_Reference__c]]&amp;"')"</f>
        <v>costrange_max(results_df,'MED06')</v>
      </c>
      <c r="AR7" t="str">
        <f>"costrange_min(results_df,'"&amp;Shipment_Order__c_exp4404[[#This Row],[Client_Reference__c]]&amp;"')"</f>
        <v>costrange_min(results_df,'MED06')</v>
      </c>
      <c r="AS7" t="s">
        <v>1734</v>
      </c>
      <c r="AT7" t="str">
        <f>Shipment_Order__c_exp4404[[#This Row],[Client_Reference__c]]</f>
        <v>MED06</v>
      </c>
      <c r="AV7" t="s">
        <v>1484</v>
      </c>
      <c r="AW7" t="s">
        <v>1826</v>
      </c>
      <c r="AX7" t="s">
        <v>1827</v>
      </c>
      <c r="AY7" t="s">
        <v>1729</v>
      </c>
      <c r="AZ7" t="s">
        <v>1729</v>
      </c>
      <c r="BA7" t="s">
        <v>1729</v>
      </c>
      <c r="BB7" t="s">
        <v>1729</v>
      </c>
      <c r="BC7" t="s">
        <v>1729</v>
      </c>
      <c r="BD7" t="s">
        <v>1729</v>
      </c>
      <c r="BE7" t="s">
        <v>1729</v>
      </c>
      <c r="BF7" t="s">
        <v>1729</v>
      </c>
      <c r="BG7" t="s">
        <v>1729</v>
      </c>
      <c r="BH7" t="s">
        <v>1729</v>
      </c>
      <c r="BI7" t="s">
        <v>1763</v>
      </c>
      <c r="BJ7" t="s">
        <v>1764</v>
      </c>
      <c r="BK7" t="s">
        <v>1729</v>
      </c>
      <c r="BL7" t="s">
        <v>1734</v>
      </c>
      <c r="BM7" t="s">
        <v>1729</v>
      </c>
      <c r="BN7" t="s">
        <v>1729</v>
      </c>
      <c r="BO7" t="s">
        <v>1743</v>
      </c>
      <c r="BP7" t="s">
        <v>1728</v>
      </c>
      <c r="BQ7" t="s">
        <v>1729</v>
      </c>
      <c r="BR7" t="s">
        <v>1729</v>
      </c>
      <c r="BS7" t="s">
        <v>1729</v>
      </c>
      <c r="BT7" t="s">
        <v>1743</v>
      </c>
      <c r="BU7" t="s">
        <v>1729</v>
      </c>
      <c r="BV7" t="s">
        <v>1729</v>
      </c>
      <c r="BW7" t="s">
        <v>1729</v>
      </c>
      <c r="BX7" t="s">
        <v>1729</v>
      </c>
      <c r="BY7" t="s">
        <v>1729</v>
      </c>
      <c r="BZ7" s="18" t="s">
        <v>21</v>
      </c>
      <c r="CA7" t="str">
        <f>Part__c_exp5415[[#This Row],[Shipment_Order__r.Client_Reference__c]]&amp;":"&amp;Part__c_exp5415[[#This Row],[LookupName]]</f>
        <v>MED03:123PROWDFORAPPLE</v>
      </c>
      <c r="CC7" t="s">
        <v>1490</v>
      </c>
      <c r="CD7" s="18" t="str">
        <f>"inherit(results_df,'Freight__c','"&amp;Freight__c_exp6426[[#This Row],[Lookup Value]]&amp;"','Selected_Rate_From_Existing__c')"</f>
        <v>inherit(results_df,'Freight__c','MED06','Selected_Rate_From_Existing__c')</v>
      </c>
      <c r="CE7" t="s">
        <v>1828</v>
      </c>
      <c r="CF7" s="18" t="str">
        <f>"int_freight_fee_invoiced(results_df,'"&amp;Freight__c_exp6426[[#This Row],[Lookup Value]]&amp;"')"</f>
        <v>int_freight_fee_invoiced(results_df,'MED06')</v>
      </c>
      <c r="CG7" t="s">
        <v>1729</v>
      </c>
      <c r="CH7" t="s">
        <v>1745</v>
      </c>
      <c r="CI7" t="s">
        <v>1829</v>
      </c>
      <c r="CJ7" t="s">
        <v>1830</v>
      </c>
      <c r="CK7" t="str">
        <f>Freight__c_exp6426[[#This Row],[Shipment_Order__r.Client_Reference__c]]</f>
        <v>MED06</v>
      </c>
      <c r="CM7" t="s">
        <v>22</v>
      </c>
      <c r="CN7" t="s">
        <v>1831</v>
      </c>
      <c r="CO7" t="s">
        <v>1832</v>
      </c>
      <c r="CP7" t="s">
        <v>1833</v>
      </c>
      <c r="CQ7" t="s">
        <v>1728</v>
      </c>
      <c r="CR7" t="s">
        <v>1743</v>
      </c>
      <c r="CS7" t="s">
        <v>1751</v>
      </c>
      <c r="CT7" t="s">
        <v>1760</v>
      </c>
      <c r="CU7" t="s">
        <v>1753</v>
      </c>
      <c r="CV7" t="str">
        <f>SUBSTITUTE(Task_exp7437[[#This Row],[Shipment_Order__r.Client_Reference__c]]&amp;":"&amp;Task_exp7437[[#This Row],[Master_Task_LookupName]],"\","")</f>
        <v>MED01:Pre-alert/Departure Notice/Flight Details Required</v>
      </c>
    </row>
    <row r="8" spans="1:100" x14ac:dyDescent="0.25">
      <c r="A8" t="s">
        <v>1496</v>
      </c>
      <c r="B8" t="s">
        <v>1728</v>
      </c>
      <c r="C8" t="s">
        <v>1834</v>
      </c>
      <c r="D8" s="18" t="str">
        <f>"client_actual_freight(results_df,'"&amp;Shipment_Order__c_exp4404[[#This Row],[Client_Reference__c]]&amp;"')"</f>
        <v>client_actual_freight(results_df,'MED07')</v>
      </c>
      <c r="E8" t="str">
        <f>"client_actual_insurance(results_df,'"&amp;Shipment_Order__c_exp4404[[#This Row],[Client_Reference__c]]&amp;"')"</f>
        <v>client_actual_insurance(results_df,'MED07')</v>
      </c>
      <c r="F8" t="str">
        <f>"ci_input_freight(results_df,'"&amp;Shipment_Order__c_exp4404[[#This Row],[Client_Reference__c]]&amp;"')"</f>
        <v>ci_input_freight(results_df,'MED07')</v>
      </c>
      <c r="G8" t="str">
        <f>"ci_input_liability_cover(results_df,'"&amp;Shipment_Order__c_exp4404[[#This Row],[Client_Reference__c]]&amp;"')"</f>
        <v>ci_input_liability_cover(results_df,'MED07')</v>
      </c>
      <c r="H8" s="18" t="str">
        <f>"sum_fields(results_df,'Shipment_Order__c','"&amp;Shipment_Order__c_exp4404[[#This Row],[Client_Reference__c]]&amp;"',['FC_Total_Customs_Brokerage_Cost__c','FC_Total_Clearance_Costs__c','FC_Total_Handling_Costs__c','FC_Total_License_Cost__c'])"</f>
        <v>sum_fields(results_df,'Shipment_Order__c','MED07',['FC_Total_Customs_Brokerage_Cost__c','FC_Total_Clearance_Costs__c','FC_Total_Handling_Costs__c','FC_Total_License_Cost__c'])</v>
      </c>
      <c r="I8" s="18" t="str">
        <f>"brokerage_costs(results_df,'"&amp;Shipment_Order__c_exp4404[[#This Row],[Lookup Value]]&amp;"')"</f>
        <v>brokerage_costs(results_df,'MED07')</v>
      </c>
      <c r="J8" s="18" t="str">
        <f>"clearance_costs(results_df,'"&amp;Shipment_Order__c_exp4404[[#This Row],[Lookup Value]]&amp;"')"</f>
        <v>clearance_costs(results_df,'MED07')</v>
      </c>
      <c r="K8" s="18" t="str">
        <f>"handling_costs(results_df,'"&amp;Shipment_Order__c_exp4404[[#This Row],[Lookup Value]]&amp;"')"</f>
        <v>handling_costs(results_df,'MED07')</v>
      </c>
      <c r="L8" s="18" t="str">
        <f>"inherit(results_df,'Shipment_Order__c','"&amp;Shipment_Order__c_exp4404[[#This Row],[Client_Reference__c]]&amp;"','FC_IOR_and_Import_Compliance_Fee_USD__c')"</f>
        <v>inherit(results_df,'Shipment_Order__c','MED07','FC_IOR_and_Import_Compliance_Fee_USD__c')</v>
      </c>
      <c r="M8" s="18" t="str">
        <f>"ior_eor_cost(results_df,'"&amp;Shipment_Order__c_exp4404[[#This Row],[Lookup Value]]&amp;"')"</f>
        <v>ior_eor_cost(results_df,'MED07')</v>
      </c>
      <c r="N8" s="18" t="str">
        <f>"licenses_costs(results_df,'"&amp;Shipment_Order__c_exp4404[[#This Row],[Lookup Value]]&amp;"')"</f>
        <v>licenses_costs(results_df,'MED07')</v>
      </c>
      <c r="O8" s="18" t="str">
        <f>"recharge_tax_and_duty(results_df,'"&amp;Shipment_Order__c_exp4404[[#This Row],[Lookup Value]]&amp;"')"</f>
        <v>recharge_tax_and_duty(results_df,'MED07')</v>
      </c>
      <c r="P8" t="s">
        <v>1835</v>
      </c>
      <c r="Q8" t="s">
        <v>1836</v>
      </c>
      <c r="R8" s="18" t="str">
        <f>"int_delivery_fee(results_df,'"&amp;Shipment_Order__c_exp4404[[#This Row],[Client_Reference__c]]&amp;"')"</f>
        <v>int_delivery_fee(results_df,'MED07')</v>
      </c>
      <c r="S8" t="str">
        <f>"liability_cover_fee(results_df,'"&amp;Shipment_Order__c_exp4404[[#This Row],[Client_Reference__c]]&amp;"')"</f>
        <v>liability_cover_fee(results_df,'MED07')</v>
      </c>
      <c r="T8" t="s">
        <v>1837</v>
      </c>
      <c r="U8" s="18" t="str">
        <f>"sum_fields(results_df,'Shipment_Order__c','"&amp;Shipment_Order__c_exp4404[[#This Row],[Client_Reference__c]]&amp;"',['IOR_FEE_USD__c','Handling_and_Admin_Fee__c','Bank_Fees__c','EOR_and_Export_Compliance_Fee_USD__c'])"</f>
        <v>sum_fields(results_df,'Shipment_Order__c','MED07',['IOR_FEE_USD__c','Handling_and_Admin_Fee__c','Bank_Fees__c','EOR_and_Export_Compliance_Fee_USD__c'])</v>
      </c>
      <c r="V8" t="str">
        <f>"ior_fee(results_df,'"&amp;Shipment_Order__c_exp4404[[#This Row],[Client_Reference__c]]&amp;"')"</f>
        <v>ior_fee(results_df,'MED07')</v>
      </c>
      <c r="W8" t="str">
        <f>"handling_and_admin_fees(results_df,'"&amp;Shipment_Order__c_exp4404[[#This Row],[Client_Reference__c]]&amp;"')"</f>
        <v>handling_and_admin_fees(results_df,'MED07')</v>
      </c>
      <c r="X8" t="str">
        <f>"bank_fees(results_df,'"&amp;Shipment_Order__c_exp4404[[#This Row],[Client_Reference__c]]&amp;"')"</f>
        <v>bank_fees(results_df,'MED07')</v>
      </c>
      <c r="Y8" s="18" t="str">
        <f>"sum_fields(results_df,'Shipment_Order__c','"&amp;Shipment_Order__c_exp4404[[#This Row],[Client_Reference__c]]&amp;"',['Total_clearance_Costs__c','Total_Customs_Brokerage_Cost__c','Recharge_Handling_Costs__c','Total_License_Cost__c'])"</f>
        <v>sum_fields(results_df,'Shipment_Order__c','MED07',['Total_clearance_Costs__c','Total_Customs_Brokerage_Cost__c','Recharge_Handling_Costs__c','Total_License_Cost__c'])</v>
      </c>
      <c r="Z8" s="18" t="str">
        <f>"clearance_fees(results_df,'"&amp;Shipment_Order__c_exp4404[[#This Row],[Lookup Value]]&amp;"')"</f>
        <v>clearance_fees(results_df,'MED07')</v>
      </c>
      <c r="AA8" s="18" t="str">
        <f>"brokerage_fees(results_df,'"&amp;Shipment_Order__c_exp4404[[#This Row],[Lookup Value]]&amp;"')"</f>
        <v>brokerage_fees(results_df,'MED07')</v>
      </c>
      <c r="AB8" s="18" t="str">
        <f>"handling_fees(results_df,'"&amp;Shipment_Order__c_exp4404[[#This Row],[Lookup Value]]&amp;"')"</f>
        <v>handling_fees(results_df,'MED07')</v>
      </c>
      <c r="AC8" s="18" t="str">
        <f>"license_fees(results_df,'"&amp;Shipment_Order__c_exp4404[[#This Row],[Lookup Value]]&amp;"')"</f>
        <v>license_fees(results_df,'MED07')</v>
      </c>
      <c r="AD8" t="s">
        <v>1757</v>
      </c>
      <c r="AE8" t="s">
        <v>1758</v>
      </c>
      <c r="AF8" t="s">
        <v>1734</v>
      </c>
      <c r="AG8" t="s">
        <v>1734</v>
      </c>
      <c r="AH8" t="str">
        <f>"eor_fee(results_df,'"&amp;Shipment_Order__c_exp4404[[#This Row],[Client_Reference__c]]&amp;"')"</f>
        <v>eor_fee(results_df,'MED07')</v>
      </c>
      <c r="AI8" s="18" t="str">
        <f>"total_taxes(results_df,'"&amp;Shipment_Order__c_exp4404[[#This Row],[Lookup Value]]&amp;"')"</f>
        <v>total_taxes(results_df,'MED07')</v>
      </c>
      <c r="AJ8" s="18" t="str">
        <f>"tax_cost(results_df,'"&amp;Shipment_Order__c_exp4404[[#This Row],[Client_Reference__c]]&amp;"')"</f>
        <v>tax_cost(results_df,'MED07')</v>
      </c>
      <c r="AK8" t="s">
        <v>1728</v>
      </c>
      <c r="AL8" t="s">
        <v>1728</v>
      </c>
      <c r="AM8" t="s">
        <v>1735</v>
      </c>
      <c r="AN8" t="s">
        <v>1760</v>
      </c>
      <c r="AO8" t="str">
        <f>"taxrange_max(results_df,'"&amp;Shipment_Order__c_exp4404[[#This Row],[Client_Reference__c]]&amp;"')"</f>
        <v>taxrange_max(results_df,'MED07')</v>
      </c>
      <c r="AP8" t="str">
        <f>"taxrange_min(results_df,'"&amp;Shipment_Order__c_exp4404[[#This Row],[Client_Reference__c]]&amp;"')"</f>
        <v>taxrange_min(results_df,'MED07')</v>
      </c>
      <c r="AQ8" t="str">
        <f>"costrange_max(results_df,'"&amp;Shipment_Order__c_exp4404[[#This Row],[Client_Reference__c]]&amp;"')"</f>
        <v>costrange_max(results_df,'MED07')</v>
      </c>
      <c r="AR8" t="str">
        <f>"costrange_min(results_df,'"&amp;Shipment_Order__c_exp4404[[#This Row],[Client_Reference__c]]&amp;"')"</f>
        <v>costrange_min(results_df,'MED07')</v>
      </c>
      <c r="AS8" t="s">
        <v>1734</v>
      </c>
      <c r="AT8" t="str">
        <f>Shipment_Order__c_exp4404[[#This Row],[Client_Reference__c]]</f>
        <v>MED07</v>
      </c>
      <c r="AV8" t="s">
        <v>1484</v>
      </c>
      <c r="AW8" t="s">
        <v>1838</v>
      </c>
      <c r="AX8" t="s">
        <v>1839</v>
      </c>
      <c r="AY8" t="s">
        <v>1790</v>
      </c>
      <c r="AZ8" t="s">
        <v>1791</v>
      </c>
      <c r="BA8" t="s">
        <v>1729</v>
      </c>
      <c r="BB8" t="s">
        <v>1729</v>
      </c>
      <c r="BC8" t="s">
        <v>1729</v>
      </c>
      <c r="BD8" t="s">
        <v>1792</v>
      </c>
      <c r="BE8" t="s">
        <v>1793</v>
      </c>
      <c r="BF8" t="s">
        <v>1794</v>
      </c>
      <c r="BG8" t="s">
        <v>1795</v>
      </c>
      <c r="BH8" t="s">
        <v>1796</v>
      </c>
      <c r="BI8" t="s">
        <v>1763</v>
      </c>
      <c r="BJ8" t="s">
        <v>1764</v>
      </c>
      <c r="BK8" t="s">
        <v>1729</v>
      </c>
      <c r="BL8" t="s">
        <v>1734</v>
      </c>
      <c r="BM8" t="s">
        <v>1729</v>
      </c>
      <c r="BN8" t="s">
        <v>1729</v>
      </c>
      <c r="BO8" t="s">
        <v>1743</v>
      </c>
      <c r="BP8" t="s">
        <v>1728</v>
      </c>
      <c r="BQ8" t="s">
        <v>1797</v>
      </c>
      <c r="BR8" t="s">
        <v>1792</v>
      </c>
      <c r="BS8" t="s">
        <v>1792</v>
      </c>
      <c r="BT8" t="s">
        <v>1728</v>
      </c>
      <c r="BU8" s="18" t="str">
        <f>"inherit(results_df,'Part__c','"&amp;Part__c_exp5415[[#This Row],[Lookup Value]]&amp;"','Matched_HS_Code2__r.Rate__c')"</f>
        <v>inherit(results_df,'Part__c','MED03:123TEST456','Matched_HS_Code2__r.Rate__c')</v>
      </c>
      <c r="BV8" t="s">
        <v>1729</v>
      </c>
      <c r="BW8" t="s">
        <v>1729</v>
      </c>
      <c r="BX8" t="s">
        <v>1729</v>
      </c>
      <c r="BY8" t="str">
        <f>"inherit(results_df,'Part__c','"&amp;Part__c_exp5415[[#This Row],[Lookup Value]]&amp;"','Matched_HS_Code2__r.Specific_VAT_Rate__c')"</f>
        <v>inherit(results_df,'Part__c','MED03:123TEST456','Matched_HS_Code2__r.Specific_VAT_Rate__c')</v>
      </c>
      <c r="BZ8" s="18" t="s">
        <v>21</v>
      </c>
      <c r="CA8" t="str">
        <f>Part__c_exp5415[[#This Row],[Shipment_Order__r.Client_Reference__c]]&amp;":"&amp;Part__c_exp5415[[#This Row],[LookupName]]</f>
        <v>MED03:123TEST456</v>
      </c>
      <c r="CC8" t="s">
        <v>1496</v>
      </c>
      <c r="CD8" s="18" t="str">
        <f>"inherit(results_df,'Freight__c','"&amp;Freight__c_exp6426[[#This Row],[Lookup Value]]&amp;"','Selected_Rate_From_Existing__c')"</f>
        <v>inherit(results_df,'Freight__c','MED07','Selected_Rate_From_Existing__c')</v>
      </c>
      <c r="CE8" t="s">
        <v>1840</v>
      </c>
      <c r="CF8" s="18" t="str">
        <f>"int_freight_fee_invoiced(results_df,'"&amp;Freight__c_exp6426[[#This Row],[Lookup Value]]&amp;"')"</f>
        <v>int_freight_fee_invoiced(results_df,'MED07')</v>
      </c>
      <c r="CG8" t="s">
        <v>1812</v>
      </c>
      <c r="CH8" t="s">
        <v>1813</v>
      </c>
      <c r="CI8" t="s">
        <v>1841</v>
      </c>
      <c r="CJ8" t="s">
        <v>1842</v>
      </c>
      <c r="CK8" t="str">
        <f>Freight__c_exp6426[[#This Row],[Shipment_Order__r.Client_Reference__c]]</f>
        <v>MED07</v>
      </c>
      <c r="CM8" t="s">
        <v>22</v>
      </c>
      <c r="CN8" t="s">
        <v>1843</v>
      </c>
      <c r="CO8" t="s">
        <v>1844</v>
      </c>
      <c r="CP8" t="s">
        <v>1845</v>
      </c>
      <c r="CQ8" t="s">
        <v>1728</v>
      </c>
      <c r="CR8" t="s">
        <v>1743</v>
      </c>
      <c r="CS8" t="s">
        <v>1751</v>
      </c>
      <c r="CT8" t="s">
        <v>1760</v>
      </c>
      <c r="CU8" t="s">
        <v>1753</v>
      </c>
      <c r="CV8" t="str">
        <f>SUBSTITUTE(Task_exp7437[[#This Row],[Shipment_Order__r.Client_Reference__c]]&amp;":"&amp;Task_exp7437[[#This Row],[Master_Task_LookupName]],"\","")</f>
        <v>MED01:Datasheet</v>
      </c>
    </row>
    <row r="9" spans="1:100" x14ac:dyDescent="0.25">
      <c r="A9" t="s">
        <v>1509</v>
      </c>
      <c r="B9" t="s">
        <v>1728</v>
      </c>
      <c r="C9" t="s">
        <v>1729</v>
      </c>
      <c r="D9" s="18" t="str">
        <f>"client_actual_freight(results_df,'"&amp;Shipment_Order__c_exp4404[[#This Row],[Client_Reference__c]]&amp;"')"</f>
        <v>client_actual_freight(results_df,'MED08')</v>
      </c>
      <c r="E9" t="str">
        <f>"client_actual_insurance(results_df,'"&amp;Shipment_Order__c_exp4404[[#This Row],[Client_Reference__c]]&amp;"')"</f>
        <v>client_actual_insurance(results_df,'MED08')</v>
      </c>
      <c r="F9" t="str">
        <f>"ci_input_freight(results_df,'"&amp;Shipment_Order__c_exp4404[[#This Row],[Client_Reference__c]]&amp;"')"</f>
        <v>ci_input_freight(results_df,'MED08')</v>
      </c>
      <c r="G9" t="str">
        <f>"ci_input_liability_cover(results_df,'"&amp;Shipment_Order__c_exp4404[[#This Row],[Client_Reference__c]]&amp;"')"</f>
        <v>ci_input_liability_cover(results_df,'MED08')</v>
      </c>
      <c r="H9" s="18" t="str">
        <f>"sum_fields(results_df,'Shipment_Order__c','"&amp;Shipment_Order__c_exp4404[[#This Row],[Client_Reference__c]]&amp;"',['FC_Total_Customs_Brokerage_Cost__c','FC_Total_Clearance_Costs__c','FC_Total_Handling_Costs__c','FC_Total_License_Cost__c'])"</f>
        <v>sum_fields(results_df,'Shipment_Order__c','MED08',['FC_Total_Customs_Brokerage_Cost__c','FC_Total_Clearance_Costs__c','FC_Total_Handling_Costs__c','FC_Total_License_Cost__c'])</v>
      </c>
      <c r="I9" s="18" t="str">
        <f>"brokerage_costs(results_df,'"&amp;Shipment_Order__c_exp4404[[#This Row],[Lookup Value]]&amp;"')"</f>
        <v>brokerage_costs(results_df,'MED08')</v>
      </c>
      <c r="J9" s="18" t="str">
        <f>"clearance_costs(results_df,'"&amp;Shipment_Order__c_exp4404[[#This Row],[Lookup Value]]&amp;"')"</f>
        <v>clearance_costs(results_df,'MED08')</v>
      </c>
      <c r="K9" s="18" t="str">
        <f>"handling_costs(results_df,'"&amp;Shipment_Order__c_exp4404[[#This Row],[Lookup Value]]&amp;"')"</f>
        <v>handling_costs(results_df,'MED08')</v>
      </c>
      <c r="L9" s="18" t="str">
        <f>"inherit(results_df,'Shipment_Order__c','"&amp;Shipment_Order__c_exp4404[[#This Row],[Client_Reference__c]]&amp;"','FC_IOR_and_Import_Compliance_Fee_USD__c')"</f>
        <v>inherit(results_df,'Shipment_Order__c','MED08','FC_IOR_and_Import_Compliance_Fee_USD__c')</v>
      </c>
      <c r="M9" s="18" t="str">
        <f>"ior_eor_cost(results_df,'"&amp;Shipment_Order__c_exp4404[[#This Row],[Lookup Value]]&amp;"')"</f>
        <v>ior_eor_cost(results_df,'MED08')</v>
      </c>
      <c r="N9" s="18" t="str">
        <f>"licenses_costs(results_df,'"&amp;Shipment_Order__c_exp4404[[#This Row],[Lookup Value]]&amp;"')"</f>
        <v>licenses_costs(results_df,'MED08')</v>
      </c>
      <c r="O9" s="18" t="str">
        <f>"recharge_tax_and_duty(results_df,'"&amp;Shipment_Order__c_exp4404[[#This Row],[Lookup Value]]&amp;"')"</f>
        <v>recharge_tax_and_duty(results_df,'MED08')</v>
      </c>
      <c r="P9" t="s">
        <v>1846</v>
      </c>
      <c r="Q9" t="s">
        <v>1847</v>
      </c>
      <c r="R9" s="18" t="str">
        <f>"int_delivery_fee(results_df,'"&amp;Shipment_Order__c_exp4404[[#This Row],[Client_Reference__c]]&amp;"')"</f>
        <v>int_delivery_fee(results_df,'MED08')</v>
      </c>
      <c r="S9" t="str">
        <f>"liability_cover_fee(results_df,'"&amp;Shipment_Order__c_exp4404[[#This Row],[Client_Reference__c]]&amp;"')"</f>
        <v>liability_cover_fee(results_df,'MED08')</v>
      </c>
      <c r="T9" t="s">
        <v>1848</v>
      </c>
      <c r="U9" s="18" t="str">
        <f>"sum_fields(results_df,'Shipment_Order__c','"&amp;Shipment_Order__c_exp4404[[#This Row],[Client_Reference__c]]&amp;"',['IOR_FEE_USD__c','Handling_and_Admin_Fee__c','Bank_Fees__c','EOR_and_Export_Compliance_Fee_USD__c'])"</f>
        <v>sum_fields(results_df,'Shipment_Order__c','MED08',['IOR_FEE_USD__c','Handling_and_Admin_Fee__c','Bank_Fees__c','EOR_and_Export_Compliance_Fee_USD__c'])</v>
      </c>
      <c r="V9" t="str">
        <f>"ior_fee(results_df,'"&amp;Shipment_Order__c_exp4404[[#This Row],[Client_Reference__c]]&amp;"')"</f>
        <v>ior_fee(results_df,'MED08')</v>
      </c>
      <c r="W9" t="str">
        <f>"handling_and_admin_fees(results_df,'"&amp;Shipment_Order__c_exp4404[[#This Row],[Client_Reference__c]]&amp;"')"</f>
        <v>handling_and_admin_fees(results_df,'MED08')</v>
      </c>
      <c r="X9" t="str">
        <f>"bank_fees(results_df,'"&amp;Shipment_Order__c_exp4404[[#This Row],[Client_Reference__c]]&amp;"')"</f>
        <v>bank_fees(results_df,'MED08')</v>
      </c>
      <c r="Y9" s="18" t="str">
        <f>"sum_fields(results_df,'Shipment_Order__c','"&amp;Shipment_Order__c_exp4404[[#This Row],[Client_Reference__c]]&amp;"',['Total_clearance_Costs__c','Total_Customs_Brokerage_Cost__c','Recharge_Handling_Costs__c','Total_License_Cost__c'])"</f>
        <v>sum_fields(results_df,'Shipment_Order__c','MED08',['Total_clearance_Costs__c','Total_Customs_Brokerage_Cost__c','Recharge_Handling_Costs__c','Total_License_Cost__c'])</v>
      </c>
      <c r="Z9" s="18" t="str">
        <f>"clearance_fees(results_df,'"&amp;Shipment_Order__c_exp4404[[#This Row],[Lookup Value]]&amp;"')"</f>
        <v>clearance_fees(results_df,'MED08')</v>
      </c>
      <c r="AA9" s="18" t="str">
        <f>"brokerage_fees(results_df,'"&amp;Shipment_Order__c_exp4404[[#This Row],[Lookup Value]]&amp;"')"</f>
        <v>brokerage_fees(results_df,'MED08')</v>
      </c>
      <c r="AB9" s="18" t="str">
        <f>"handling_fees(results_df,'"&amp;Shipment_Order__c_exp4404[[#This Row],[Lookup Value]]&amp;"')"</f>
        <v>handling_fees(results_df,'MED08')</v>
      </c>
      <c r="AC9" s="18" t="str">
        <f>"license_fees(results_df,'"&amp;Shipment_Order__c_exp4404[[#This Row],[Lookup Value]]&amp;"')"</f>
        <v>license_fees(results_df,'MED08')</v>
      </c>
      <c r="AD9" t="s">
        <v>1734</v>
      </c>
      <c r="AE9" t="s">
        <v>1849</v>
      </c>
      <c r="AF9" t="s">
        <v>1850</v>
      </c>
      <c r="AG9" t="s">
        <v>1851</v>
      </c>
      <c r="AH9" t="str">
        <f>"eor_fee(results_df,'"&amp;Shipment_Order__c_exp4404[[#This Row],[Client_Reference__c]]&amp;"')"</f>
        <v>eor_fee(results_df,'MED08')</v>
      </c>
      <c r="AI9" s="18" t="str">
        <f>"total_taxes(results_df,'"&amp;Shipment_Order__c_exp4404[[#This Row],[Lookup Value]]&amp;"')"</f>
        <v>total_taxes(results_df,'MED08')</v>
      </c>
      <c r="AJ9" s="18" t="str">
        <f>"tax_cost(results_df,'"&amp;Shipment_Order__c_exp4404[[#This Row],[Client_Reference__c]]&amp;"')"</f>
        <v>tax_cost(results_df,'MED08')</v>
      </c>
      <c r="AK9" t="s">
        <v>1743</v>
      </c>
      <c r="AL9" t="s">
        <v>1743</v>
      </c>
      <c r="AM9" t="s">
        <v>1735</v>
      </c>
      <c r="AN9" t="s">
        <v>1736</v>
      </c>
      <c r="AO9" t="str">
        <f>"taxrange_max(results_df,'"&amp;Shipment_Order__c_exp4404[[#This Row],[Client_Reference__c]]&amp;"')"</f>
        <v>taxrange_max(results_df,'MED08')</v>
      </c>
      <c r="AP9" t="str">
        <f>"taxrange_min(results_df,'"&amp;Shipment_Order__c_exp4404[[#This Row],[Client_Reference__c]]&amp;"')"</f>
        <v>taxrange_min(results_df,'MED08')</v>
      </c>
      <c r="AQ9" t="str">
        <f>"costrange_max(results_df,'"&amp;Shipment_Order__c_exp4404[[#This Row],[Client_Reference__c]]&amp;"')"</f>
        <v>costrange_max(results_df,'MED08')</v>
      </c>
      <c r="AR9" t="str">
        <f>"costrange_min(results_df,'"&amp;Shipment_Order__c_exp4404[[#This Row],[Client_Reference__c]]&amp;"')"</f>
        <v>costrange_min(results_df,'MED08')</v>
      </c>
      <c r="AS9" t="s">
        <v>1734</v>
      </c>
      <c r="AT9" t="str">
        <f>Shipment_Order__c_exp4404[[#This Row],[Client_Reference__c]]</f>
        <v>MED08</v>
      </c>
      <c r="AV9" t="s">
        <v>1484</v>
      </c>
      <c r="AW9" t="s">
        <v>1852</v>
      </c>
      <c r="AX9" t="s">
        <v>1853</v>
      </c>
      <c r="AY9" t="s">
        <v>1738</v>
      </c>
      <c r="AZ9" t="s">
        <v>1739</v>
      </c>
      <c r="BA9" t="s">
        <v>1729</v>
      </c>
      <c r="BB9" t="s">
        <v>1729</v>
      </c>
      <c r="BC9" t="s">
        <v>1740</v>
      </c>
      <c r="BD9" s="18" t="str">
        <f>"inherit(results_df,'Part__c','"&amp;Part__c_exp5415[[#This Row],[Lookup Value]]&amp;"','Product__r.Li_on_batteries__c')"</f>
        <v>inherit(results_df,'Part__c','MED03:123TESTCARDIGAN','Product__r.Li_on_batteries__c')</v>
      </c>
      <c r="BE9" s="18" t="str">
        <f>"inherit(results_df,'Part__c','"&amp;Part__c_exp5415[[#This Row],[Lookup Value]]&amp;"','Product__r.Category__c')"</f>
        <v>inherit(results_df,'Part__c','MED03:123TESTCARDIGAN','Product__r.Category__c')</v>
      </c>
      <c r="BF9" s="18" t="str">
        <f>"inherit(results_df,'Part__c','"&amp;Part__c_exp5415[[#This Row],[Lookup Value]]&amp;"','Product__r.Sub_Category__c')"</f>
        <v>inherit(results_df,'Part__c','MED03:123TESTCARDIGAN','Product__r.Sub_Category__c')</v>
      </c>
      <c r="BG9" s="18" t="str">
        <f>"inherit(results_df,'Part__c','"&amp;Part__c_exp5415[[#This Row],[Lookup Value]]&amp;"','Product__r.US_HTS_Code__c')"</f>
        <v>inherit(results_df,'Part__c','MED03:123TESTCARDIGAN','Product__r.US_HTS_Code__c')</v>
      </c>
      <c r="BH9" s="18" t="str">
        <f>"inherit(results_df,'Part__c','"&amp;Part__c_exp5415[[#This Row],[Lookup Value]]&amp;"','Product__r.ECCN__c')"</f>
        <v>inherit(results_df,'Part__c','MED03:123TESTCARDIGAN','Product__r.ECCN__c')</v>
      </c>
      <c r="BI9" s="18" t="str">
        <f>"inherit(results_df,'Part__c','"&amp;Part__c_exp5415[[#This Row],[Lookup Value]]&amp;"','Product__r.Country_Two_Digit__c')"</f>
        <v>inherit(results_df,'Part__c','MED03:123TESTCARDIGAN','Product__r.Country_Two_Digit__c')</v>
      </c>
      <c r="BJ9" s="18" t="str">
        <f>"inherit(results_df,'Part__c','"&amp;Part__c_exp5415[[#This Row],[Lookup Value]]&amp;"','Product__r.Suggested_Country_of_Origin__c')"</f>
        <v>inherit(results_df,'Part__c','MED03:123TESTCARDIGAN','Product__r.Suggested_Country_of_Origin__c')</v>
      </c>
      <c r="BK9" s="18" t="str">
        <f>"inherit(results_df,'Part__c','"&amp;Part__c_exp5415[[#This Row],[Lookup Value]]&amp;"','Product__r.Country_of_Origin2__c')"</f>
        <v>inherit(results_df,'Part__c','MED03:123TESTCARDIGAN','Product__r.Country_of_Origin2__c')</v>
      </c>
      <c r="BL9" s="18" t="str">
        <f>"inherit(results_df,'Part__c','"&amp;Part__c_exp5415[[#This Row],[Lookup Value]]&amp;"','Product__r.MSRP__c')"</f>
        <v>inherit(results_df,'Part__c','MED03:123TESTCARDIGAN','Product__r.MSRP__c')</v>
      </c>
      <c r="BM9" s="18" t="s">
        <v>1741</v>
      </c>
      <c r="BN9" t="s">
        <v>1742</v>
      </c>
      <c r="BO9" t="s">
        <v>1743</v>
      </c>
      <c r="BP9" t="s">
        <v>1728</v>
      </c>
      <c r="BQ9" s="18" t="str">
        <f>"inherit(results_df,'Part__c','"&amp;Part__c_exp5415[[#This Row],[Lookup Value]]&amp;"','Product__r.Manufacturer__r.Name')"</f>
        <v>inherit(results_df,'Part__c','MED03:123TESTCARDIGAN','Product__r.Manufacturer__r.Name')</v>
      </c>
      <c r="BR9" s="18" t="str">
        <f>"inherit(results_df,'Part__c','"&amp;Part__c_exp5415[[#This Row],[Lookup Value]]&amp;"','Product__r.Wireless_capability__c')"</f>
        <v>inherit(results_df,'Part__c','MED03:123TESTCARDIGAN','Product__r.Wireless_capability__c')</v>
      </c>
      <c r="BS9" s="18" t="str">
        <f>"inherit(results_df,'Part__c','"&amp;Part__c_exp5415[[#This Row],[Lookup Value]]&amp;"','Product__r.Encryption__c')"</f>
        <v>inherit(results_df,'Part__c','MED03:123TESTCARDIGAN','Product__r.Encryption__c')</v>
      </c>
      <c r="BT9" t="s">
        <v>1728</v>
      </c>
      <c r="BU9" s="18" t="str">
        <f>"inherit(results_df,'Part__c','"&amp;Part__c_exp5415[[#This Row],[Lookup Value]]&amp;"','Matched_HS_Code2__r.Rate__c')"</f>
        <v>inherit(results_df,'Part__c','MED03:123TESTCARDIGAN','Matched_HS_Code2__r.Rate__c')</v>
      </c>
      <c r="BV9" t="s">
        <v>1729</v>
      </c>
      <c r="BW9" t="s">
        <v>1729</v>
      </c>
      <c r="BX9" t="s">
        <v>1729</v>
      </c>
      <c r="BY9" t="str">
        <f>"inherit(results_df,'Part__c','"&amp;Part__c_exp5415[[#This Row],[Lookup Value]]&amp;"','Matched_HS_Code2__r.Specific_VAT_Rate__c')"</f>
        <v>inherit(results_df,'Part__c','MED03:123TESTCARDIGAN','Matched_HS_Code2__r.Specific_VAT_Rate__c')</v>
      </c>
      <c r="BZ9" s="18" t="s">
        <v>20</v>
      </c>
      <c r="CA9" t="str">
        <f>Part__c_exp5415[[#This Row],[Shipment_Order__r.Client_Reference__c]]&amp;":"&amp;Part__c_exp5415[[#This Row],[LookupName]]</f>
        <v>MED03:123TESTCARDIGAN</v>
      </c>
      <c r="CC9" t="s">
        <v>1509</v>
      </c>
      <c r="CD9" s="18" t="str">
        <f>"inherit(results_df,'Freight__c','"&amp;Freight__c_exp6426[[#This Row],[Lookup Value]]&amp;"','Selected_Rate_From_Existing__c')"</f>
        <v>inherit(results_df,'Freight__c','MED08','Selected_Rate_From_Existing__c')</v>
      </c>
      <c r="CE9" t="s">
        <v>1854</v>
      </c>
      <c r="CF9" s="18" t="str">
        <f>"int_freight_fee_invoiced(results_df,'"&amp;Freight__c_exp6426[[#This Row],[Lookup Value]]&amp;"')"</f>
        <v>int_freight_fee_invoiced(results_df,'MED08')</v>
      </c>
      <c r="CG9" t="s">
        <v>1812</v>
      </c>
      <c r="CH9" t="s">
        <v>1813</v>
      </c>
      <c r="CI9" t="s">
        <v>1855</v>
      </c>
      <c r="CJ9" t="s">
        <v>1856</v>
      </c>
      <c r="CK9" t="str">
        <f>Freight__c_exp6426[[#This Row],[Shipment_Order__r.Client_Reference__c]]</f>
        <v>MED08</v>
      </c>
      <c r="CM9" t="s">
        <v>22</v>
      </c>
      <c r="CN9" t="s">
        <v>1857</v>
      </c>
      <c r="CO9" t="s">
        <v>1858</v>
      </c>
      <c r="CP9" t="s">
        <v>1859</v>
      </c>
      <c r="CQ9" t="s">
        <v>1728</v>
      </c>
      <c r="CR9" t="s">
        <v>1743</v>
      </c>
      <c r="CS9" t="s">
        <v>1751</v>
      </c>
      <c r="CT9" t="s">
        <v>1760</v>
      </c>
      <c r="CU9" t="s">
        <v>1753</v>
      </c>
      <c r="CV9" t="str">
        <f>SUBSTITUTE(Task_exp7437[[#This Row],[Shipment_Order__r.Client_Reference__c]]&amp;":"&amp;Task_exp7437[[#This Row],[Master_Task_LookupName]],"\","")</f>
        <v>MED01:Multiple FDAs package labelling</v>
      </c>
    </row>
    <row r="10" spans="1:100" x14ac:dyDescent="0.25">
      <c r="A10" t="s">
        <v>1510</v>
      </c>
      <c r="B10" t="s">
        <v>1728</v>
      </c>
      <c r="C10" t="s">
        <v>1729</v>
      </c>
      <c r="D10" s="18" t="str">
        <f>"client_actual_freight(results_df,'"&amp;Shipment_Order__c_exp4404[[#This Row],[Client_Reference__c]]&amp;"')"</f>
        <v>client_actual_freight(results_df,'MED09')</v>
      </c>
      <c r="E10" t="str">
        <f>"client_actual_insurance(results_df,'"&amp;Shipment_Order__c_exp4404[[#This Row],[Client_Reference__c]]&amp;"')"</f>
        <v>client_actual_insurance(results_df,'MED09')</v>
      </c>
      <c r="F10" t="str">
        <f>"ci_input_freight(results_df,'"&amp;Shipment_Order__c_exp4404[[#This Row],[Client_Reference__c]]&amp;"')"</f>
        <v>ci_input_freight(results_df,'MED09')</v>
      </c>
      <c r="G10" t="str">
        <f>"ci_input_liability_cover(results_df,'"&amp;Shipment_Order__c_exp4404[[#This Row],[Client_Reference__c]]&amp;"')"</f>
        <v>ci_input_liability_cover(results_df,'MED09')</v>
      </c>
      <c r="H10" s="18" t="str">
        <f>"sum_fields(results_df,'Shipment_Order__c','"&amp;Shipment_Order__c_exp4404[[#This Row],[Client_Reference__c]]&amp;"',['FC_Total_Customs_Brokerage_Cost__c','FC_Total_Clearance_Costs__c','FC_Total_Handling_Costs__c','FC_Total_License_Cost__c'])"</f>
        <v>sum_fields(results_df,'Shipment_Order__c','MED09',['FC_Total_Customs_Brokerage_Cost__c','FC_Total_Clearance_Costs__c','FC_Total_Handling_Costs__c','FC_Total_License_Cost__c'])</v>
      </c>
      <c r="I10" s="18" t="str">
        <f>"brokerage_costs(results_df,'"&amp;Shipment_Order__c_exp4404[[#This Row],[Lookup Value]]&amp;"')"</f>
        <v>brokerage_costs(results_df,'MED09')</v>
      </c>
      <c r="J10" s="18" t="str">
        <f>"clearance_costs(results_df,'"&amp;Shipment_Order__c_exp4404[[#This Row],[Lookup Value]]&amp;"')"</f>
        <v>clearance_costs(results_df,'MED09')</v>
      </c>
      <c r="K10" s="18" t="str">
        <f>"handling_costs(results_df,'"&amp;Shipment_Order__c_exp4404[[#This Row],[Lookup Value]]&amp;"')"</f>
        <v>handling_costs(results_df,'MED09')</v>
      </c>
      <c r="L10" s="18" t="str">
        <f>"inherit(results_df,'Shipment_Order__c','"&amp;Shipment_Order__c_exp4404[[#This Row],[Client_Reference__c]]&amp;"','FC_IOR_and_Import_Compliance_Fee_USD__c')"</f>
        <v>inherit(results_df,'Shipment_Order__c','MED09','FC_IOR_and_Import_Compliance_Fee_USD__c')</v>
      </c>
      <c r="M10" s="18" t="str">
        <f>"ior_eor_cost(results_df,'"&amp;Shipment_Order__c_exp4404[[#This Row],[Lookup Value]]&amp;"')"</f>
        <v>ior_eor_cost(results_df,'MED09')</v>
      </c>
      <c r="N10" s="18" t="str">
        <f>"licenses_costs(results_df,'"&amp;Shipment_Order__c_exp4404[[#This Row],[Lookup Value]]&amp;"')"</f>
        <v>licenses_costs(results_df,'MED09')</v>
      </c>
      <c r="O10" s="18" t="str">
        <f>"recharge_tax_and_duty(results_df,'"&amp;Shipment_Order__c_exp4404[[#This Row],[Lookup Value]]&amp;"')"</f>
        <v>recharge_tax_and_duty(results_df,'MED09')</v>
      </c>
      <c r="P10" t="s">
        <v>1846</v>
      </c>
      <c r="Q10" t="s">
        <v>1847</v>
      </c>
      <c r="R10" s="18" t="str">
        <f>"int_delivery_fee(results_df,'"&amp;Shipment_Order__c_exp4404[[#This Row],[Client_Reference__c]]&amp;"')"</f>
        <v>int_delivery_fee(results_df,'MED09')</v>
      </c>
      <c r="S10" t="str">
        <f>"liability_cover_fee(results_df,'"&amp;Shipment_Order__c_exp4404[[#This Row],[Client_Reference__c]]&amp;"')"</f>
        <v>liability_cover_fee(results_df,'MED09')</v>
      </c>
      <c r="T10" t="s">
        <v>1848</v>
      </c>
      <c r="U10" s="18" t="str">
        <f>"sum_fields(results_df,'Shipment_Order__c','"&amp;Shipment_Order__c_exp4404[[#This Row],[Client_Reference__c]]&amp;"',['IOR_FEE_USD__c','Handling_and_Admin_Fee__c','Bank_Fees__c','EOR_and_Export_Compliance_Fee_USD__c'])"</f>
        <v>sum_fields(results_df,'Shipment_Order__c','MED09',['IOR_FEE_USD__c','Handling_and_Admin_Fee__c','Bank_Fees__c','EOR_and_Export_Compliance_Fee_USD__c'])</v>
      </c>
      <c r="V10" t="str">
        <f>"ior_fee(results_df,'"&amp;Shipment_Order__c_exp4404[[#This Row],[Client_Reference__c]]&amp;"')"</f>
        <v>ior_fee(results_df,'MED09')</v>
      </c>
      <c r="W10" t="str">
        <f>"handling_and_admin_fees(results_df,'"&amp;Shipment_Order__c_exp4404[[#This Row],[Client_Reference__c]]&amp;"')"</f>
        <v>handling_and_admin_fees(results_df,'MED09')</v>
      </c>
      <c r="X10" t="str">
        <f>"bank_fees(results_df,'"&amp;Shipment_Order__c_exp4404[[#This Row],[Client_Reference__c]]&amp;"')"</f>
        <v>bank_fees(results_df,'MED09')</v>
      </c>
      <c r="Y10" s="18" t="str">
        <f>"sum_fields(results_df,'Shipment_Order__c','"&amp;Shipment_Order__c_exp4404[[#This Row],[Client_Reference__c]]&amp;"',['Total_clearance_Costs__c','Total_Customs_Brokerage_Cost__c','Recharge_Handling_Costs__c','Total_License_Cost__c'])"</f>
        <v>sum_fields(results_df,'Shipment_Order__c','MED09',['Total_clearance_Costs__c','Total_Customs_Brokerage_Cost__c','Recharge_Handling_Costs__c','Total_License_Cost__c'])</v>
      </c>
      <c r="Z10" s="18" t="str">
        <f>"clearance_fees(results_df,'"&amp;Shipment_Order__c_exp4404[[#This Row],[Lookup Value]]&amp;"')"</f>
        <v>clearance_fees(results_df,'MED09')</v>
      </c>
      <c r="AA10" s="18" t="str">
        <f>"brokerage_fees(results_df,'"&amp;Shipment_Order__c_exp4404[[#This Row],[Lookup Value]]&amp;"')"</f>
        <v>brokerage_fees(results_df,'MED09')</v>
      </c>
      <c r="AB10" s="18" t="str">
        <f>"handling_fees(results_df,'"&amp;Shipment_Order__c_exp4404[[#This Row],[Lookup Value]]&amp;"')"</f>
        <v>handling_fees(results_df,'MED09')</v>
      </c>
      <c r="AC10" s="18" t="str">
        <f>"license_fees(results_df,'"&amp;Shipment_Order__c_exp4404[[#This Row],[Lookup Value]]&amp;"')"</f>
        <v>license_fees(results_df,'MED09')</v>
      </c>
      <c r="AD10" t="s">
        <v>1734</v>
      </c>
      <c r="AE10" t="s">
        <v>1849</v>
      </c>
      <c r="AF10" t="s">
        <v>1850</v>
      </c>
      <c r="AG10" t="s">
        <v>1851</v>
      </c>
      <c r="AH10" t="str">
        <f>"eor_fee(results_df,'"&amp;Shipment_Order__c_exp4404[[#This Row],[Client_Reference__c]]&amp;"')"</f>
        <v>eor_fee(results_df,'MED09')</v>
      </c>
      <c r="AI10" s="18" t="str">
        <f>"total_taxes(results_df,'"&amp;Shipment_Order__c_exp4404[[#This Row],[Lookup Value]]&amp;"')"</f>
        <v>total_taxes(results_df,'MED09')</v>
      </c>
      <c r="AJ10" s="18" t="str">
        <f>"tax_cost(results_df,'"&amp;Shipment_Order__c_exp4404[[#This Row],[Client_Reference__c]]&amp;"')"</f>
        <v>tax_cost(results_df,'MED09')</v>
      </c>
      <c r="AK10" t="s">
        <v>1743</v>
      </c>
      <c r="AL10" t="s">
        <v>1743</v>
      </c>
      <c r="AM10" t="s">
        <v>1735</v>
      </c>
      <c r="AN10" t="s">
        <v>1736</v>
      </c>
      <c r="AO10" t="str">
        <f>"taxrange_max(results_df,'"&amp;Shipment_Order__c_exp4404[[#This Row],[Client_Reference__c]]&amp;"')"</f>
        <v>taxrange_max(results_df,'MED09')</v>
      </c>
      <c r="AP10" t="str">
        <f>"taxrange_min(results_df,'"&amp;Shipment_Order__c_exp4404[[#This Row],[Client_Reference__c]]&amp;"')"</f>
        <v>taxrange_min(results_df,'MED09')</v>
      </c>
      <c r="AQ10" t="str">
        <f>"costrange_max(results_df,'"&amp;Shipment_Order__c_exp4404[[#This Row],[Client_Reference__c]]&amp;"')"</f>
        <v>costrange_max(results_df,'MED09')</v>
      </c>
      <c r="AR10" t="str">
        <f>"costrange_min(results_df,'"&amp;Shipment_Order__c_exp4404[[#This Row],[Client_Reference__c]]&amp;"')"</f>
        <v>costrange_min(results_df,'MED09')</v>
      </c>
      <c r="AS10" t="s">
        <v>1734</v>
      </c>
      <c r="AT10" t="str">
        <f>Shipment_Order__c_exp4404[[#This Row],[Client_Reference__c]]</f>
        <v>MED09</v>
      </c>
      <c r="AV10" t="s">
        <v>1484</v>
      </c>
      <c r="AW10" t="s">
        <v>1860</v>
      </c>
      <c r="AX10" t="s">
        <v>1861</v>
      </c>
      <c r="AY10" t="s">
        <v>1862</v>
      </c>
      <c r="AZ10" t="s">
        <v>1863</v>
      </c>
      <c r="BA10" t="s">
        <v>1729</v>
      </c>
      <c r="BB10" t="s">
        <v>1729</v>
      </c>
      <c r="BC10" t="s">
        <v>1740</v>
      </c>
      <c r="BD10" s="18" t="str">
        <f>"inherit(results_df,'Part__c','"&amp;Part__c_exp5415[[#This Row],[Lookup Value]]&amp;"','Product__r.Li_on_batteries__c')"</f>
        <v>inherit(results_df,'Part__c','MED03:210-AUNE','Product__r.Li_on_batteries__c')</v>
      </c>
      <c r="BE10" s="18" t="str">
        <f>"inherit(results_df,'Part__c','"&amp;Part__c_exp5415[[#This Row],[Lookup Value]]&amp;"','Product__r.Category__c')"</f>
        <v>inherit(results_df,'Part__c','MED03:210-AUNE','Product__r.Category__c')</v>
      </c>
      <c r="BF10" s="18" t="str">
        <f>"inherit(results_df,'Part__c','"&amp;Part__c_exp5415[[#This Row],[Lookup Value]]&amp;"','Product__r.Sub_Category__c')"</f>
        <v>inherit(results_df,'Part__c','MED03:210-AUNE','Product__r.Sub_Category__c')</v>
      </c>
      <c r="BG10" s="18" t="str">
        <f>"inherit(results_df,'Part__c','"&amp;Part__c_exp5415[[#This Row],[Lookup Value]]&amp;"','Product__r.US_HTS_Code__c')"</f>
        <v>inherit(results_df,'Part__c','MED03:210-AUNE','Product__r.US_HTS_Code__c')</v>
      </c>
      <c r="BH10" s="18" t="str">
        <f>"inherit(results_df,'Part__c','"&amp;Part__c_exp5415[[#This Row],[Lookup Value]]&amp;"','Product__r.ECCN__c')"</f>
        <v>inherit(results_df,'Part__c','MED03:210-AUNE','Product__r.ECCN__c')</v>
      </c>
      <c r="BI10" s="18" t="str">
        <f>"inherit(results_df,'Part__c','"&amp;Part__c_exp5415[[#This Row],[Lookup Value]]&amp;"','Product__r.Country_Two_Digit__c')"</f>
        <v>inherit(results_df,'Part__c','MED03:210-AUNE','Product__r.Country_Two_Digit__c')</v>
      </c>
      <c r="BJ10" s="18" t="str">
        <f>"inherit(results_df,'Part__c','"&amp;Part__c_exp5415[[#This Row],[Lookup Value]]&amp;"','Product__r.Suggested_Country_of_Origin__c')"</f>
        <v>inherit(results_df,'Part__c','MED03:210-AUNE','Product__r.Suggested_Country_of_Origin__c')</v>
      </c>
      <c r="BK10" s="18" t="str">
        <f>"inherit(results_df,'Part__c','"&amp;Part__c_exp5415[[#This Row],[Lookup Value]]&amp;"','Product__r.Country_of_Origin2__c')"</f>
        <v>inherit(results_df,'Part__c','MED03:210-AUNE','Product__r.Country_of_Origin2__c')</v>
      </c>
      <c r="BL10" s="18" t="str">
        <f>"inherit(results_df,'Part__c','"&amp;Part__c_exp5415[[#This Row],[Lookup Value]]&amp;"','Product__r.MSRP__c')"</f>
        <v>inherit(results_df,'Part__c','MED03:210-AUNE','Product__r.MSRP__c')</v>
      </c>
      <c r="BM10" s="18" t="s">
        <v>1864</v>
      </c>
      <c r="BN10" t="s">
        <v>1861</v>
      </c>
      <c r="BO10" t="s">
        <v>1728</v>
      </c>
      <c r="BP10" t="s">
        <v>1728</v>
      </c>
      <c r="BQ10" s="18" t="str">
        <f>"inherit(results_df,'Part__c','"&amp;Part__c_exp5415[[#This Row],[Lookup Value]]&amp;"','Product__r.Manufacturer__r.Name')"</f>
        <v>inherit(results_df,'Part__c','MED03:210-AUNE','Product__r.Manufacturer__r.Name')</v>
      </c>
      <c r="BR10" s="18" t="str">
        <f>"inherit(results_df,'Part__c','"&amp;Part__c_exp5415[[#This Row],[Lookup Value]]&amp;"','Product__r.Wireless_capability__c')"</f>
        <v>inherit(results_df,'Part__c','MED03:210-AUNE','Product__r.Wireless_capability__c')</v>
      </c>
      <c r="BS10" s="18" t="str">
        <f>"inherit(results_df,'Part__c','"&amp;Part__c_exp5415[[#This Row],[Lookup Value]]&amp;"','Product__r.Encryption__c')"</f>
        <v>inherit(results_df,'Part__c','MED03:210-AUNE','Product__r.Encryption__c')</v>
      </c>
      <c r="BT10" t="s">
        <v>1728</v>
      </c>
      <c r="BU10" s="18" t="str">
        <f>"inherit(results_df,'Part__c','"&amp;Part__c_exp5415[[#This Row],[Lookup Value]]&amp;"','Matched_HS_Code2__r.Rate__c')"</f>
        <v>inherit(results_df,'Part__c','MED03:210-AUNE','Matched_HS_Code2__r.Rate__c')</v>
      </c>
      <c r="BV10" t="s">
        <v>1729</v>
      </c>
      <c r="BW10" t="s">
        <v>1729</v>
      </c>
      <c r="BX10" t="s">
        <v>1729</v>
      </c>
      <c r="BY10" t="str">
        <f>"inherit(results_df,'Part__c','"&amp;Part__c_exp5415[[#This Row],[Lookup Value]]&amp;"','Matched_HS_Code2__r.Specific_VAT_Rate__c')"</f>
        <v>inherit(results_df,'Part__c','MED03:210-AUNE','Matched_HS_Code2__r.Specific_VAT_Rate__c')</v>
      </c>
      <c r="BZ10" s="18" t="s">
        <v>21</v>
      </c>
      <c r="CA10" t="str">
        <f>Part__c_exp5415[[#This Row],[Shipment_Order__r.Client_Reference__c]]&amp;":"&amp;Part__c_exp5415[[#This Row],[LookupName]]</f>
        <v>MED03:210-AUNE</v>
      </c>
      <c r="CC10" t="s">
        <v>1510</v>
      </c>
      <c r="CD10" s="18" t="str">
        <f>"inherit(results_df,'Freight__c','"&amp;Freight__c_exp6426[[#This Row],[Lookup Value]]&amp;"','Selected_Rate_From_Existing__c')"</f>
        <v>inherit(results_df,'Freight__c','MED09','Selected_Rate_From_Existing__c')</v>
      </c>
      <c r="CE10" t="s">
        <v>1811</v>
      </c>
      <c r="CF10" s="18" t="str">
        <f>"int_freight_fee_invoiced(results_df,'"&amp;Freight__c_exp6426[[#This Row],[Lookup Value]]&amp;"')"</f>
        <v>int_freight_fee_invoiced(results_df,'MED09')</v>
      </c>
      <c r="CG10" t="s">
        <v>1812</v>
      </c>
      <c r="CH10" t="s">
        <v>1813</v>
      </c>
      <c r="CI10" t="s">
        <v>1865</v>
      </c>
      <c r="CJ10" t="s">
        <v>1866</v>
      </c>
      <c r="CK10" t="str">
        <f>Freight__c_exp6426[[#This Row],[Shipment_Order__r.Client_Reference__c]]</f>
        <v>MED09</v>
      </c>
      <c r="CM10" t="s">
        <v>22</v>
      </c>
      <c r="CN10" t="s">
        <v>1867</v>
      </c>
      <c r="CO10" t="s">
        <v>1868</v>
      </c>
      <c r="CP10" t="s">
        <v>1869</v>
      </c>
      <c r="CQ10" t="s">
        <v>1728</v>
      </c>
      <c r="CR10" t="s">
        <v>1743</v>
      </c>
      <c r="CS10" t="s">
        <v>1751</v>
      </c>
      <c r="CT10" t="s">
        <v>1752</v>
      </c>
      <c r="CU10" t="s">
        <v>1753</v>
      </c>
      <c r="CV10" t="str">
        <f>SUBSTITUTE(Task_exp7437[[#This Row],[Shipment_Order__r.Client_Reference__c]]&amp;":"&amp;Task_exp7437[[#This Row],[Master_Task_LookupName]],"\","")</f>
        <v>MED01:Auto CI Used</v>
      </c>
    </row>
    <row r="11" spans="1:100" x14ac:dyDescent="0.25">
      <c r="A11" t="s">
        <v>1538</v>
      </c>
      <c r="B11" t="s">
        <v>1728</v>
      </c>
      <c r="C11" t="s">
        <v>1729</v>
      </c>
      <c r="D11" s="18" t="str">
        <f>"client_actual_freight(results_df,'"&amp;Shipment_Order__c_exp4404[[#This Row],[Client_Reference__c]]&amp;"')"</f>
        <v>client_actual_freight(results_df,'MED10')</v>
      </c>
      <c r="E11" t="str">
        <f>"client_actual_insurance(results_df,'"&amp;Shipment_Order__c_exp4404[[#This Row],[Client_Reference__c]]&amp;"')"</f>
        <v>client_actual_insurance(results_df,'MED10')</v>
      </c>
      <c r="F11" t="str">
        <f>"ci_input_freight(results_df,'"&amp;Shipment_Order__c_exp4404[[#This Row],[Client_Reference__c]]&amp;"')"</f>
        <v>ci_input_freight(results_df,'MED10')</v>
      </c>
      <c r="G11" t="str">
        <f>"ci_input_liability_cover(results_df,'"&amp;Shipment_Order__c_exp4404[[#This Row],[Client_Reference__c]]&amp;"')"</f>
        <v>ci_input_liability_cover(results_df,'MED10')</v>
      </c>
      <c r="H11" s="18" t="str">
        <f>"sum_fields(results_df,'Shipment_Order__c','"&amp;Shipment_Order__c_exp4404[[#This Row],[Client_Reference__c]]&amp;"',['FC_Total_Customs_Brokerage_Cost__c','FC_Total_Clearance_Costs__c','FC_Total_Handling_Costs__c','FC_Total_License_Cost__c'])"</f>
        <v>sum_fields(results_df,'Shipment_Order__c','MED10',['FC_Total_Customs_Brokerage_Cost__c','FC_Total_Clearance_Costs__c','FC_Total_Handling_Costs__c','FC_Total_License_Cost__c'])</v>
      </c>
      <c r="I11" s="18" t="str">
        <f>"brokerage_costs(results_df,'"&amp;Shipment_Order__c_exp4404[[#This Row],[Lookup Value]]&amp;"')"</f>
        <v>brokerage_costs(results_df,'MED10')</v>
      </c>
      <c r="J11" s="18" t="str">
        <f>"clearance_costs(results_df,'"&amp;Shipment_Order__c_exp4404[[#This Row],[Lookup Value]]&amp;"')"</f>
        <v>clearance_costs(results_df,'MED10')</v>
      </c>
      <c r="K11" s="18" t="str">
        <f>"handling_costs(results_df,'"&amp;Shipment_Order__c_exp4404[[#This Row],[Lookup Value]]&amp;"')"</f>
        <v>handling_costs(results_df,'MED10')</v>
      </c>
      <c r="L11" s="18" t="str">
        <f>"inherit(results_df,'Shipment_Order__c','"&amp;Shipment_Order__c_exp4404[[#This Row],[Client_Reference__c]]&amp;"','FC_IOR_and_Import_Compliance_Fee_USD__c')"</f>
        <v>inherit(results_df,'Shipment_Order__c','MED10','FC_IOR_and_Import_Compliance_Fee_USD__c')</v>
      </c>
      <c r="M11" s="18" t="str">
        <f>"ior_eor_cost(results_df,'"&amp;Shipment_Order__c_exp4404[[#This Row],[Lookup Value]]&amp;"')"</f>
        <v>ior_eor_cost(results_df,'MED10')</v>
      </c>
      <c r="N11" s="18" t="str">
        <f>"licenses_costs(results_df,'"&amp;Shipment_Order__c_exp4404[[#This Row],[Lookup Value]]&amp;"')"</f>
        <v>licenses_costs(results_df,'MED10')</v>
      </c>
      <c r="O11" s="18" t="str">
        <f>"recharge_tax_and_duty(results_df,'"&amp;Shipment_Order__c_exp4404[[#This Row],[Lookup Value]]&amp;"')"</f>
        <v>recharge_tax_and_duty(results_df,'MED10')</v>
      </c>
      <c r="P11" t="s">
        <v>1870</v>
      </c>
      <c r="Q11" t="s">
        <v>1871</v>
      </c>
      <c r="R11" s="18" t="str">
        <f>"int_delivery_fee(results_df,'"&amp;Shipment_Order__c_exp4404[[#This Row],[Client_Reference__c]]&amp;"')"</f>
        <v>int_delivery_fee(results_df,'MED10')</v>
      </c>
      <c r="S11" t="str">
        <f>"liability_cover_fee(results_df,'"&amp;Shipment_Order__c_exp4404[[#This Row],[Client_Reference__c]]&amp;"')"</f>
        <v>liability_cover_fee(results_df,'MED10')</v>
      </c>
      <c r="T11" t="s">
        <v>1872</v>
      </c>
      <c r="U11" s="18" t="str">
        <f>"sum_fields(results_df,'Shipment_Order__c','"&amp;Shipment_Order__c_exp4404[[#This Row],[Client_Reference__c]]&amp;"',['IOR_FEE_USD__c','Handling_and_Admin_Fee__c','Bank_Fees__c','EOR_and_Export_Compliance_Fee_USD__c'])"</f>
        <v>sum_fields(results_df,'Shipment_Order__c','MED10',['IOR_FEE_USD__c','Handling_and_Admin_Fee__c','Bank_Fees__c','EOR_and_Export_Compliance_Fee_USD__c'])</v>
      </c>
      <c r="V11" t="str">
        <f>"ior_fee(results_df,'"&amp;Shipment_Order__c_exp4404[[#This Row],[Client_Reference__c]]&amp;"')"</f>
        <v>ior_fee(results_df,'MED10')</v>
      </c>
      <c r="W11" t="str">
        <f>"handling_and_admin_fees(results_df,'"&amp;Shipment_Order__c_exp4404[[#This Row],[Client_Reference__c]]&amp;"')"</f>
        <v>handling_and_admin_fees(results_df,'MED10')</v>
      </c>
      <c r="X11" t="str">
        <f>"bank_fees(results_df,'"&amp;Shipment_Order__c_exp4404[[#This Row],[Client_Reference__c]]&amp;"')"</f>
        <v>bank_fees(results_df,'MED10')</v>
      </c>
      <c r="Y11" s="18" t="str">
        <f>"sum_fields(results_df,'Shipment_Order__c','"&amp;Shipment_Order__c_exp4404[[#This Row],[Client_Reference__c]]&amp;"',['Total_clearance_Costs__c','Total_Customs_Brokerage_Cost__c','Recharge_Handling_Costs__c','Total_License_Cost__c'])"</f>
        <v>sum_fields(results_df,'Shipment_Order__c','MED10',['Total_clearance_Costs__c','Total_Customs_Brokerage_Cost__c','Recharge_Handling_Costs__c','Total_License_Cost__c'])</v>
      </c>
      <c r="Z11" s="18" t="str">
        <f>"clearance_fees(results_df,'"&amp;Shipment_Order__c_exp4404[[#This Row],[Lookup Value]]&amp;"')"</f>
        <v>clearance_fees(results_df,'MED10')</v>
      </c>
      <c r="AA11" s="18" t="str">
        <f>"brokerage_fees(results_df,'"&amp;Shipment_Order__c_exp4404[[#This Row],[Lookup Value]]&amp;"')"</f>
        <v>brokerage_fees(results_df,'MED10')</v>
      </c>
      <c r="AB11" s="18" t="str">
        <f>"handling_fees(results_df,'"&amp;Shipment_Order__c_exp4404[[#This Row],[Lookup Value]]&amp;"')"</f>
        <v>handling_fees(results_df,'MED10')</v>
      </c>
      <c r="AC11" s="18" t="str">
        <f>"license_fees(results_df,'"&amp;Shipment_Order__c_exp4404[[#This Row],[Lookup Value]]&amp;"')"</f>
        <v>license_fees(results_df,'MED10')</v>
      </c>
      <c r="AD11" t="s">
        <v>1733</v>
      </c>
      <c r="AE11" t="s">
        <v>1733</v>
      </c>
      <c r="AF11" t="s">
        <v>1734</v>
      </c>
      <c r="AG11" t="s">
        <v>1734</v>
      </c>
      <c r="AH11" t="str">
        <f>"eor_fee(results_df,'"&amp;Shipment_Order__c_exp4404[[#This Row],[Client_Reference__c]]&amp;"')"</f>
        <v>eor_fee(results_df,'MED10')</v>
      </c>
      <c r="AI11" s="18" t="str">
        <f>"total_taxes(results_df,'"&amp;Shipment_Order__c_exp4404[[#This Row],[Lookup Value]]&amp;"')"</f>
        <v>total_taxes(results_df,'MED10')</v>
      </c>
      <c r="AJ11" s="18" t="str">
        <f>"tax_cost(results_df,'"&amp;Shipment_Order__c_exp4404[[#This Row],[Client_Reference__c]]&amp;"')"</f>
        <v>tax_cost(results_df,'MED10')</v>
      </c>
      <c r="AK11" t="s">
        <v>1728</v>
      </c>
      <c r="AL11" t="s">
        <v>1728</v>
      </c>
      <c r="AM11" t="s">
        <v>1735</v>
      </c>
      <c r="AN11" t="s">
        <v>1760</v>
      </c>
      <c r="AO11" t="str">
        <f>"taxrange_max(results_df,'"&amp;Shipment_Order__c_exp4404[[#This Row],[Client_Reference__c]]&amp;"')"</f>
        <v>taxrange_max(results_df,'MED10')</v>
      </c>
      <c r="AP11" t="str">
        <f>"taxrange_min(results_df,'"&amp;Shipment_Order__c_exp4404[[#This Row],[Client_Reference__c]]&amp;"')"</f>
        <v>taxrange_min(results_df,'MED10')</v>
      </c>
      <c r="AQ11" t="str">
        <f>"costrange_max(results_df,'"&amp;Shipment_Order__c_exp4404[[#This Row],[Client_Reference__c]]&amp;"')"</f>
        <v>costrange_max(results_df,'MED10')</v>
      </c>
      <c r="AR11" t="str">
        <f>"costrange_min(results_df,'"&amp;Shipment_Order__c_exp4404[[#This Row],[Client_Reference__c]]&amp;"')"</f>
        <v>costrange_min(results_df,'MED10')</v>
      </c>
      <c r="AS11" t="s">
        <v>1873</v>
      </c>
      <c r="AT11" t="str">
        <f>Shipment_Order__c_exp4404[[#This Row],[Client_Reference__c]]</f>
        <v>MED10</v>
      </c>
      <c r="AV11" t="s">
        <v>1484</v>
      </c>
      <c r="AW11" t="s">
        <v>1874</v>
      </c>
      <c r="AX11" t="s">
        <v>1875</v>
      </c>
      <c r="AY11" t="s">
        <v>1862</v>
      </c>
      <c r="AZ11" t="s">
        <v>1863</v>
      </c>
      <c r="BA11" t="s">
        <v>1729</v>
      </c>
      <c r="BB11" t="s">
        <v>1729</v>
      </c>
      <c r="BC11" t="s">
        <v>1740</v>
      </c>
      <c r="BD11" s="18" t="str">
        <f>"inherit(results_df,'Part__c','"&amp;Part__c_exp5415[[#This Row],[Lookup Value]]&amp;"','Product__r.Li_on_batteries__c')"</f>
        <v>inherit(results_df,'Part__c','MED03:210-AUNE-DELL','Product__r.Li_on_batteries__c')</v>
      </c>
      <c r="BE11" s="18" t="str">
        <f>"inherit(results_df,'Part__c','"&amp;Part__c_exp5415[[#This Row],[Lookup Value]]&amp;"','Product__r.Category__c')"</f>
        <v>inherit(results_df,'Part__c','MED03:210-AUNE-DELL','Product__r.Category__c')</v>
      </c>
      <c r="BF11" s="18" t="str">
        <f>"inherit(results_df,'Part__c','"&amp;Part__c_exp5415[[#This Row],[Lookup Value]]&amp;"','Product__r.Sub_Category__c')"</f>
        <v>inherit(results_df,'Part__c','MED03:210-AUNE-DELL','Product__r.Sub_Category__c')</v>
      </c>
      <c r="BG11" s="18" t="str">
        <f>"inherit(results_df,'Part__c','"&amp;Part__c_exp5415[[#This Row],[Lookup Value]]&amp;"','Product__r.US_HTS_Code__c')"</f>
        <v>inherit(results_df,'Part__c','MED03:210-AUNE-DELL','Product__r.US_HTS_Code__c')</v>
      </c>
      <c r="BH11" s="18" t="str">
        <f>"inherit(results_df,'Part__c','"&amp;Part__c_exp5415[[#This Row],[Lookup Value]]&amp;"','Product__r.ECCN__c')"</f>
        <v>inherit(results_df,'Part__c','MED03:210-AUNE-DELL','Product__r.ECCN__c')</v>
      </c>
      <c r="BI11" s="18" t="str">
        <f>"inherit(results_df,'Part__c','"&amp;Part__c_exp5415[[#This Row],[Lookup Value]]&amp;"','Product__r.Country_Two_Digit__c')"</f>
        <v>inherit(results_df,'Part__c','MED03:210-AUNE-DELL','Product__r.Country_Two_Digit__c')</v>
      </c>
      <c r="BJ11" s="18" t="str">
        <f>"inherit(results_df,'Part__c','"&amp;Part__c_exp5415[[#This Row],[Lookup Value]]&amp;"','Product__r.Suggested_Country_of_Origin__c')"</f>
        <v>inherit(results_df,'Part__c','MED03:210-AUNE-DELL','Product__r.Suggested_Country_of_Origin__c')</v>
      </c>
      <c r="BK11" s="18" t="str">
        <f>"inherit(results_df,'Part__c','"&amp;Part__c_exp5415[[#This Row],[Lookup Value]]&amp;"','Product__r.Country_of_Origin2__c')"</f>
        <v>inherit(results_df,'Part__c','MED03:210-AUNE-DELL','Product__r.Country_of_Origin2__c')</v>
      </c>
      <c r="BL11" s="18" t="str">
        <f>"inherit(results_df,'Part__c','"&amp;Part__c_exp5415[[#This Row],[Lookup Value]]&amp;"','Product__r.MSRP__c')"</f>
        <v>inherit(results_df,'Part__c','MED03:210-AUNE-DELL','Product__r.MSRP__c')</v>
      </c>
      <c r="BM11" s="18" t="s">
        <v>1864</v>
      </c>
      <c r="BN11" t="s">
        <v>1861</v>
      </c>
      <c r="BO11" t="s">
        <v>1728</v>
      </c>
      <c r="BP11" t="s">
        <v>1728</v>
      </c>
      <c r="BQ11" s="18" t="str">
        <f>"inherit(results_df,'Part__c','"&amp;Part__c_exp5415[[#This Row],[Lookup Value]]&amp;"','Product__r.Manufacturer__r.Name')"</f>
        <v>inherit(results_df,'Part__c','MED03:210-AUNE-DELL','Product__r.Manufacturer__r.Name')</v>
      </c>
      <c r="BR11" s="18" t="str">
        <f>"inherit(results_df,'Part__c','"&amp;Part__c_exp5415[[#This Row],[Lookup Value]]&amp;"','Product__r.Wireless_capability__c')"</f>
        <v>inherit(results_df,'Part__c','MED03:210-AUNE-DELL','Product__r.Wireless_capability__c')</v>
      </c>
      <c r="BS11" s="18" t="str">
        <f>"inherit(results_df,'Part__c','"&amp;Part__c_exp5415[[#This Row],[Lookup Value]]&amp;"','Product__r.Encryption__c')"</f>
        <v>inherit(results_df,'Part__c','MED03:210-AUNE-DELL','Product__r.Encryption__c')</v>
      </c>
      <c r="BT11" t="s">
        <v>1728</v>
      </c>
      <c r="BU11" s="18" t="str">
        <f>"inherit(results_df,'Part__c','"&amp;Part__c_exp5415[[#This Row],[Lookup Value]]&amp;"','Matched_HS_Code2__r.Rate__c')"</f>
        <v>inherit(results_df,'Part__c','MED03:210-AUNE-DELL','Matched_HS_Code2__r.Rate__c')</v>
      </c>
      <c r="BV11" t="s">
        <v>1729</v>
      </c>
      <c r="BW11" t="s">
        <v>1729</v>
      </c>
      <c r="BX11" t="s">
        <v>1729</v>
      </c>
      <c r="BY11" t="str">
        <f>"inherit(results_df,'Part__c','"&amp;Part__c_exp5415[[#This Row],[Lookup Value]]&amp;"','Matched_HS_Code2__r.Specific_VAT_Rate__c')"</f>
        <v>inherit(results_df,'Part__c','MED03:210-AUNE-DELL','Matched_HS_Code2__r.Specific_VAT_Rate__c')</v>
      </c>
      <c r="BZ11" s="18" t="s">
        <v>21</v>
      </c>
      <c r="CA11" t="str">
        <f>Part__c_exp5415[[#This Row],[Shipment_Order__r.Client_Reference__c]]&amp;":"&amp;Part__c_exp5415[[#This Row],[LookupName]]</f>
        <v>MED03:210-AUNE-DELL</v>
      </c>
      <c r="CC11" t="s">
        <v>1538</v>
      </c>
      <c r="CD11" s="18" t="str">
        <f>"inherit(results_df,'Freight__c','"&amp;Freight__c_exp6426[[#This Row],[Lookup Value]]&amp;"','Selected_Rate_From_Existing__c')"</f>
        <v>inherit(results_df,'Freight__c','MED10','Selected_Rate_From_Existing__c')</v>
      </c>
      <c r="CE11" t="s">
        <v>1876</v>
      </c>
      <c r="CF11" s="18" t="str">
        <f>"int_freight_fee_invoiced(results_df,'"&amp;Freight__c_exp6426[[#This Row],[Lookup Value]]&amp;"')"</f>
        <v>int_freight_fee_invoiced(results_df,'MED10')</v>
      </c>
      <c r="CG11" t="s">
        <v>1812</v>
      </c>
      <c r="CH11" t="s">
        <v>1813</v>
      </c>
      <c r="CI11" t="s">
        <v>1877</v>
      </c>
      <c r="CJ11" t="s">
        <v>1878</v>
      </c>
      <c r="CK11" t="str">
        <f>Freight__c_exp6426[[#This Row],[Shipment_Order__r.Client_Reference__c]]</f>
        <v>MED10</v>
      </c>
      <c r="CM11" t="s">
        <v>22</v>
      </c>
      <c r="CN11" t="s">
        <v>1879</v>
      </c>
      <c r="CO11" t="s">
        <v>1880</v>
      </c>
      <c r="CP11" t="s">
        <v>1881</v>
      </c>
      <c r="CQ11" t="s">
        <v>1728</v>
      </c>
      <c r="CR11" t="s">
        <v>1743</v>
      </c>
      <c r="CS11" t="s">
        <v>1751</v>
      </c>
      <c r="CT11" t="s">
        <v>1760</v>
      </c>
      <c r="CU11" t="s">
        <v>1753</v>
      </c>
      <c r="CV11" t="str">
        <f>SUBSTITUTE(Task_exp7437[[#This Row],[Shipment_Order__r.Client_Reference__c]]&amp;":"&amp;Task_exp7437[[#This Row],[Master_Task_LookupName]],"\","")</f>
        <v>MED01:E2E Standard Process Flow</v>
      </c>
    </row>
    <row r="12" spans="1:100" x14ac:dyDescent="0.25">
      <c r="A12" t="s">
        <v>1546</v>
      </c>
      <c r="B12" t="s">
        <v>1728</v>
      </c>
      <c r="C12" t="s">
        <v>1834</v>
      </c>
      <c r="D12" s="18" t="str">
        <f>"client_actual_freight(results_df,'"&amp;Shipment_Order__c_exp4404[[#This Row],[Client_Reference__c]]&amp;"')"</f>
        <v>client_actual_freight(results_df,'MED11')</v>
      </c>
      <c r="E12" t="str">
        <f>"client_actual_insurance(results_df,'"&amp;Shipment_Order__c_exp4404[[#This Row],[Client_Reference__c]]&amp;"')"</f>
        <v>client_actual_insurance(results_df,'MED11')</v>
      </c>
      <c r="F12" t="str">
        <f>"ci_input_freight(results_df,'"&amp;Shipment_Order__c_exp4404[[#This Row],[Client_Reference__c]]&amp;"')"</f>
        <v>ci_input_freight(results_df,'MED11')</v>
      </c>
      <c r="G12" t="str">
        <f>"ci_input_liability_cover(results_df,'"&amp;Shipment_Order__c_exp4404[[#This Row],[Client_Reference__c]]&amp;"')"</f>
        <v>ci_input_liability_cover(results_df,'MED11')</v>
      </c>
      <c r="H12" s="18" t="str">
        <f>"sum_fields(results_df,'Shipment_Order__c','"&amp;Shipment_Order__c_exp4404[[#This Row],[Client_Reference__c]]&amp;"',['FC_Total_Customs_Brokerage_Cost__c','FC_Total_Clearance_Costs__c','FC_Total_Handling_Costs__c','FC_Total_License_Cost__c'])"</f>
        <v>sum_fields(results_df,'Shipment_Order__c','MED11',['FC_Total_Customs_Brokerage_Cost__c','FC_Total_Clearance_Costs__c','FC_Total_Handling_Costs__c','FC_Total_License_Cost__c'])</v>
      </c>
      <c r="I12" s="18" t="str">
        <f>"brokerage_costs(results_df,'"&amp;Shipment_Order__c_exp4404[[#This Row],[Lookup Value]]&amp;"')"</f>
        <v>brokerage_costs(results_df,'MED11')</v>
      </c>
      <c r="J12" s="18" t="str">
        <f>"clearance_costs(results_df,'"&amp;Shipment_Order__c_exp4404[[#This Row],[Lookup Value]]&amp;"')"</f>
        <v>clearance_costs(results_df,'MED11')</v>
      </c>
      <c r="K12" s="18" t="str">
        <f>"handling_costs(results_df,'"&amp;Shipment_Order__c_exp4404[[#This Row],[Lookup Value]]&amp;"')"</f>
        <v>handling_costs(results_df,'MED11')</v>
      </c>
      <c r="L12" s="18" t="str">
        <f>"inherit(results_df,'Shipment_Order__c','"&amp;Shipment_Order__c_exp4404[[#This Row],[Client_Reference__c]]&amp;"','FC_IOR_and_Import_Compliance_Fee_USD__c')"</f>
        <v>inherit(results_df,'Shipment_Order__c','MED11','FC_IOR_and_Import_Compliance_Fee_USD__c')</v>
      </c>
      <c r="M12" s="18" t="str">
        <f>"ior_eor_cost(results_df,'"&amp;Shipment_Order__c_exp4404[[#This Row],[Lookup Value]]&amp;"')"</f>
        <v>ior_eor_cost(results_df,'MED11')</v>
      </c>
      <c r="N12" s="18" t="str">
        <f>"licenses_costs(results_df,'"&amp;Shipment_Order__c_exp4404[[#This Row],[Lookup Value]]&amp;"')"</f>
        <v>licenses_costs(results_df,'MED11')</v>
      </c>
      <c r="O12" s="18" t="str">
        <f>"recharge_tax_and_duty(results_df,'"&amp;Shipment_Order__c_exp4404[[#This Row],[Lookup Value]]&amp;"')"</f>
        <v>recharge_tax_and_duty(results_df,'MED11')</v>
      </c>
      <c r="P12" t="s">
        <v>1882</v>
      </c>
      <c r="Q12" t="s">
        <v>1883</v>
      </c>
      <c r="R12" s="18" t="str">
        <f>"int_delivery_fee(results_df,'"&amp;Shipment_Order__c_exp4404[[#This Row],[Client_Reference__c]]&amp;"')"</f>
        <v>int_delivery_fee(results_df,'MED11')</v>
      </c>
      <c r="S12" t="str">
        <f>"liability_cover_fee(results_df,'"&amp;Shipment_Order__c_exp4404[[#This Row],[Client_Reference__c]]&amp;"')"</f>
        <v>liability_cover_fee(results_df,'MED11')</v>
      </c>
      <c r="T12" t="s">
        <v>1884</v>
      </c>
      <c r="U12" s="18" t="str">
        <f>"sum_fields(results_df,'Shipment_Order__c','"&amp;Shipment_Order__c_exp4404[[#This Row],[Client_Reference__c]]&amp;"',['IOR_FEE_USD__c','Handling_and_Admin_Fee__c','Bank_Fees__c','EOR_and_Export_Compliance_Fee_USD__c'])"</f>
        <v>sum_fields(results_df,'Shipment_Order__c','MED11',['IOR_FEE_USD__c','Handling_and_Admin_Fee__c','Bank_Fees__c','EOR_and_Export_Compliance_Fee_USD__c'])</v>
      </c>
      <c r="V12" t="str">
        <f>"ior_fee(results_df,'"&amp;Shipment_Order__c_exp4404[[#This Row],[Client_Reference__c]]&amp;"')"</f>
        <v>ior_fee(results_df,'MED11')</v>
      </c>
      <c r="W12" t="str">
        <f>"handling_and_admin_fees(results_df,'"&amp;Shipment_Order__c_exp4404[[#This Row],[Client_Reference__c]]&amp;"')"</f>
        <v>handling_and_admin_fees(results_df,'MED11')</v>
      </c>
      <c r="X12" t="str">
        <f>"bank_fees(results_df,'"&amp;Shipment_Order__c_exp4404[[#This Row],[Client_Reference__c]]&amp;"')"</f>
        <v>bank_fees(results_df,'MED11')</v>
      </c>
      <c r="Y12" s="18" t="str">
        <f>"sum_fields(results_df,'Shipment_Order__c','"&amp;Shipment_Order__c_exp4404[[#This Row],[Client_Reference__c]]&amp;"',['Total_clearance_Costs__c','Total_Customs_Brokerage_Cost__c','Recharge_Handling_Costs__c','Total_License_Cost__c'])"</f>
        <v>sum_fields(results_df,'Shipment_Order__c','MED11',['Total_clearance_Costs__c','Total_Customs_Brokerage_Cost__c','Recharge_Handling_Costs__c','Total_License_Cost__c'])</v>
      </c>
      <c r="Z12" s="18" t="str">
        <f>"clearance_fees(results_df,'"&amp;Shipment_Order__c_exp4404[[#This Row],[Lookup Value]]&amp;"')"</f>
        <v>clearance_fees(results_df,'MED11')</v>
      </c>
      <c r="AA12" s="18" t="str">
        <f>"brokerage_fees(results_df,'"&amp;Shipment_Order__c_exp4404[[#This Row],[Lookup Value]]&amp;"')"</f>
        <v>brokerage_fees(results_df,'MED11')</v>
      </c>
      <c r="AB12" s="18" t="str">
        <f>"handling_fees(results_df,'"&amp;Shipment_Order__c_exp4404[[#This Row],[Lookup Value]]&amp;"')"</f>
        <v>handling_fees(results_df,'MED11')</v>
      </c>
      <c r="AC12" s="18" t="str">
        <f>"license_fees(results_df,'"&amp;Shipment_Order__c_exp4404[[#This Row],[Lookup Value]]&amp;"')"</f>
        <v>license_fees(results_df,'MED11')</v>
      </c>
      <c r="AD12" t="s">
        <v>1757</v>
      </c>
      <c r="AE12" t="s">
        <v>1758</v>
      </c>
      <c r="AF12" t="s">
        <v>1734</v>
      </c>
      <c r="AG12" t="s">
        <v>1885</v>
      </c>
      <c r="AH12" t="str">
        <f>"eor_fee(results_df,'"&amp;Shipment_Order__c_exp4404[[#This Row],[Client_Reference__c]]&amp;"')"</f>
        <v>eor_fee(results_df,'MED11')</v>
      </c>
      <c r="AI12" s="18" t="str">
        <f>"total_taxes(results_df,'"&amp;Shipment_Order__c_exp4404[[#This Row],[Lookup Value]]&amp;"')"</f>
        <v>total_taxes(results_df,'MED11')</v>
      </c>
      <c r="AJ12" s="18" t="str">
        <f>"tax_cost(results_df,'"&amp;Shipment_Order__c_exp4404[[#This Row],[Client_Reference__c]]&amp;"')"</f>
        <v>tax_cost(results_df,'MED11')</v>
      </c>
      <c r="AK12" t="s">
        <v>1728</v>
      </c>
      <c r="AL12" t="s">
        <v>1728</v>
      </c>
      <c r="AM12" t="s">
        <v>1735</v>
      </c>
      <c r="AN12" t="s">
        <v>1736</v>
      </c>
      <c r="AO12" t="str">
        <f>"taxrange_max(results_df,'"&amp;Shipment_Order__c_exp4404[[#This Row],[Client_Reference__c]]&amp;"')"</f>
        <v>taxrange_max(results_df,'MED11')</v>
      </c>
      <c r="AP12" t="str">
        <f>"taxrange_min(results_df,'"&amp;Shipment_Order__c_exp4404[[#This Row],[Client_Reference__c]]&amp;"')"</f>
        <v>taxrange_min(results_df,'MED11')</v>
      </c>
      <c r="AQ12" t="str">
        <f>"costrange_max(results_df,'"&amp;Shipment_Order__c_exp4404[[#This Row],[Client_Reference__c]]&amp;"')"</f>
        <v>costrange_max(results_df,'MED11')</v>
      </c>
      <c r="AR12" t="str">
        <f>"costrange_min(results_df,'"&amp;Shipment_Order__c_exp4404[[#This Row],[Client_Reference__c]]&amp;"')"</f>
        <v>costrange_min(results_df,'MED11')</v>
      </c>
      <c r="AS12" t="s">
        <v>1734</v>
      </c>
      <c r="AT12" t="str">
        <f>Shipment_Order__c_exp4404[[#This Row],[Client_Reference__c]]</f>
        <v>MED11</v>
      </c>
      <c r="AV12" t="s">
        <v>1484</v>
      </c>
      <c r="AW12" t="s">
        <v>1886</v>
      </c>
      <c r="AX12" t="s">
        <v>1887</v>
      </c>
      <c r="AY12" t="s">
        <v>1862</v>
      </c>
      <c r="AZ12" t="s">
        <v>1863</v>
      </c>
      <c r="BA12" t="s">
        <v>1729</v>
      </c>
      <c r="BB12" t="s">
        <v>1729</v>
      </c>
      <c r="BC12" t="s">
        <v>1740</v>
      </c>
      <c r="BD12" s="18" t="str">
        <f>"inherit(results_df,'Part__c','"&amp;Part__c_exp5415[[#This Row],[Lookup Value]]&amp;"','Product__r.Li_on_batteries__c')"</f>
        <v>inherit(results_df,'Part__c','MED03:DELL-210-AUNE','Product__r.Li_on_batteries__c')</v>
      </c>
      <c r="BE12" s="18" t="str">
        <f>"inherit(results_df,'Part__c','"&amp;Part__c_exp5415[[#This Row],[Lookup Value]]&amp;"','Product__r.Category__c')"</f>
        <v>inherit(results_df,'Part__c','MED03:DELL-210-AUNE','Product__r.Category__c')</v>
      </c>
      <c r="BF12" s="18" t="str">
        <f>"inherit(results_df,'Part__c','"&amp;Part__c_exp5415[[#This Row],[Lookup Value]]&amp;"','Product__r.Sub_Category__c')"</f>
        <v>inherit(results_df,'Part__c','MED03:DELL-210-AUNE','Product__r.Sub_Category__c')</v>
      </c>
      <c r="BG12" s="18" t="str">
        <f>"inherit(results_df,'Part__c','"&amp;Part__c_exp5415[[#This Row],[Lookup Value]]&amp;"','Product__r.US_HTS_Code__c')"</f>
        <v>inherit(results_df,'Part__c','MED03:DELL-210-AUNE','Product__r.US_HTS_Code__c')</v>
      </c>
      <c r="BH12" s="18" t="str">
        <f>"inherit(results_df,'Part__c','"&amp;Part__c_exp5415[[#This Row],[Lookup Value]]&amp;"','Product__r.ECCN__c')"</f>
        <v>inherit(results_df,'Part__c','MED03:DELL-210-AUNE','Product__r.ECCN__c')</v>
      </c>
      <c r="BI12" s="18" t="str">
        <f>"inherit(results_df,'Part__c','"&amp;Part__c_exp5415[[#This Row],[Lookup Value]]&amp;"','Product__r.Country_Two_Digit__c')"</f>
        <v>inherit(results_df,'Part__c','MED03:DELL-210-AUNE','Product__r.Country_Two_Digit__c')</v>
      </c>
      <c r="BJ12" s="18" t="str">
        <f>"inherit(results_df,'Part__c','"&amp;Part__c_exp5415[[#This Row],[Lookup Value]]&amp;"','Product__r.Suggested_Country_of_Origin__c')"</f>
        <v>inherit(results_df,'Part__c','MED03:DELL-210-AUNE','Product__r.Suggested_Country_of_Origin__c')</v>
      </c>
      <c r="BK12" s="18" t="str">
        <f>"inherit(results_df,'Part__c','"&amp;Part__c_exp5415[[#This Row],[Lookup Value]]&amp;"','Product__r.Country_of_Origin2__c')"</f>
        <v>inherit(results_df,'Part__c','MED03:DELL-210-AUNE','Product__r.Country_of_Origin2__c')</v>
      </c>
      <c r="BL12" s="18" t="str">
        <f>"inherit(results_df,'Part__c','"&amp;Part__c_exp5415[[#This Row],[Lookup Value]]&amp;"','Product__r.MSRP__c')"</f>
        <v>inherit(results_df,'Part__c','MED03:DELL-210-AUNE','Product__r.MSRP__c')</v>
      </c>
      <c r="BM12" s="18" t="s">
        <v>1864</v>
      </c>
      <c r="BN12" t="s">
        <v>1861</v>
      </c>
      <c r="BO12" t="s">
        <v>1728</v>
      </c>
      <c r="BP12" t="s">
        <v>1728</v>
      </c>
      <c r="BQ12" s="18" t="str">
        <f>"inherit(results_df,'Part__c','"&amp;Part__c_exp5415[[#This Row],[Lookup Value]]&amp;"','Product__r.Manufacturer__r.Name')"</f>
        <v>inherit(results_df,'Part__c','MED03:DELL-210-AUNE','Product__r.Manufacturer__r.Name')</v>
      </c>
      <c r="BR12" s="18" t="str">
        <f>"inherit(results_df,'Part__c','"&amp;Part__c_exp5415[[#This Row],[Lookup Value]]&amp;"','Product__r.Wireless_capability__c')"</f>
        <v>inherit(results_df,'Part__c','MED03:DELL-210-AUNE','Product__r.Wireless_capability__c')</v>
      </c>
      <c r="BS12" s="18" t="str">
        <f>"inherit(results_df,'Part__c','"&amp;Part__c_exp5415[[#This Row],[Lookup Value]]&amp;"','Product__r.Encryption__c')"</f>
        <v>inherit(results_df,'Part__c','MED03:DELL-210-AUNE','Product__r.Encryption__c')</v>
      </c>
      <c r="BT12" t="s">
        <v>1728</v>
      </c>
      <c r="BU12" s="18" t="str">
        <f>"inherit(results_df,'Part__c','"&amp;Part__c_exp5415[[#This Row],[Lookup Value]]&amp;"','Matched_HS_Code2__r.Rate__c')"</f>
        <v>inherit(results_df,'Part__c','MED03:DELL-210-AUNE','Matched_HS_Code2__r.Rate__c')</v>
      </c>
      <c r="BV12" t="s">
        <v>1729</v>
      </c>
      <c r="BW12" t="s">
        <v>1729</v>
      </c>
      <c r="BX12" t="s">
        <v>1729</v>
      </c>
      <c r="BY12" t="str">
        <f>"inherit(results_df,'Part__c','"&amp;Part__c_exp5415[[#This Row],[Lookup Value]]&amp;"','Matched_HS_Code2__r.Specific_VAT_Rate__c')"</f>
        <v>inherit(results_df,'Part__c','MED03:DELL-210-AUNE','Matched_HS_Code2__r.Specific_VAT_Rate__c')</v>
      </c>
      <c r="BZ12" s="18" t="s">
        <v>21</v>
      </c>
      <c r="CA12" t="str">
        <f>Part__c_exp5415[[#This Row],[Shipment_Order__r.Client_Reference__c]]&amp;":"&amp;Part__c_exp5415[[#This Row],[LookupName]]</f>
        <v>MED03:DELL-210-AUNE</v>
      </c>
      <c r="CC12" t="s">
        <v>1546</v>
      </c>
      <c r="CD12" s="18" t="str">
        <f>"inherit(results_df,'Freight__c','"&amp;Freight__c_exp6426[[#This Row],[Lookup Value]]&amp;"','Selected_Rate_From_Existing__c')"</f>
        <v>inherit(results_df,'Freight__c','MED11','Selected_Rate_From_Existing__c')</v>
      </c>
      <c r="CE12" t="s">
        <v>1888</v>
      </c>
      <c r="CF12" s="18" t="str">
        <f>"int_freight_fee_invoiced(results_df,'"&amp;Freight__c_exp6426[[#This Row],[Lookup Value]]&amp;"')"</f>
        <v>int_freight_fee_invoiced(results_df,'MED11')</v>
      </c>
      <c r="CG12" t="s">
        <v>1729</v>
      </c>
      <c r="CH12" t="s">
        <v>1745</v>
      </c>
      <c r="CI12" t="s">
        <v>1889</v>
      </c>
      <c r="CJ12" t="s">
        <v>1890</v>
      </c>
      <c r="CK12" t="str">
        <f>Freight__c_exp6426[[#This Row],[Shipment_Order__r.Client_Reference__c]]</f>
        <v>MED11</v>
      </c>
      <c r="CM12" t="s">
        <v>22</v>
      </c>
      <c r="CN12" t="s">
        <v>1891</v>
      </c>
      <c r="CO12" t="s">
        <v>1892</v>
      </c>
      <c r="CP12" t="s">
        <v>1893</v>
      </c>
      <c r="CQ12" t="s">
        <v>1728</v>
      </c>
      <c r="CR12" t="s">
        <v>1743</v>
      </c>
      <c r="CS12" t="s">
        <v>1751</v>
      </c>
      <c r="CT12" t="s">
        <v>1760</v>
      </c>
      <c r="CU12" t="s">
        <v>1753</v>
      </c>
      <c r="CV12" t="str">
        <f>SUBSTITUTE(Task_exp7437[[#This Row],[Shipment_Order__r.Client_Reference__c]]&amp;":"&amp;Task_exp7437[[#This Row],[Master_Task_LookupName]],"\","")</f>
        <v>MED01:Export License IOR Modal</v>
      </c>
    </row>
    <row r="13" spans="1:100" x14ac:dyDescent="0.25">
      <c r="A13" t="s">
        <v>1489</v>
      </c>
      <c r="B13" t="s">
        <v>1728</v>
      </c>
      <c r="C13" t="s">
        <v>1729</v>
      </c>
      <c r="D13" s="18" t="str">
        <f>"client_actual_freight(results_df,'"&amp;Shipment_Order__c_exp4404[[#This Row],[Client_Reference__c]]&amp;"')"</f>
        <v>client_actual_freight(results_df,'MED12')</v>
      </c>
      <c r="E13" t="str">
        <f>"client_actual_insurance(results_df,'"&amp;Shipment_Order__c_exp4404[[#This Row],[Client_Reference__c]]&amp;"')"</f>
        <v>client_actual_insurance(results_df,'MED12')</v>
      </c>
      <c r="F13" t="str">
        <f>"ci_input_freight(results_df,'"&amp;Shipment_Order__c_exp4404[[#This Row],[Client_Reference__c]]&amp;"')"</f>
        <v>ci_input_freight(results_df,'MED12')</v>
      </c>
      <c r="G13" t="str">
        <f>"ci_input_liability_cover(results_df,'"&amp;Shipment_Order__c_exp4404[[#This Row],[Client_Reference__c]]&amp;"')"</f>
        <v>ci_input_liability_cover(results_df,'MED12')</v>
      </c>
      <c r="H13" s="18" t="str">
        <f>"sum_fields(results_df,'Shipment_Order__c','"&amp;Shipment_Order__c_exp4404[[#This Row],[Client_Reference__c]]&amp;"',['FC_Total_Customs_Brokerage_Cost__c','FC_Total_Clearance_Costs__c','FC_Total_Handling_Costs__c','FC_Total_License_Cost__c'])"</f>
        <v>sum_fields(results_df,'Shipment_Order__c','MED12',['FC_Total_Customs_Brokerage_Cost__c','FC_Total_Clearance_Costs__c','FC_Total_Handling_Costs__c','FC_Total_License_Cost__c'])</v>
      </c>
      <c r="I13" s="18" t="str">
        <f>"brokerage_costs(results_df,'"&amp;Shipment_Order__c_exp4404[[#This Row],[Lookup Value]]&amp;"')"</f>
        <v>brokerage_costs(results_df,'MED12')</v>
      </c>
      <c r="J13" s="18" t="str">
        <f>"clearance_costs(results_df,'"&amp;Shipment_Order__c_exp4404[[#This Row],[Lookup Value]]&amp;"')"</f>
        <v>clearance_costs(results_df,'MED12')</v>
      </c>
      <c r="K13" s="18" t="str">
        <f>"handling_costs(results_df,'"&amp;Shipment_Order__c_exp4404[[#This Row],[Lookup Value]]&amp;"')"</f>
        <v>handling_costs(results_df,'MED12')</v>
      </c>
      <c r="L13" s="18" t="str">
        <f>"inherit(results_df,'Shipment_Order__c','"&amp;Shipment_Order__c_exp4404[[#This Row],[Client_Reference__c]]&amp;"','FC_IOR_and_Import_Compliance_Fee_USD__c')"</f>
        <v>inherit(results_df,'Shipment_Order__c','MED12','FC_IOR_and_Import_Compliance_Fee_USD__c')</v>
      </c>
      <c r="M13" s="18" t="str">
        <f>"ior_eor_cost(results_df,'"&amp;Shipment_Order__c_exp4404[[#This Row],[Lookup Value]]&amp;"')"</f>
        <v>ior_eor_cost(results_df,'MED12')</v>
      </c>
      <c r="N13" s="18" t="str">
        <f>"licenses_costs(results_df,'"&amp;Shipment_Order__c_exp4404[[#This Row],[Lookup Value]]&amp;"')"</f>
        <v>licenses_costs(results_df,'MED12')</v>
      </c>
      <c r="O13" s="18" t="str">
        <f>"recharge_tax_and_duty(results_df,'"&amp;Shipment_Order__c_exp4404[[#This Row],[Lookup Value]]&amp;"')"</f>
        <v>recharge_tax_and_duty(results_df,'MED12')</v>
      </c>
      <c r="P13" t="s">
        <v>1894</v>
      </c>
      <c r="Q13" t="s">
        <v>1895</v>
      </c>
      <c r="R13" s="18" t="str">
        <f>"int_delivery_fee(results_df,'"&amp;Shipment_Order__c_exp4404[[#This Row],[Client_Reference__c]]&amp;"')"</f>
        <v>int_delivery_fee(results_df,'MED12')</v>
      </c>
      <c r="S13" t="str">
        <f>"liability_cover_fee(results_df,'"&amp;Shipment_Order__c_exp4404[[#This Row],[Client_Reference__c]]&amp;"')"</f>
        <v>liability_cover_fee(results_df,'MED12')</v>
      </c>
      <c r="T13" t="s">
        <v>1896</v>
      </c>
      <c r="U13" s="18" t="str">
        <f>"sum_fields(results_df,'Shipment_Order__c','"&amp;Shipment_Order__c_exp4404[[#This Row],[Client_Reference__c]]&amp;"',['IOR_FEE_USD__c','Handling_and_Admin_Fee__c','Bank_Fees__c','EOR_and_Export_Compliance_Fee_USD__c'])"</f>
        <v>sum_fields(results_df,'Shipment_Order__c','MED12',['IOR_FEE_USD__c','Handling_and_Admin_Fee__c','Bank_Fees__c','EOR_and_Export_Compliance_Fee_USD__c'])</v>
      </c>
      <c r="V13" t="str">
        <f>"ior_fee(results_df,'"&amp;Shipment_Order__c_exp4404[[#This Row],[Client_Reference__c]]&amp;"')"</f>
        <v>ior_fee(results_df,'MED12')</v>
      </c>
      <c r="W13" t="str">
        <f>"handling_and_admin_fees(results_df,'"&amp;Shipment_Order__c_exp4404[[#This Row],[Client_Reference__c]]&amp;"')"</f>
        <v>handling_and_admin_fees(results_df,'MED12')</v>
      </c>
      <c r="X13" t="str">
        <f>"bank_fees(results_df,'"&amp;Shipment_Order__c_exp4404[[#This Row],[Client_Reference__c]]&amp;"')"</f>
        <v>bank_fees(results_df,'MED12')</v>
      </c>
      <c r="Y13" s="18" t="str">
        <f>"sum_fields(results_df,'Shipment_Order__c','"&amp;Shipment_Order__c_exp4404[[#This Row],[Client_Reference__c]]&amp;"',['Total_clearance_Costs__c','Total_Customs_Brokerage_Cost__c','Recharge_Handling_Costs__c','Total_License_Cost__c'])"</f>
        <v>sum_fields(results_df,'Shipment_Order__c','MED12',['Total_clearance_Costs__c','Total_Customs_Brokerage_Cost__c','Recharge_Handling_Costs__c','Total_License_Cost__c'])</v>
      </c>
      <c r="Z13" s="18" t="str">
        <f>"clearance_fees(results_df,'"&amp;Shipment_Order__c_exp4404[[#This Row],[Lookup Value]]&amp;"')"</f>
        <v>clearance_fees(results_df,'MED12')</v>
      </c>
      <c r="AA13" s="18" t="str">
        <f>"brokerage_fees(results_df,'"&amp;Shipment_Order__c_exp4404[[#This Row],[Lookup Value]]&amp;"')"</f>
        <v>brokerage_fees(results_df,'MED12')</v>
      </c>
      <c r="AB13" s="18" t="str">
        <f>"handling_fees(results_df,'"&amp;Shipment_Order__c_exp4404[[#This Row],[Lookup Value]]&amp;"')"</f>
        <v>handling_fees(results_df,'MED12')</v>
      </c>
      <c r="AC13" s="18" t="str">
        <f>"license_fees(results_df,'"&amp;Shipment_Order__c_exp4404[[#This Row],[Lookup Value]]&amp;"')"</f>
        <v>license_fees(results_df,'MED12')</v>
      </c>
      <c r="AD13" t="s">
        <v>1757</v>
      </c>
      <c r="AE13" t="s">
        <v>1758</v>
      </c>
      <c r="AF13" t="s">
        <v>1734</v>
      </c>
      <c r="AG13" t="s">
        <v>1897</v>
      </c>
      <c r="AH13" t="str">
        <f>"eor_fee(results_df,'"&amp;Shipment_Order__c_exp4404[[#This Row],[Client_Reference__c]]&amp;"')"</f>
        <v>eor_fee(results_df,'MED12')</v>
      </c>
      <c r="AI13" s="18" t="str">
        <f>"total_taxes(results_df,'"&amp;Shipment_Order__c_exp4404[[#This Row],[Lookup Value]]&amp;"')"</f>
        <v>total_taxes(results_df,'MED12')</v>
      </c>
      <c r="AJ13" s="18" t="str">
        <f>"tax_cost(results_df,'"&amp;Shipment_Order__c_exp4404[[#This Row],[Client_Reference__c]]&amp;"')"</f>
        <v>tax_cost(results_df,'MED12')</v>
      </c>
      <c r="AK13" t="s">
        <v>1728</v>
      </c>
      <c r="AL13" t="s">
        <v>1728</v>
      </c>
      <c r="AM13" t="s">
        <v>1735</v>
      </c>
      <c r="AN13" t="s">
        <v>1736</v>
      </c>
      <c r="AO13" t="str">
        <f>"taxrange_max(results_df,'"&amp;Shipment_Order__c_exp4404[[#This Row],[Client_Reference__c]]&amp;"')"</f>
        <v>taxrange_max(results_df,'MED12')</v>
      </c>
      <c r="AP13" t="str">
        <f>"taxrange_min(results_df,'"&amp;Shipment_Order__c_exp4404[[#This Row],[Client_Reference__c]]&amp;"')"</f>
        <v>taxrange_min(results_df,'MED12')</v>
      </c>
      <c r="AQ13" t="str">
        <f>"costrange_max(results_df,'"&amp;Shipment_Order__c_exp4404[[#This Row],[Client_Reference__c]]&amp;"')"</f>
        <v>costrange_max(results_df,'MED12')</v>
      </c>
      <c r="AR13" t="str">
        <f>"costrange_min(results_df,'"&amp;Shipment_Order__c_exp4404[[#This Row],[Client_Reference__c]]&amp;"')"</f>
        <v>costrange_min(results_df,'MED12')</v>
      </c>
      <c r="AS13" t="s">
        <v>1734</v>
      </c>
      <c r="AT13" t="str">
        <f>Shipment_Order__c_exp4404[[#This Row],[Client_Reference__c]]</f>
        <v>MED12</v>
      </c>
      <c r="AV13" t="s">
        <v>1484</v>
      </c>
      <c r="AW13" t="s">
        <v>1898</v>
      </c>
      <c r="AX13" t="s">
        <v>1899</v>
      </c>
      <c r="AY13" t="s">
        <v>1900</v>
      </c>
      <c r="AZ13" t="s">
        <v>1901</v>
      </c>
      <c r="BA13" t="s">
        <v>1729</v>
      </c>
      <c r="BB13" t="s">
        <v>1729</v>
      </c>
      <c r="BC13" t="s">
        <v>1740</v>
      </c>
      <c r="BD13" s="18" t="str">
        <f>"inherit(results_df,'Part__c','"&amp;Part__c_exp5415[[#This Row],[Lookup Value]]&amp;"','Product__r.Li_on_batteries__c')"</f>
        <v>inherit(results_df,'Part__c','MED03:TE-815','Product__r.Li_on_batteries__c')</v>
      </c>
      <c r="BE13" s="18" t="str">
        <f>"inherit(results_df,'Part__c','"&amp;Part__c_exp5415[[#This Row],[Lookup Value]]&amp;"','Product__r.Category__c')"</f>
        <v>inherit(results_df,'Part__c','MED03:TE-815','Product__r.Category__c')</v>
      </c>
      <c r="BF13" s="18" t="str">
        <f>"inherit(results_df,'Part__c','"&amp;Part__c_exp5415[[#This Row],[Lookup Value]]&amp;"','Product__r.Sub_Category__c')"</f>
        <v>inherit(results_df,'Part__c','MED03:TE-815','Product__r.Sub_Category__c')</v>
      </c>
      <c r="BG13" s="18" t="str">
        <f>"inherit(results_df,'Part__c','"&amp;Part__c_exp5415[[#This Row],[Lookup Value]]&amp;"','Product__r.US_HTS_Code__c')"</f>
        <v>inherit(results_df,'Part__c','MED03:TE-815','Product__r.US_HTS_Code__c')</v>
      </c>
      <c r="BH13" s="18" t="str">
        <f>"inherit(results_df,'Part__c','"&amp;Part__c_exp5415[[#This Row],[Lookup Value]]&amp;"','Product__r.ECCN__c')"</f>
        <v>inherit(results_df,'Part__c','MED03:TE-815','Product__r.ECCN__c')</v>
      </c>
      <c r="BI13" s="18" t="str">
        <f>"inherit(results_df,'Part__c','"&amp;Part__c_exp5415[[#This Row],[Lookup Value]]&amp;"','Product__r.Country_Two_Digit__c')"</f>
        <v>inherit(results_df,'Part__c','MED03:TE-815','Product__r.Country_Two_Digit__c')</v>
      </c>
      <c r="BJ13" s="18" t="str">
        <f>"inherit(results_df,'Part__c','"&amp;Part__c_exp5415[[#This Row],[Lookup Value]]&amp;"','Product__r.Suggested_Country_of_Origin__c')"</f>
        <v>inherit(results_df,'Part__c','MED03:TE-815','Product__r.Suggested_Country_of_Origin__c')</v>
      </c>
      <c r="BK13" s="18" t="str">
        <f>"inherit(results_df,'Part__c','"&amp;Part__c_exp5415[[#This Row],[Lookup Value]]&amp;"','Product__r.Country_of_Origin2__c')"</f>
        <v>inherit(results_df,'Part__c','MED03:TE-815','Product__r.Country_of_Origin2__c')</v>
      </c>
      <c r="BL13" s="18" t="str">
        <f>"inherit(results_df,'Part__c','"&amp;Part__c_exp5415[[#This Row],[Lookup Value]]&amp;"','Product__r.MSRP__c')"</f>
        <v>inherit(results_df,'Part__c','MED03:TE-815','Product__r.MSRP__c')</v>
      </c>
      <c r="BM13" s="18" t="s">
        <v>1902</v>
      </c>
      <c r="BN13" t="s">
        <v>1899</v>
      </c>
      <c r="BO13" t="s">
        <v>1728</v>
      </c>
      <c r="BP13" t="s">
        <v>1728</v>
      </c>
      <c r="BQ13" s="18" t="str">
        <f>"inherit(results_df,'Part__c','"&amp;Part__c_exp5415[[#This Row],[Lookup Value]]&amp;"','Product__r.Manufacturer__r.Name')"</f>
        <v>inherit(results_df,'Part__c','MED03:TE-815','Product__r.Manufacturer__r.Name')</v>
      </c>
      <c r="BR13" s="18" t="str">
        <f>"inherit(results_df,'Part__c','"&amp;Part__c_exp5415[[#This Row],[Lookup Value]]&amp;"','Product__r.Wireless_capability__c')"</f>
        <v>inherit(results_df,'Part__c','MED03:TE-815','Product__r.Wireless_capability__c')</v>
      </c>
      <c r="BS13" s="18" t="str">
        <f>"inherit(results_df,'Part__c','"&amp;Part__c_exp5415[[#This Row],[Lookup Value]]&amp;"','Product__r.Encryption__c')"</f>
        <v>inherit(results_df,'Part__c','MED03:TE-815','Product__r.Encryption__c')</v>
      </c>
      <c r="BT13" t="s">
        <v>1728</v>
      </c>
      <c r="BU13" s="18" t="str">
        <f>"inherit(results_df,'Part__c','"&amp;Part__c_exp5415[[#This Row],[Lookup Value]]&amp;"','Matched_HS_Code2__r.Rate__c')"</f>
        <v>inherit(results_df,'Part__c','MED03:TE-815','Matched_HS_Code2__r.Rate__c')</v>
      </c>
      <c r="BV13" t="s">
        <v>1729</v>
      </c>
      <c r="BW13" t="s">
        <v>1729</v>
      </c>
      <c r="BX13" t="s">
        <v>1729</v>
      </c>
      <c r="BY13" t="str">
        <f>"inherit(results_df,'Part__c','"&amp;Part__c_exp5415[[#This Row],[Lookup Value]]&amp;"','Matched_HS_Code2__r.Specific_VAT_Rate__c')"</f>
        <v>inherit(results_df,'Part__c','MED03:TE-815','Matched_HS_Code2__r.Specific_VAT_Rate__c')</v>
      </c>
      <c r="BZ13" s="18" t="s">
        <v>21</v>
      </c>
      <c r="CA13" t="str">
        <f>Part__c_exp5415[[#This Row],[Shipment_Order__r.Client_Reference__c]]&amp;":"&amp;Part__c_exp5415[[#This Row],[LookupName]]</f>
        <v>MED03:TE-815</v>
      </c>
      <c r="CC13" t="s">
        <v>1489</v>
      </c>
      <c r="CD13" s="18" t="str">
        <f>"inherit(results_df,'Freight__c','"&amp;Freight__c_exp6426[[#This Row],[Lookup Value]]&amp;"','Selected_Rate_From_Existing__c')"</f>
        <v>inherit(results_df,'Freight__c','MED12','Selected_Rate_From_Existing__c')</v>
      </c>
      <c r="CE13" t="s">
        <v>1903</v>
      </c>
      <c r="CF13" s="18" t="str">
        <f>"int_freight_fee_invoiced(results_df,'"&amp;Freight__c_exp6426[[#This Row],[Lookup Value]]&amp;"')"</f>
        <v>int_freight_fee_invoiced(results_df,'MED12')</v>
      </c>
      <c r="CG13" t="s">
        <v>1812</v>
      </c>
      <c r="CH13" t="s">
        <v>1813</v>
      </c>
      <c r="CI13" t="s">
        <v>1904</v>
      </c>
      <c r="CJ13" t="s">
        <v>1905</v>
      </c>
      <c r="CK13" t="str">
        <f>Freight__c_exp6426[[#This Row],[Shipment_Order__r.Client_Reference__c]]</f>
        <v>MED12</v>
      </c>
      <c r="CM13" t="s">
        <v>22</v>
      </c>
      <c r="CN13" t="s">
        <v>1906</v>
      </c>
      <c r="CO13" t="s">
        <v>1907</v>
      </c>
      <c r="CP13" t="s">
        <v>1908</v>
      </c>
      <c r="CQ13" t="s">
        <v>1728</v>
      </c>
      <c r="CR13" t="s">
        <v>1743</v>
      </c>
      <c r="CS13" t="s">
        <v>1751</v>
      </c>
      <c r="CT13" t="s">
        <v>1760</v>
      </c>
      <c r="CU13" t="s">
        <v>1909</v>
      </c>
      <c r="CV13" t="str">
        <f>SUBSTITUTE(Task_exp7437[[#This Row],[Shipment_Order__r.Client_Reference__c]]&amp;":"&amp;Task_exp7437[[#This Row],[Master_Task_LookupName]],"\","")</f>
        <v>MED01:AWB Approved Internally</v>
      </c>
    </row>
    <row r="14" spans="1:100" x14ac:dyDescent="0.25">
      <c r="A14" t="s">
        <v>1564</v>
      </c>
      <c r="B14" t="s">
        <v>1728</v>
      </c>
      <c r="C14" t="s">
        <v>1834</v>
      </c>
      <c r="D14" s="18" t="str">
        <f>"client_actual_freight(results_df,'"&amp;Shipment_Order__c_exp4404[[#This Row],[Client_Reference__c]]&amp;"')"</f>
        <v>client_actual_freight(results_df,'MED13')</v>
      </c>
      <c r="E14" t="str">
        <f>"client_actual_insurance(results_df,'"&amp;Shipment_Order__c_exp4404[[#This Row],[Client_Reference__c]]&amp;"')"</f>
        <v>client_actual_insurance(results_df,'MED13')</v>
      </c>
      <c r="F14" t="str">
        <f>"ci_input_freight(results_df,'"&amp;Shipment_Order__c_exp4404[[#This Row],[Client_Reference__c]]&amp;"')"</f>
        <v>ci_input_freight(results_df,'MED13')</v>
      </c>
      <c r="G14" t="str">
        <f>"ci_input_liability_cover(results_df,'"&amp;Shipment_Order__c_exp4404[[#This Row],[Client_Reference__c]]&amp;"')"</f>
        <v>ci_input_liability_cover(results_df,'MED13')</v>
      </c>
      <c r="H14" s="18" t="str">
        <f>"sum_fields(results_df,'Shipment_Order__c','"&amp;Shipment_Order__c_exp4404[[#This Row],[Client_Reference__c]]&amp;"',['FC_Total_Customs_Brokerage_Cost__c','FC_Total_Clearance_Costs__c','FC_Total_Handling_Costs__c','FC_Total_License_Cost__c'])"</f>
        <v>sum_fields(results_df,'Shipment_Order__c','MED13',['FC_Total_Customs_Brokerage_Cost__c','FC_Total_Clearance_Costs__c','FC_Total_Handling_Costs__c','FC_Total_License_Cost__c'])</v>
      </c>
      <c r="I14" s="18" t="str">
        <f>"brokerage_costs(results_df,'"&amp;Shipment_Order__c_exp4404[[#This Row],[Lookup Value]]&amp;"')"</f>
        <v>brokerage_costs(results_df,'MED13')</v>
      </c>
      <c r="J14" s="18" t="str">
        <f>"clearance_costs(results_df,'"&amp;Shipment_Order__c_exp4404[[#This Row],[Lookup Value]]&amp;"')"</f>
        <v>clearance_costs(results_df,'MED13')</v>
      </c>
      <c r="K14" s="18" t="str">
        <f>"handling_costs(results_df,'"&amp;Shipment_Order__c_exp4404[[#This Row],[Lookup Value]]&amp;"')"</f>
        <v>handling_costs(results_df,'MED13')</v>
      </c>
      <c r="L14" s="18" t="str">
        <f>"inherit(results_df,'Shipment_Order__c','"&amp;Shipment_Order__c_exp4404[[#This Row],[Client_Reference__c]]&amp;"','FC_IOR_and_Import_Compliance_Fee_USD__c')"</f>
        <v>inherit(results_df,'Shipment_Order__c','MED13','FC_IOR_and_Import_Compliance_Fee_USD__c')</v>
      </c>
      <c r="M14" s="18" t="str">
        <f>"ior_eor_cost(results_df,'"&amp;Shipment_Order__c_exp4404[[#This Row],[Lookup Value]]&amp;"')"</f>
        <v>ior_eor_cost(results_df,'MED13')</v>
      </c>
      <c r="N14" s="18" t="str">
        <f>"licenses_costs(results_df,'"&amp;Shipment_Order__c_exp4404[[#This Row],[Lookup Value]]&amp;"')"</f>
        <v>licenses_costs(results_df,'MED13')</v>
      </c>
      <c r="O14" s="18" t="str">
        <f>"recharge_tax_and_duty(results_df,'"&amp;Shipment_Order__c_exp4404[[#This Row],[Lookup Value]]&amp;"')"</f>
        <v>recharge_tax_and_duty(results_df,'MED13')</v>
      </c>
      <c r="P14" t="s">
        <v>1910</v>
      </c>
      <c r="Q14" t="s">
        <v>1911</v>
      </c>
      <c r="R14" s="18" t="str">
        <f>"int_delivery_fee(results_df,'"&amp;Shipment_Order__c_exp4404[[#This Row],[Client_Reference__c]]&amp;"')"</f>
        <v>int_delivery_fee(results_df,'MED13')</v>
      </c>
      <c r="S14" t="str">
        <f>"liability_cover_fee(results_df,'"&amp;Shipment_Order__c_exp4404[[#This Row],[Client_Reference__c]]&amp;"')"</f>
        <v>liability_cover_fee(results_df,'MED13')</v>
      </c>
      <c r="T14" t="s">
        <v>1912</v>
      </c>
      <c r="U14" s="18" t="str">
        <f>"sum_fields(results_df,'Shipment_Order__c','"&amp;Shipment_Order__c_exp4404[[#This Row],[Client_Reference__c]]&amp;"',['IOR_FEE_USD__c','Handling_and_Admin_Fee__c','Bank_Fees__c','EOR_and_Export_Compliance_Fee_USD__c'])"</f>
        <v>sum_fields(results_df,'Shipment_Order__c','MED13',['IOR_FEE_USD__c','Handling_and_Admin_Fee__c','Bank_Fees__c','EOR_and_Export_Compliance_Fee_USD__c'])</v>
      </c>
      <c r="V14" t="str">
        <f>"ior_fee(results_df,'"&amp;Shipment_Order__c_exp4404[[#This Row],[Client_Reference__c]]&amp;"')"</f>
        <v>ior_fee(results_df,'MED13')</v>
      </c>
      <c r="W14" t="str">
        <f>"handling_and_admin_fees(results_df,'"&amp;Shipment_Order__c_exp4404[[#This Row],[Client_Reference__c]]&amp;"')"</f>
        <v>handling_and_admin_fees(results_df,'MED13')</v>
      </c>
      <c r="X14" t="str">
        <f>"bank_fees(results_df,'"&amp;Shipment_Order__c_exp4404[[#This Row],[Client_Reference__c]]&amp;"')"</f>
        <v>bank_fees(results_df,'MED13')</v>
      </c>
      <c r="Y14" s="18" t="str">
        <f>"sum_fields(results_df,'Shipment_Order__c','"&amp;Shipment_Order__c_exp4404[[#This Row],[Client_Reference__c]]&amp;"',['Total_clearance_Costs__c','Total_Customs_Brokerage_Cost__c','Recharge_Handling_Costs__c','Total_License_Cost__c'])"</f>
        <v>sum_fields(results_df,'Shipment_Order__c','MED13',['Total_clearance_Costs__c','Total_Customs_Brokerage_Cost__c','Recharge_Handling_Costs__c','Total_License_Cost__c'])</v>
      </c>
      <c r="Z14" s="18" t="str">
        <f>"clearance_fees(results_df,'"&amp;Shipment_Order__c_exp4404[[#This Row],[Lookup Value]]&amp;"')"</f>
        <v>clearance_fees(results_df,'MED13')</v>
      </c>
      <c r="AA14" s="18" t="str">
        <f>"brokerage_fees(results_df,'"&amp;Shipment_Order__c_exp4404[[#This Row],[Lookup Value]]&amp;"')"</f>
        <v>brokerage_fees(results_df,'MED13')</v>
      </c>
      <c r="AB14" s="18" t="str">
        <f>"handling_fees(results_df,'"&amp;Shipment_Order__c_exp4404[[#This Row],[Lookup Value]]&amp;"')"</f>
        <v>handling_fees(results_df,'MED13')</v>
      </c>
      <c r="AC14" s="18" t="str">
        <f>"license_fees(results_df,'"&amp;Shipment_Order__c_exp4404[[#This Row],[Lookup Value]]&amp;"')"</f>
        <v>license_fees(results_df,'MED13')</v>
      </c>
      <c r="AD14" t="s">
        <v>1913</v>
      </c>
      <c r="AE14" t="s">
        <v>1914</v>
      </c>
      <c r="AF14" t="s">
        <v>1915</v>
      </c>
      <c r="AG14" t="s">
        <v>1734</v>
      </c>
      <c r="AH14" t="str">
        <f>"eor_fee(results_df,'"&amp;Shipment_Order__c_exp4404[[#This Row],[Client_Reference__c]]&amp;"')"</f>
        <v>eor_fee(results_df,'MED13')</v>
      </c>
      <c r="AI14" s="18" t="str">
        <f>"total_taxes(results_df,'"&amp;Shipment_Order__c_exp4404[[#This Row],[Lookup Value]]&amp;"')"</f>
        <v>total_taxes(results_df,'MED13')</v>
      </c>
      <c r="AJ14" s="18" t="str">
        <f>"tax_cost(results_df,'"&amp;Shipment_Order__c_exp4404[[#This Row],[Client_Reference__c]]&amp;"')"</f>
        <v>tax_cost(results_df,'MED13')</v>
      </c>
      <c r="AK14" t="s">
        <v>1743</v>
      </c>
      <c r="AL14" t="s">
        <v>1743</v>
      </c>
      <c r="AM14" t="s">
        <v>1735</v>
      </c>
      <c r="AN14" t="s">
        <v>1760</v>
      </c>
      <c r="AO14" t="str">
        <f>"taxrange_max(results_df,'"&amp;Shipment_Order__c_exp4404[[#This Row],[Client_Reference__c]]&amp;"')"</f>
        <v>taxrange_max(results_df,'MED13')</v>
      </c>
      <c r="AP14" t="str">
        <f>"taxrange_min(results_df,'"&amp;Shipment_Order__c_exp4404[[#This Row],[Client_Reference__c]]&amp;"')"</f>
        <v>taxrange_min(results_df,'MED13')</v>
      </c>
      <c r="AQ14" t="str">
        <f>"costrange_max(results_df,'"&amp;Shipment_Order__c_exp4404[[#This Row],[Client_Reference__c]]&amp;"')"</f>
        <v>costrange_max(results_df,'MED13')</v>
      </c>
      <c r="AR14" t="str">
        <f>"costrange_min(results_df,'"&amp;Shipment_Order__c_exp4404[[#This Row],[Client_Reference__c]]&amp;"')"</f>
        <v>costrange_min(results_df,'MED13')</v>
      </c>
      <c r="AS14" t="s">
        <v>1734</v>
      </c>
      <c r="AT14" t="str">
        <f>Shipment_Order__c_exp4404[[#This Row],[Client_Reference__c]]</f>
        <v>MED13</v>
      </c>
      <c r="AV14" t="s">
        <v>1483</v>
      </c>
      <c r="AW14" t="s">
        <v>1916</v>
      </c>
      <c r="AX14" t="s">
        <v>1917</v>
      </c>
      <c r="AY14" t="s">
        <v>1918</v>
      </c>
      <c r="AZ14" t="s">
        <v>1919</v>
      </c>
      <c r="BA14" t="s">
        <v>1729</v>
      </c>
      <c r="BB14" t="s">
        <v>1729</v>
      </c>
      <c r="BC14" t="s">
        <v>1740</v>
      </c>
      <c r="BD14" s="18" t="str">
        <f>"inherit(results_df,'Part__c','"&amp;Part__c_exp5415[[#This Row],[Lookup Value]]&amp;"','Product__r.Li_on_batteries__c')"</f>
        <v>inherit(results_df,'Part__c','MED04:OR-808004041','Product__r.Li_on_batteries__c')</v>
      </c>
      <c r="BE14" s="18" t="str">
        <f>"inherit(results_df,'Part__c','"&amp;Part__c_exp5415[[#This Row],[Lookup Value]]&amp;"','Product__r.Category__c')"</f>
        <v>inherit(results_df,'Part__c','MED04:OR-808004041','Product__r.Category__c')</v>
      </c>
      <c r="BF14" s="18" t="str">
        <f>"inherit(results_df,'Part__c','"&amp;Part__c_exp5415[[#This Row],[Lookup Value]]&amp;"','Product__r.Sub_Category__c')"</f>
        <v>inherit(results_df,'Part__c','MED04:OR-808004041','Product__r.Sub_Category__c')</v>
      </c>
      <c r="BG14" s="18" t="str">
        <f>"inherit(results_df,'Part__c','"&amp;Part__c_exp5415[[#This Row],[Lookup Value]]&amp;"','Product__r.US_HTS_Code__c')"</f>
        <v>inherit(results_df,'Part__c','MED04:OR-808004041','Product__r.US_HTS_Code__c')</v>
      </c>
      <c r="BH14" s="18" t="str">
        <f>"inherit(results_df,'Part__c','"&amp;Part__c_exp5415[[#This Row],[Lookup Value]]&amp;"','Product__r.ECCN__c')"</f>
        <v>inherit(results_df,'Part__c','MED04:OR-808004041','Product__r.ECCN__c')</v>
      </c>
      <c r="BI14" s="18" t="str">
        <f>"inherit(results_df,'Part__c','"&amp;Part__c_exp5415[[#This Row],[Lookup Value]]&amp;"','Product__r.Country_Two_Digit__c')"</f>
        <v>inherit(results_df,'Part__c','MED04:OR-808004041','Product__r.Country_Two_Digit__c')</v>
      </c>
      <c r="BJ14" s="18" t="str">
        <f>"inherit(results_df,'Part__c','"&amp;Part__c_exp5415[[#This Row],[Lookup Value]]&amp;"','Product__r.Suggested_Country_of_Origin__c')"</f>
        <v>inherit(results_df,'Part__c','MED04:OR-808004041','Product__r.Suggested_Country_of_Origin__c')</v>
      </c>
      <c r="BK14" s="18" t="str">
        <f>"inherit(results_df,'Part__c','"&amp;Part__c_exp5415[[#This Row],[Lookup Value]]&amp;"','Product__r.Country_of_Origin2__c')"</f>
        <v>inherit(results_df,'Part__c','MED04:OR-808004041','Product__r.Country_of_Origin2__c')</v>
      </c>
      <c r="BL14" s="18" t="str">
        <f>"inherit(results_df,'Part__c','"&amp;Part__c_exp5415[[#This Row],[Lookup Value]]&amp;"','Product__r.MSRP__c')"</f>
        <v>inherit(results_df,'Part__c','MED04:OR-808004041','Product__r.MSRP__c')</v>
      </c>
      <c r="BM14" s="18" t="s">
        <v>1920</v>
      </c>
      <c r="BN14" t="s">
        <v>1917</v>
      </c>
      <c r="BO14" t="s">
        <v>1728</v>
      </c>
      <c r="BP14" t="s">
        <v>1728</v>
      </c>
      <c r="BQ14" s="18" t="str">
        <f>"inherit(results_df,'Part__c','"&amp;Part__c_exp5415[[#This Row],[Lookup Value]]&amp;"','Product__r.Manufacturer__r.Name')"</f>
        <v>inherit(results_df,'Part__c','MED04:OR-808004041','Product__r.Manufacturer__r.Name')</v>
      </c>
      <c r="BR14" s="18" t="str">
        <f>"inherit(results_df,'Part__c','"&amp;Part__c_exp5415[[#This Row],[Lookup Value]]&amp;"','Product__r.Wireless_capability__c')"</f>
        <v>inherit(results_df,'Part__c','MED04:OR-808004041','Product__r.Wireless_capability__c')</v>
      </c>
      <c r="BS14" s="18" t="str">
        <f>"inherit(results_df,'Part__c','"&amp;Part__c_exp5415[[#This Row],[Lookup Value]]&amp;"','Product__r.Encryption__c')"</f>
        <v>inherit(results_df,'Part__c','MED04:OR-808004041','Product__r.Encryption__c')</v>
      </c>
      <c r="BT14" t="s">
        <v>1728</v>
      </c>
      <c r="BU14" s="18" t="str">
        <f>"inherit(results_df,'Part__c','"&amp;Part__c_exp5415[[#This Row],[Lookup Value]]&amp;"','Matched_HS_Code2__r.Rate__c')"</f>
        <v>inherit(results_df,'Part__c','MED04:OR-808004041','Matched_HS_Code2__r.Rate__c')</v>
      </c>
      <c r="BV14" s="18" t="str">
        <f>"inherit(results_df,'Part__c','"&amp;Part__c_exp5415[[#This Row],[Lookup Value]]&amp;"','Matched_HS_Code2__r.Additional_Part_Specific_Tax_Rate_1__c')"</f>
        <v>inherit(results_df,'Part__c','MED04:OR-808004041','Matched_HS_Code2__r.Additional_Part_Specific_Tax_Rate_1__c')</v>
      </c>
      <c r="BW14" t="s">
        <v>1729</v>
      </c>
      <c r="BX14" t="s">
        <v>1729</v>
      </c>
      <c r="BY14" t="str">
        <f>"inherit(results_df,'Part__c','"&amp;Part__c_exp5415[[#This Row],[Lookup Value]]&amp;"','Matched_HS_Code2__r.Specific_VAT_Rate__c')"</f>
        <v>inherit(results_df,'Part__c','MED04:OR-808004041','Matched_HS_Code2__r.Specific_VAT_Rate__c')</v>
      </c>
      <c r="BZ14" s="18" t="s">
        <v>21</v>
      </c>
      <c r="CA14" t="str">
        <f>Part__c_exp5415[[#This Row],[Shipment_Order__r.Client_Reference__c]]&amp;":"&amp;Part__c_exp5415[[#This Row],[LookupName]]</f>
        <v>MED04:OR-808004041</v>
      </c>
      <c r="CC14" t="s">
        <v>1564</v>
      </c>
      <c r="CD14" s="18" t="str">
        <f>"inherit(results_df,'Freight__c','"&amp;Freight__c_exp6426[[#This Row],[Lookup Value]]&amp;"','Selected_Rate_From_Existing__c')"</f>
        <v>inherit(results_df,'Freight__c','MED13','Selected_Rate_From_Existing__c')</v>
      </c>
      <c r="CE14" t="s">
        <v>1921</v>
      </c>
      <c r="CF14" s="18" t="str">
        <f>"int_freight_fee_invoiced(results_df,'"&amp;Freight__c_exp6426[[#This Row],[Lookup Value]]&amp;"')"</f>
        <v>int_freight_fee_invoiced(results_df,'MED13')</v>
      </c>
      <c r="CG14" t="s">
        <v>1729</v>
      </c>
      <c r="CH14" t="s">
        <v>1745</v>
      </c>
      <c r="CI14" t="s">
        <v>1922</v>
      </c>
      <c r="CJ14" t="s">
        <v>1923</v>
      </c>
      <c r="CK14" t="str">
        <f>Freight__c_exp6426[[#This Row],[Shipment_Order__r.Client_Reference__c]]</f>
        <v>MED13</v>
      </c>
      <c r="CM14" t="s">
        <v>22</v>
      </c>
      <c r="CN14" t="s">
        <v>1924</v>
      </c>
      <c r="CO14" t="s">
        <v>1925</v>
      </c>
      <c r="CP14" t="s">
        <v>1926</v>
      </c>
      <c r="CQ14" t="s">
        <v>1728</v>
      </c>
      <c r="CR14" t="s">
        <v>1743</v>
      </c>
      <c r="CS14" t="s">
        <v>1751</v>
      </c>
      <c r="CT14" t="s">
        <v>1760</v>
      </c>
      <c r="CU14" t="s">
        <v>1753</v>
      </c>
      <c r="CV14" t="str">
        <f>SUBSTITUTE(Task_exp7437[[#This Row],[Shipment_Order__r.Client_Reference__c]]&amp;":"&amp;Task_exp7437[[#This Row],[Master_Task_LookupName]],"\","")</f>
        <v>MED01:Finance Ready to Invoice</v>
      </c>
    </row>
    <row r="15" spans="1:100" x14ac:dyDescent="0.25">
      <c r="A15" t="s">
        <v>1573</v>
      </c>
      <c r="B15" t="s">
        <v>1728</v>
      </c>
      <c r="C15" t="s">
        <v>1729</v>
      </c>
      <c r="D15" s="18" t="str">
        <f>"client_actual_freight(results_df,'"&amp;Shipment_Order__c_exp4404[[#This Row],[Client_Reference__c]]&amp;"')"</f>
        <v>client_actual_freight(results_df,'MED14')</v>
      </c>
      <c r="E15" t="str">
        <f>"client_actual_insurance(results_df,'"&amp;Shipment_Order__c_exp4404[[#This Row],[Client_Reference__c]]&amp;"')"</f>
        <v>client_actual_insurance(results_df,'MED14')</v>
      </c>
      <c r="F15" t="str">
        <f>"ci_input_freight(results_df,'"&amp;Shipment_Order__c_exp4404[[#This Row],[Client_Reference__c]]&amp;"')"</f>
        <v>ci_input_freight(results_df,'MED14')</v>
      </c>
      <c r="G15" t="str">
        <f>"ci_input_liability_cover(results_df,'"&amp;Shipment_Order__c_exp4404[[#This Row],[Client_Reference__c]]&amp;"')"</f>
        <v>ci_input_liability_cover(results_df,'MED14')</v>
      </c>
      <c r="H15" s="18" t="str">
        <f>"sum_fields(results_df,'Shipment_Order__c','"&amp;Shipment_Order__c_exp4404[[#This Row],[Client_Reference__c]]&amp;"',['FC_Total_Customs_Brokerage_Cost__c','FC_Total_Clearance_Costs__c','FC_Total_Handling_Costs__c','FC_Total_License_Cost__c'])"</f>
        <v>sum_fields(results_df,'Shipment_Order__c','MED14',['FC_Total_Customs_Brokerage_Cost__c','FC_Total_Clearance_Costs__c','FC_Total_Handling_Costs__c','FC_Total_License_Cost__c'])</v>
      </c>
      <c r="I15" s="18" t="str">
        <f>"brokerage_costs(results_df,'"&amp;Shipment_Order__c_exp4404[[#This Row],[Lookup Value]]&amp;"')"</f>
        <v>brokerage_costs(results_df,'MED14')</v>
      </c>
      <c r="J15" s="18" t="str">
        <f>"clearance_costs(results_df,'"&amp;Shipment_Order__c_exp4404[[#This Row],[Lookup Value]]&amp;"')"</f>
        <v>clearance_costs(results_df,'MED14')</v>
      </c>
      <c r="K15" s="18" t="str">
        <f>"handling_costs(results_df,'"&amp;Shipment_Order__c_exp4404[[#This Row],[Lookup Value]]&amp;"')"</f>
        <v>handling_costs(results_df,'MED14')</v>
      </c>
      <c r="L15" s="18" t="str">
        <f>"inherit(results_df,'Shipment_Order__c','"&amp;Shipment_Order__c_exp4404[[#This Row],[Client_Reference__c]]&amp;"','FC_IOR_and_Import_Compliance_Fee_USD__c')"</f>
        <v>inherit(results_df,'Shipment_Order__c','MED14','FC_IOR_and_Import_Compliance_Fee_USD__c')</v>
      </c>
      <c r="M15" s="18" t="str">
        <f>"ior_eor_cost(results_df,'"&amp;Shipment_Order__c_exp4404[[#This Row],[Lookup Value]]&amp;"')"</f>
        <v>ior_eor_cost(results_df,'MED14')</v>
      </c>
      <c r="N15" s="18" t="str">
        <f>"licenses_costs(results_df,'"&amp;Shipment_Order__c_exp4404[[#This Row],[Lookup Value]]&amp;"')"</f>
        <v>licenses_costs(results_df,'MED14')</v>
      </c>
      <c r="O15" s="18" t="str">
        <f>"recharge_tax_and_duty(results_df,'"&amp;Shipment_Order__c_exp4404[[#This Row],[Lookup Value]]&amp;"')"</f>
        <v>recharge_tax_and_duty(results_df,'MED14')</v>
      </c>
      <c r="P15" t="s">
        <v>1927</v>
      </c>
      <c r="Q15" t="s">
        <v>1928</v>
      </c>
      <c r="R15" s="18" t="str">
        <f>"int_delivery_fee(results_df,'"&amp;Shipment_Order__c_exp4404[[#This Row],[Client_Reference__c]]&amp;"')"</f>
        <v>int_delivery_fee(results_df,'MED14')</v>
      </c>
      <c r="S15" t="str">
        <f>"liability_cover_fee(results_df,'"&amp;Shipment_Order__c_exp4404[[#This Row],[Client_Reference__c]]&amp;"')"</f>
        <v>liability_cover_fee(results_df,'MED14')</v>
      </c>
      <c r="T15" t="s">
        <v>1929</v>
      </c>
      <c r="U15" s="18" t="str">
        <f>"sum_fields(results_df,'Shipment_Order__c','"&amp;Shipment_Order__c_exp4404[[#This Row],[Client_Reference__c]]&amp;"',['IOR_FEE_USD__c','Handling_and_Admin_Fee__c','Bank_Fees__c','EOR_and_Export_Compliance_Fee_USD__c'])"</f>
        <v>sum_fields(results_df,'Shipment_Order__c','MED14',['IOR_FEE_USD__c','Handling_and_Admin_Fee__c','Bank_Fees__c','EOR_and_Export_Compliance_Fee_USD__c'])</v>
      </c>
      <c r="V15" t="str">
        <f>"ior_fee(results_df,'"&amp;Shipment_Order__c_exp4404[[#This Row],[Client_Reference__c]]&amp;"')"</f>
        <v>ior_fee(results_df,'MED14')</v>
      </c>
      <c r="W15" t="str">
        <f>"handling_and_admin_fees(results_df,'"&amp;Shipment_Order__c_exp4404[[#This Row],[Client_Reference__c]]&amp;"')"</f>
        <v>handling_and_admin_fees(results_df,'MED14')</v>
      </c>
      <c r="X15" t="str">
        <f>"bank_fees(results_df,'"&amp;Shipment_Order__c_exp4404[[#This Row],[Client_Reference__c]]&amp;"')"</f>
        <v>bank_fees(results_df,'MED14')</v>
      </c>
      <c r="Y15" s="18" t="str">
        <f>"sum_fields(results_df,'Shipment_Order__c','"&amp;Shipment_Order__c_exp4404[[#This Row],[Client_Reference__c]]&amp;"',['Total_clearance_Costs__c','Total_Customs_Brokerage_Cost__c','Recharge_Handling_Costs__c','Total_License_Cost__c'])"</f>
        <v>sum_fields(results_df,'Shipment_Order__c','MED14',['Total_clearance_Costs__c','Total_Customs_Brokerage_Cost__c','Recharge_Handling_Costs__c','Total_License_Cost__c'])</v>
      </c>
      <c r="Z15" s="18" t="str">
        <f>"clearance_fees(results_df,'"&amp;Shipment_Order__c_exp4404[[#This Row],[Lookup Value]]&amp;"')"</f>
        <v>clearance_fees(results_df,'MED14')</v>
      </c>
      <c r="AA15" s="18" t="str">
        <f>"brokerage_fees(results_df,'"&amp;Shipment_Order__c_exp4404[[#This Row],[Lookup Value]]&amp;"')"</f>
        <v>brokerage_fees(results_df,'MED14')</v>
      </c>
      <c r="AB15" s="18" t="str">
        <f>"handling_fees(results_df,'"&amp;Shipment_Order__c_exp4404[[#This Row],[Lookup Value]]&amp;"')"</f>
        <v>handling_fees(results_df,'MED14')</v>
      </c>
      <c r="AC15" s="18" t="str">
        <f>"license_fees(results_df,'"&amp;Shipment_Order__c_exp4404[[#This Row],[Lookup Value]]&amp;"')"</f>
        <v>license_fees(results_df,'MED14')</v>
      </c>
      <c r="AD15" t="s">
        <v>1757</v>
      </c>
      <c r="AE15" t="s">
        <v>1758</v>
      </c>
      <c r="AF15" t="s">
        <v>1734</v>
      </c>
      <c r="AG15" t="s">
        <v>1930</v>
      </c>
      <c r="AH15" t="str">
        <f>"eor_fee(results_df,'"&amp;Shipment_Order__c_exp4404[[#This Row],[Client_Reference__c]]&amp;"')"</f>
        <v>eor_fee(results_df,'MED14')</v>
      </c>
      <c r="AI15" s="18" t="str">
        <f>"total_taxes(results_df,'"&amp;Shipment_Order__c_exp4404[[#This Row],[Lookup Value]]&amp;"')"</f>
        <v>total_taxes(results_df,'MED14')</v>
      </c>
      <c r="AJ15" s="18" t="str">
        <f>"tax_cost(results_df,'"&amp;Shipment_Order__c_exp4404[[#This Row],[Client_Reference__c]]&amp;"')"</f>
        <v>tax_cost(results_df,'MED14')</v>
      </c>
      <c r="AK15" t="s">
        <v>1728</v>
      </c>
      <c r="AL15" t="s">
        <v>1728</v>
      </c>
      <c r="AM15" t="s">
        <v>1735</v>
      </c>
      <c r="AN15" t="s">
        <v>1736</v>
      </c>
      <c r="AO15" t="str">
        <f>"taxrange_max(results_df,'"&amp;Shipment_Order__c_exp4404[[#This Row],[Client_Reference__c]]&amp;"')"</f>
        <v>taxrange_max(results_df,'MED14')</v>
      </c>
      <c r="AP15" t="str">
        <f>"taxrange_min(results_df,'"&amp;Shipment_Order__c_exp4404[[#This Row],[Client_Reference__c]]&amp;"')"</f>
        <v>taxrange_min(results_df,'MED14')</v>
      </c>
      <c r="AQ15" t="str">
        <f>"costrange_max(results_df,'"&amp;Shipment_Order__c_exp4404[[#This Row],[Client_Reference__c]]&amp;"')"</f>
        <v>costrange_max(results_df,'MED14')</v>
      </c>
      <c r="AR15" t="str">
        <f>"costrange_min(results_df,'"&amp;Shipment_Order__c_exp4404[[#This Row],[Client_Reference__c]]&amp;"')"</f>
        <v>costrange_min(results_df,'MED14')</v>
      </c>
      <c r="AS15" t="s">
        <v>1873</v>
      </c>
      <c r="AT15" t="str">
        <f>Shipment_Order__c_exp4404[[#This Row],[Client_Reference__c]]</f>
        <v>MED14</v>
      </c>
      <c r="AV15" t="s">
        <v>1483</v>
      </c>
      <c r="AW15" t="s">
        <v>1931</v>
      </c>
      <c r="AX15" t="s">
        <v>1932</v>
      </c>
      <c r="AY15" t="s">
        <v>1918</v>
      </c>
      <c r="AZ15" t="s">
        <v>1919</v>
      </c>
      <c r="BA15" t="s">
        <v>1729</v>
      </c>
      <c r="BB15" t="s">
        <v>1729</v>
      </c>
      <c r="BC15" t="s">
        <v>1740</v>
      </c>
      <c r="BD15" s="18" t="str">
        <f>"inherit(results_df,'Part__c','"&amp;Part__c_exp5415[[#This Row],[Lookup Value]]&amp;"','Product__r.Li_on_batteries__c')"</f>
        <v>inherit(results_df,'Part__c','MED04:RB-291W','Product__r.Li_on_batteries__c')</v>
      </c>
      <c r="BE15" s="18" t="str">
        <f>"inherit(results_df,'Part__c','"&amp;Part__c_exp5415[[#This Row],[Lookup Value]]&amp;"','Product__r.Category__c')"</f>
        <v>inherit(results_df,'Part__c','MED04:RB-291W','Product__r.Category__c')</v>
      </c>
      <c r="BF15" s="18" t="str">
        <f>"inherit(results_df,'Part__c','"&amp;Part__c_exp5415[[#This Row],[Lookup Value]]&amp;"','Product__r.Sub_Category__c')"</f>
        <v>inherit(results_df,'Part__c','MED04:RB-291W','Product__r.Sub_Category__c')</v>
      </c>
      <c r="BG15" s="18" t="str">
        <f>"inherit(results_df,'Part__c','"&amp;Part__c_exp5415[[#This Row],[Lookup Value]]&amp;"','Product__r.US_HTS_Code__c')"</f>
        <v>inherit(results_df,'Part__c','MED04:RB-291W','Product__r.US_HTS_Code__c')</v>
      </c>
      <c r="BH15" s="18" t="str">
        <f>"inherit(results_df,'Part__c','"&amp;Part__c_exp5415[[#This Row],[Lookup Value]]&amp;"','Product__r.ECCN__c')"</f>
        <v>inherit(results_df,'Part__c','MED04:RB-291W','Product__r.ECCN__c')</v>
      </c>
      <c r="BI15" s="18" t="str">
        <f>"inherit(results_df,'Part__c','"&amp;Part__c_exp5415[[#This Row],[Lookup Value]]&amp;"','Product__r.Country_Two_Digit__c')"</f>
        <v>inherit(results_df,'Part__c','MED04:RB-291W','Product__r.Country_Two_Digit__c')</v>
      </c>
      <c r="BJ15" s="18" t="str">
        <f>"inherit(results_df,'Part__c','"&amp;Part__c_exp5415[[#This Row],[Lookup Value]]&amp;"','Product__r.Suggested_Country_of_Origin__c')"</f>
        <v>inherit(results_df,'Part__c','MED04:RB-291W','Product__r.Suggested_Country_of_Origin__c')</v>
      </c>
      <c r="BK15" s="18" t="str">
        <f>"inherit(results_df,'Part__c','"&amp;Part__c_exp5415[[#This Row],[Lookup Value]]&amp;"','Product__r.Country_of_Origin2__c')"</f>
        <v>inherit(results_df,'Part__c','MED04:RB-291W','Product__r.Country_of_Origin2__c')</v>
      </c>
      <c r="BL15" s="18" t="str">
        <f>"inherit(results_df,'Part__c','"&amp;Part__c_exp5415[[#This Row],[Lookup Value]]&amp;"','Product__r.MSRP__c')"</f>
        <v>inherit(results_df,'Part__c','MED04:RB-291W','Product__r.MSRP__c')</v>
      </c>
      <c r="BM15" s="18" t="s">
        <v>1933</v>
      </c>
      <c r="BN15" t="s">
        <v>1932</v>
      </c>
      <c r="BO15" t="s">
        <v>1728</v>
      </c>
      <c r="BP15" t="s">
        <v>1728</v>
      </c>
      <c r="BQ15" s="18" t="str">
        <f>"inherit(results_df,'Part__c','"&amp;Part__c_exp5415[[#This Row],[Lookup Value]]&amp;"','Product__r.Manufacturer__r.Name')"</f>
        <v>inherit(results_df,'Part__c','MED04:RB-291W','Product__r.Manufacturer__r.Name')</v>
      </c>
      <c r="BR15" s="18" t="str">
        <f>"inherit(results_df,'Part__c','"&amp;Part__c_exp5415[[#This Row],[Lookup Value]]&amp;"','Product__r.Wireless_capability__c')"</f>
        <v>inherit(results_df,'Part__c','MED04:RB-291W','Product__r.Wireless_capability__c')</v>
      </c>
      <c r="BS15" s="18" t="str">
        <f>"inherit(results_df,'Part__c','"&amp;Part__c_exp5415[[#This Row],[Lookup Value]]&amp;"','Product__r.Encryption__c')"</f>
        <v>inherit(results_df,'Part__c','MED04:RB-291W','Product__r.Encryption__c')</v>
      </c>
      <c r="BT15" t="s">
        <v>1728</v>
      </c>
      <c r="BU15" s="18" t="str">
        <f>"inherit(results_df,'Part__c','"&amp;Part__c_exp5415[[#This Row],[Lookup Value]]&amp;"','Matched_HS_Code2__r.Rate__c')"</f>
        <v>inherit(results_df,'Part__c','MED04:RB-291W','Matched_HS_Code2__r.Rate__c')</v>
      </c>
      <c r="BV15" s="18" t="str">
        <f>"inherit(results_df,'Part__c','"&amp;Part__c_exp5415[[#This Row],[Lookup Value]]&amp;"','Matched_HS_Code2__r.Additional_Part_Specific_Tax_Rate_1__c')"</f>
        <v>inherit(results_df,'Part__c','MED04:RB-291W','Matched_HS_Code2__r.Additional_Part_Specific_Tax_Rate_1__c')</v>
      </c>
      <c r="BW15" t="s">
        <v>1729</v>
      </c>
      <c r="BX15" t="s">
        <v>1729</v>
      </c>
      <c r="BY15" t="str">
        <f>"inherit(results_df,'Part__c','"&amp;Part__c_exp5415[[#This Row],[Lookup Value]]&amp;"','Matched_HS_Code2__r.Specific_VAT_Rate__c')"</f>
        <v>inherit(results_df,'Part__c','MED04:RB-291W','Matched_HS_Code2__r.Specific_VAT_Rate__c')</v>
      </c>
      <c r="BZ15" s="18" t="s">
        <v>21</v>
      </c>
      <c r="CA15" t="str">
        <f>Part__c_exp5415[[#This Row],[Shipment_Order__r.Client_Reference__c]]&amp;":"&amp;Part__c_exp5415[[#This Row],[LookupName]]</f>
        <v>MED04:RB-291W</v>
      </c>
      <c r="CC15" t="s">
        <v>1573</v>
      </c>
      <c r="CD15" s="18" t="str">
        <f>"inherit(results_df,'Freight__c','"&amp;Freight__c_exp6426[[#This Row],[Lookup Value]]&amp;"','Selected_Rate_From_Existing__c')"</f>
        <v>inherit(results_df,'Freight__c','MED14','Selected_Rate_From_Existing__c')</v>
      </c>
      <c r="CE15" t="s">
        <v>1729</v>
      </c>
      <c r="CF15" s="18" t="str">
        <f>"int_freight_fee_invoiced(results_df,'"&amp;Freight__c_exp6426[[#This Row],[Lookup Value]]&amp;"')"</f>
        <v>int_freight_fee_invoiced(results_df,'MED14')</v>
      </c>
      <c r="CG15" t="s">
        <v>1812</v>
      </c>
      <c r="CH15" t="s">
        <v>1813</v>
      </c>
      <c r="CI15" t="s">
        <v>1934</v>
      </c>
      <c r="CJ15" t="s">
        <v>1935</v>
      </c>
      <c r="CK15" t="str">
        <f>Freight__c_exp6426[[#This Row],[Shipment_Order__r.Client_Reference__c]]</f>
        <v>MED14</v>
      </c>
      <c r="CM15" t="s">
        <v>22</v>
      </c>
      <c r="CN15" t="s">
        <v>1936</v>
      </c>
      <c r="CO15" t="s">
        <v>1937</v>
      </c>
      <c r="CP15" t="s">
        <v>1938</v>
      </c>
      <c r="CQ15" t="s">
        <v>1728</v>
      </c>
      <c r="CR15" t="s">
        <v>1743</v>
      </c>
      <c r="CS15" t="s">
        <v>1751</v>
      </c>
      <c r="CT15" t="s">
        <v>1760</v>
      </c>
      <c r="CU15" t="s">
        <v>1753</v>
      </c>
      <c r="CV15" t="str">
        <f>SUBSTITUTE(Task_exp7437[[#This Row],[Shipment_Order__r.Client_Reference__c]]&amp;":"&amp;Task_exp7437[[#This Row],[Master_Task_LookupName]],"\","")</f>
        <v>MED01:E2E Shipment</v>
      </c>
    </row>
    <row r="16" spans="1:100" x14ac:dyDescent="0.25">
      <c r="A16" t="s">
        <v>1522</v>
      </c>
      <c r="B16" t="s">
        <v>1728</v>
      </c>
      <c r="C16" t="s">
        <v>1939</v>
      </c>
      <c r="D16" s="18" t="str">
        <f>"client_actual_freight(results_df,'"&amp;Shipment_Order__c_exp4404[[#This Row],[Client_Reference__c]]&amp;"')"</f>
        <v>client_actual_freight(results_df,'MED15')</v>
      </c>
      <c r="E16" t="str">
        <f>"client_actual_insurance(results_df,'"&amp;Shipment_Order__c_exp4404[[#This Row],[Client_Reference__c]]&amp;"')"</f>
        <v>client_actual_insurance(results_df,'MED15')</v>
      </c>
      <c r="F16" t="str">
        <f>"ci_input_freight(results_df,'"&amp;Shipment_Order__c_exp4404[[#This Row],[Client_Reference__c]]&amp;"')"</f>
        <v>ci_input_freight(results_df,'MED15')</v>
      </c>
      <c r="G16" t="str">
        <f>"ci_input_liability_cover(results_df,'"&amp;Shipment_Order__c_exp4404[[#This Row],[Client_Reference__c]]&amp;"')"</f>
        <v>ci_input_liability_cover(results_df,'MED15')</v>
      </c>
      <c r="H16" s="18" t="str">
        <f>"sum_fields(results_df,'Shipment_Order__c','"&amp;Shipment_Order__c_exp4404[[#This Row],[Client_Reference__c]]&amp;"',['FC_Total_Customs_Brokerage_Cost__c','FC_Total_Clearance_Costs__c','FC_Total_Handling_Costs__c','FC_Total_License_Cost__c'])"</f>
        <v>sum_fields(results_df,'Shipment_Order__c','MED15',['FC_Total_Customs_Brokerage_Cost__c','FC_Total_Clearance_Costs__c','FC_Total_Handling_Costs__c','FC_Total_License_Cost__c'])</v>
      </c>
      <c r="I16" s="18" t="str">
        <f>"brokerage_costs(results_df,'"&amp;Shipment_Order__c_exp4404[[#This Row],[Lookup Value]]&amp;"')"</f>
        <v>brokerage_costs(results_df,'MED15')</v>
      </c>
      <c r="J16" s="18" t="str">
        <f>"clearance_costs(results_df,'"&amp;Shipment_Order__c_exp4404[[#This Row],[Lookup Value]]&amp;"')"</f>
        <v>clearance_costs(results_df,'MED15')</v>
      </c>
      <c r="K16" s="18" t="str">
        <f>"handling_costs(results_df,'"&amp;Shipment_Order__c_exp4404[[#This Row],[Lookup Value]]&amp;"')"</f>
        <v>handling_costs(results_df,'MED15')</v>
      </c>
      <c r="L16" s="18" t="str">
        <f>"inherit(results_df,'Shipment_Order__c','"&amp;Shipment_Order__c_exp4404[[#This Row],[Client_Reference__c]]&amp;"','FC_IOR_and_Import_Compliance_Fee_USD__c')"</f>
        <v>inherit(results_df,'Shipment_Order__c','MED15','FC_IOR_and_Import_Compliance_Fee_USD__c')</v>
      </c>
      <c r="M16" s="18" t="str">
        <f>"ior_eor_cost(results_df,'"&amp;Shipment_Order__c_exp4404[[#This Row],[Lookup Value]]&amp;"')"</f>
        <v>ior_eor_cost(results_df,'MED15')</v>
      </c>
      <c r="N16" s="18" t="str">
        <f>"licenses_costs(results_df,'"&amp;Shipment_Order__c_exp4404[[#This Row],[Lookup Value]]&amp;"')"</f>
        <v>licenses_costs(results_df,'MED15')</v>
      </c>
      <c r="O16" s="18" t="str">
        <f>"recharge_tax_and_duty(results_df,'"&amp;Shipment_Order__c_exp4404[[#This Row],[Lookup Value]]&amp;"')"</f>
        <v>recharge_tax_and_duty(results_df,'MED15')</v>
      </c>
      <c r="P16" t="s">
        <v>1940</v>
      </c>
      <c r="Q16" t="s">
        <v>1941</v>
      </c>
      <c r="R16" s="18" t="str">
        <f>"int_delivery_fee(results_df,'"&amp;Shipment_Order__c_exp4404[[#This Row],[Client_Reference__c]]&amp;"')"</f>
        <v>int_delivery_fee(results_df,'MED15')</v>
      </c>
      <c r="S16" t="str">
        <f>"liability_cover_fee(results_df,'"&amp;Shipment_Order__c_exp4404[[#This Row],[Client_Reference__c]]&amp;"')"</f>
        <v>liability_cover_fee(results_df,'MED15')</v>
      </c>
      <c r="T16" t="s">
        <v>1942</v>
      </c>
      <c r="U16" s="18" t="str">
        <f>"sum_fields(results_df,'Shipment_Order__c','"&amp;Shipment_Order__c_exp4404[[#This Row],[Client_Reference__c]]&amp;"',['IOR_FEE_USD__c','Handling_and_Admin_Fee__c','Bank_Fees__c','EOR_and_Export_Compliance_Fee_USD__c'])"</f>
        <v>sum_fields(results_df,'Shipment_Order__c','MED15',['IOR_FEE_USD__c','Handling_and_Admin_Fee__c','Bank_Fees__c','EOR_and_Export_Compliance_Fee_USD__c'])</v>
      </c>
      <c r="V16" t="str">
        <f>"ior_fee(results_df,'"&amp;Shipment_Order__c_exp4404[[#This Row],[Client_Reference__c]]&amp;"')"</f>
        <v>ior_fee(results_df,'MED15')</v>
      </c>
      <c r="W16" t="str">
        <f>"handling_and_admin_fees(results_df,'"&amp;Shipment_Order__c_exp4404[[#This Row],[Client_Reference__c]]&amp;"')"</f>
        <v>handling_and_admin_fees(results_df,'MED15')</v>
      </c>
      <c r="X16" t="str">
        <f>"bank_fees(results_df,'"&amp;Shipment_Order__c_exp4404[[#This Row],[Client_Reference__c]]&amp;"')"</f>
        <v>bank_fees(results_df,'MED15')</v>
      </c>
      <c r="Y16" s="18" t="str">
        <f>"sum_fields(results_df,'Shipment_Order__c','"&amp;Shipment_Order__c_exp4404[[#This Row],[Client_Reference__c]]&amp;"',['Total_clearance_Costs__c','Total_Customs_Brokerage_Cost__c','Recharge_Handling_Costs__c','Total_License_Cost__c'])"</f>
        <v>sum_fields(results_df,'Shipment_Order__c','MED15',['Total_clearance_Costs__c','Total_Customs_Brokerage_Cost__c','Recharge_Handling_Costs__c','Total_License_Cost__c'])</v>
      </c>
      <c r="Z16" s="18" t="str">
        <f>"clearance_fees(results_df,'"&amp;Shipment_Order__c_exp4404[[#This Row],[Lookup Value]]&amp;"')"</f>
        <v>clearance_fees(results_df,'MED15')</v>
      </c>
      <c r="AA16" s="18" t="str">
        <f>"brokerage_fees(results_df,'"&amp;Shipment_Order__c_exp4404[[#This Row],[Lookup Value]]&amp;"')"</f>
        <v>brokerage_fees(results_df,'MED15')</v>
      </c>
      <c r="AB16" s="18" t="str">
        <f>"handling_fees(results_df,'"&amp;Shipment_Order__c_exp4404[[#This Row],[Lookup Value]]&amp;"')"</f>
        <v>handling_fees(results_df,'MED15')</v>
      </c>
      <c r="AC16" s="18" t="str">
        <f>"license_fees(results_df,'"&amp;Shipment_Order__c_exp4404[[#This Row],[Lookup Value]]&amp;"')"</f>
        <v>license_fees(results_df,'MED15')</v>
      </c>
      <c r="AD16" t="s">
        <v>1734</v>
      </c>
      <c r="AE16" t="s">
        <v>1943</v>
      </c>
      <c r="AF16" t="s">
        <v>1734</v>
      </c>
      <c r="AG16" t="s">
        <v>1734</v>
      </c>
      <c r="AH16" t="str">
        <f>"eor_fee(results_df,'"&amp;Shipment_Order__c_exp4404[[#This Row],[Client_Reference__c]]&amp;"')"</f>
        <v>eor_fee(results_df,'MED15')</v>
      </c>
      <c r="AI16" s="18" t="str">
        <f>"total_taxes(results_df,'"&amp;Shipment_Order__c_exp4404[[#This Row],[Lookup Value]]&amp;"')"</f>
        <v>total_taxes(results_df,'MED15')</v>
      </c>
      <c r="AJ16" s="18" t="str">
        <f>"tax_cost(results_df,'"&amp;Shipment_Order__c_exp4404[[#This Row],[Client_Reference__c]]&amp;"')"</f>
        <v>tax_cost(results_df,'MED15')</v>
      </c>
      <c r="AK16" t="s">
        <v>1743</v>
      </c>
      <c r="AL16" t="s">
        <v>1743</v>
      </c>
      <c r="AM16" t="s">
        <v>1735</v>
      </c>
      <c r="AN16" t="s">
        <v>1736</v>
      </c>
      <c r="AO16" t="str">
        <f>"taxrange_max(results_df,'"&amp;Shipment_Order__c_exp4404[[#This Row],[Client_Reference__c]]&amp;"')"</f>
        <v>taxrange_max(results_df,'MED15')</v>
      </c>
      <c r="AP16" t="str">
        <f>"taxrange_min(results_df,'"&amp;Shipment_Order__c_exp4404[[#This Row],[Client_Reference__c]]&amp;"')"</f>
        <v>taxrange_min(results_df,'MED15')</v>
      </c>
      <c r="AQ16" t="str">
        <f>"costrange_max(results_df,'"&amp;Shipment_Order__c_exp4404[[#This Row],[Client_Reference__c]]&amp;"')"</f>
        <v>costrange_max(results_df,'MED15')</v>
      </c>
      <c r="AR16" t="str">
        <f>"costrange_min(results_df,'"&amp;Shipment_Order__c_exp4404[[#This Row],[Client_Reference__c]]&amp;"')"</f>
        <v>costrange_min(results_df,'MED15')</v>
      </c>
      <c r="AS16" t="s">
        <v>1734</v>
      </c>
      <c r="AT16" t="str">
        <f>Shipment_Order__c_exp4404[[#This Row],[Client_Reference__c]]</f>
        <v>MED15</v>
      </c>
      <c r="AV16" t="s">
        <v>1483</v>
      </c>
      <c r="AW16" t="s">
        <v>1944</v>
      </c>
      <c r="AX16" t="s">
        <v>1945</v>
      </c>
      <c r="AY16" t="s">
        <v>1946</v>
      </c>
      <c r="AZ16" t="s">
        <v>1947</v>
      </c>
      <c r="BA16" t="s">
        <v>1729</v>
      </c>
      <c r="BB16" t="s">
        <v>1729</v>
      </c>
      <c r="BC16" t="s">
        <v>1740</v>
      </c>
      <c r="BD16" s="18" t="str">
        <f>"inherit(results_df,'Part__c','"&amp;Part__c_exp5415[[#This Row],[Lookup Value]]&amp;"','Product__r.Li_on_batteries__c')"</f>
        <v>inherit(results_df,'Part__c','MED04:MZ7LH240NE','Product__r.Li_on_batteries__c')</v>
      </c>
      <c r="BE16" s="18" t="str">
        <f>"inherit(results_df,'Part__c','"&amp;Part__c_exp5415[[#This Row],[Lookup Value]]&amp;"','Product__r.Category__c')"</f>
        <v>inherit(results_df,'Part__c','MED04:MZ7LH240NE','Product__r.Category__c')</v>
      </c>
      <c r="BF16" s="18" t="str">
        <f>"inherit(results_df,'Part__c','"&amp;Part__c_exp5415[[#This Row],[Lookup Value]]&amp;"','Product__r.Sub_Category__c')"</f>
        <v>inherit(results_df,'Part__c','MED04:MZ7LH240NE','Product__r.Sub_Category__c')</v>
      </c>
      <c r="BG16" s="18" t="str">
        <f>"inherit(results_df,'Part__c','"&amp;Part__c_exp5415[[#This Row],[Lookup Value]]&amp;"','Product__r.US_HTS_Code__c')"</f>
        <v>inherit(results_df,'Part__c','MED04:MZ7LH240NE','Product__r.US_HTS_Code__c')</v>
      </c>
      <c r="BH16" s="18" t="str">
        <f>"inherit(results_df,'Part__c','"&amp;Part__c_exp5415[[#This Row],[Lookup Value]]&amp;"','Product__r.ECCN__c')"</f>
        <v>inherit(results_df,'Part__c','MED04:MZ7LH240NE','Product__r.ECCN__c')</v>
      </c>
      <c r="BI16" s="18" t="str">
        <f>"inherit(results_df,'Part__c','"&amp;Part__c_exp5415[[#This Row],[Lookup Value]]&amp;"','Product__r.Country_Two_Digit__c')"</f>
        <v>inherit(results_df,'Part__c','MED04:MZ7LH240NE','Product__r.Country_Two_Digit__c')</v>
      </c>
      <c r="BJ16" s="18" t="str">
        <f>"inherit(results_df,'Part__c','"&amp;Part__c_exp5415[[#This Row],[Lookup Value]]&amp;"','Product__r.Suggested_Country_of_Origin__c')"</f>
        <v>inherit(results_df,'Part__c','MED04:MZ7LH240NE','Product__r.Suggested_Country_of_Origin__c')</v>
      </c>
      <c r="BK16" s="18" t="str">
        <f>"inherit(results_df,'Part__c','"&amp;Part__c_exp5415[[#This Row],[Lookup Value]]&amp;"','Product__r.Country_of_Origin2__c')"</f>
        <v>inherit(results_df,'Part__c','MED04:MZ7LH240NE','Product__r.Country_of_Origin2__c')</v>
      </c>
      <c r="BL16" s="18" t="str">
        <f>"inherit(results_df,'Part__c','"&amp;Part__c_exp5415[[#This Row],[Lookup Value]]&amp;"','Product__r.MSRP__c')"</f>
        <v>inherit(results_df,'Part__c','MED04:MZ7LH240NE','Product__r.MSRP__c')</v>
      </c>
      <c r="BM16" s="18" t="s">
        <v>2437</v>
      </c>
      <c r="BN16" t="s">
        <v>1948</v>
      </c>
      <c r="BO16" t="s">
        <v>1728</v>
      </c>
      <c r="BP16" t="s">
        <v>1728</v>
      </c>
      <c r="BQ16" s="18" t="str">
        <f>"inherit(results_df,'Part__c','"&amp;Part__c_exp5415[[#This Row],[Lookup Value]]&amp;"','Product__r.Manufacturer__r.Name')"</f>
        <v>inherit(results_df,'Part__c','MED04:MZ7LH240NE','Product__r.Manufacturer__r.Name')</v>
      </c>
      <c r="BR16" s="18" t="str">
        <f>"inherit(results_df,'Part__c','"&amp;Part__c_exp5415[[#This Row],[Lookup Value]]&amp;"','Product__r.Wireless_capability__c')"</f>
        <v>inherit(results_df,'Part__c','MED04:MZ7LH240NE','Product__r.Wireless_capability__c')</v>
      </c>
      <c r="BS16" s="18" t="str">
        <f>"inherit(results_df,'Part__c','"&amp;Part__c_exp5415[[#This Row],[Lookup Value]]&amp;"','Product__r.Encryption__c')"</f>
        <v>inherit(results_df,'Part__c','MED04:MZ7LH240NE','Product__r.Encryption__c')</v>
      </c>
      <c r="BT16" t="s">
        <v>1728</v>
      </c>
      <c r="BU16" s="18" t="str">
        <f>"inherit(results_df,'Part__c','"&amp;Part__c_exp5415[[#This Row],[Lookup Value]]&amp;"','Matched_HS_Code2__r.Rate__c')"</f>
        <v>inherit(results_df,'Part__c','MED04:MZ7LH240NE','Matched_HS_Code2__r.Rate__c')</v>
      </c>
      <c r="BV16" s="18" t="str">
        <f>"inherit(results_df,'Part__c','"&amp;Part__c_exp5415[[#This Row],[Lookup Value]]&amp;"','Matched_HS_Code2__r.Additional_Part_Specific_Tax_Rate_1__c')"</f>
        <v>inherit(results_df,'Part__c','MED04:MZ7LH240NE','Matched_HS_Code2__r.Additional_Part_Specific_Tax_Rate_1__c')</v>
      </c>
      <c r="BW16" t="s">
        <v>1729</v>
      </c>
      <c r="BX16" t="s">
        <v>1729</v>
      </c>
      <c r="BY16" t="str">
        <f>"inherit(results_df,'Part__c','"&amp;Part__c_exp5415[[#This Row],[Lookup Value]]&amp;"','Matched_HS_Code2__r.Specific_VAT_Rate__c')"</f>
        <v>inherit(results_df,'Part__c','MED04:MZ7LH240NE','Matched_HS_Code2__r.Specific_VAT_Rate__c')</v>
      </c>
      <c r="BZ16" s="18" t="s">
        <v>21</v>
      </c>
      <c r="CA16" t="str">
        <f>Part__c_exp5415[[#This Row],[Shipment_Order__r.Client_Reference__c]]&amp;":"&amp;Part__c_exp5415[[#This Row],[LookupName]]</f>
        <v>MED04:MZ7LH240NE</v>
      </c>
      <c r="CC16" t="s">
        <v>1522</v>
      </c>
      <c r="CD16" s="18" t="str">
        <f>"inherit(results_df,'Freight__c','"&amp;Freight__c_exp6426[[#This Row],[Lookup Value]]&amp;"','Selected_Rate_From_Existing__c')"</f>
        <v>inherit(results_df,'Freight__c','MED15','Selected_Rate_From_Existing__c')</v>
      </c>
      <c r="CE16" t="s">
        <v>1949</v>
      </c>
      <c r="CF16" s="18" t="str">
        <f>"int_freight_fee_invoiced(results_df,'"&amp;Freight__c_exp6426[[#This Row],[Lookup Value]]&amp;"')"</f>
        <v>int_freight_fee_invoiced(results_df,'MED15')</v>
      </c>
      <c r="CG16" t="s">
        <v>1729</v>
      </c>
      <c r="CH16" t="s">
        <v>1745</v>
      </c>
      <c r="CI16" t="s">
        <v>1950</v>
      </c>
      <c r="CJ16" t="s">
        <v>1951</v>
      </c>
      <c r="CK16" t="str">
        <f>Freight__c_exp6426[[#This Row],[Shipment_Order__r.Client_Reference__c]]</f>
        <v>MED15</v>
      </c>
      <c r="CM16" t="s">
        <v>22</v>
      </c>
      <c r="CN16" t="s">
        <v>1952</v>
      </c>
      <c r="CO16" t="s">
        <v>1953</v>
      </c>
      <c r="CP16" t="s">
        <v>1954</v>
      </c>
      <c r="CQ16" t="s">
        <v>1728</v>
      </c>
      <c r="CR16" t="s">
        <v>1743</v>
      </c>
      <c r="CS16" t="s">
        <v>1751</v>
      </c>
      <c r="CT16" t="s">
        <v>1752</v>
      </c>
      <c r="CU16" t="s">
        <v>1753</v>
      </c>
      <c r="CV16" t="str">
        <f>SUBSTITUTE(Task_exp7437[[#This Row],[Shipment_Order__r.Client_Reference__c]]&amp;":"&amp;Task_exp7437[[#This Row],[Master_Task_LookupName]],"\","")</f>
        <v>MED01:Shipping Pack to be Compiled</v>
      </c>
    </row>
    <row r="17" spans="1:100" x14ac:dyDescent="0.25">
      <c r="A17" t="s">
        <v>1521</v>
      </c>
      <c r="B17" t="s">
        <v>1728</v>
      </c>
      <c r="C17" t="s">
        <v>1834</v>
      </c>
      <c r="D17" s="18" t="str">
        <f>"client_actual_freight(results_df,'"&amp;Shipment_Order__c_exp4404[[#This Row],[Client_Reference__c]]&amp;"')"</f>
        <v>client_actual_freight(results_df,'MED16')</v>
      </c>
      <c r="E17" t="str">
        <f>"client_actual_insurance(results_df,'"&amp;Shipment_Order__c_exp4404[[#This Row],[Client_Reference__c]]&amp;"')"</f>
        <v>client_actual_insurance(results_df,'MED16')</v>
      </c>
      <c r="F17" t="str">
        <f>"ci_input_freight(results_df,'"&amp;Shipment_Order__c_exp4404[[#This Row],[Client_Reference__c]]&amp;"')"</f>
        <v>ci_input_freight(results_df,'MED16')</v>
      </c>
      <c r="G17" t="str">
        <f>"ci_input_liability_cover(results_df,'"&amp;Shipment_Order__c_exp4404[[#This Row],[Client_Reference__c]]&amp;"')"</f>
        <v>ci_input_liability_cover(results_df,'MED16')</v>
      </c>
      <c r="H17" s="18" t="str">
        <f>"sum_fields(results_df,'Shipment_Order__c','"&amp;Shipment_Order__c_exp4404[[#This Row],[Client_Reference__c]]&amp;"',['FC_Total_Customs_Brokerage_Cost__c','FC_Total_Clearance_Costs__c','FC_Total_Handling_Costs__c','FC_Total_License_Cost__c'])"</f>
        <v>sum_fields(results_df,'Shipment_Order__c','MED16',['FC_Total_Customs_Brokerage_Cost__c','FC_Total_Clearance_Costs__c','FC_Total_Handling_Costs__c','FC_Total_License_Cost__c'])</v>
      </c>
      <c r="I17" s="18" t="str">
        <f>"brokerage_costs(results_df,'"&amp;Shipment_Order__c_exp4404[[#This Row],[Lookup Value]]&amp;"')"</f>
        <v>brokerage_costs(results_df,'MED16')</v>
      </c>
      <c r="J17" s="18" t="str">
        <f>"clearance_costs(results_df,'"&amp;Shipment_Order__c_exp4404[[#This Row],[Lookup Value]]&amp;"')"</f>
        <v>clearance_costs(results_df,'MED16')</v>
      </c>
      <c r="K17" s="18" t="str">
        <f>"handling_costs(results_df,'"&amp;Shipment_Order__c_exp4404[[#This Row],[Lookup Value]]&amp;"')"</f>
        <v>handling_costs(results_df,'MED16')</v>
      </c>
      <c r="L17" s="18" t="str">
        <f>"inherit(results_df,'Shipment_Order__c','"&amp;Shipment_Order__c_exp4404[[#This Row],[Client_Reference__c]]&amp;"','FC_IOR_and_Import_Compliance_Fee_USD__c')"</f>
        <v>inherit(results_df,'Shipment_Order__c','MED16','FC_IOR_and_Import_Compliance_Fee_USD__c')</v>
      </c>
      <c r="M17" s="18" t="str">
        <f>"ior_eor_cost(results_df,'"&amp;Shipment_Order__c_exp4404[[#This Row],[Lookup Value]]&amp;"')"</f>
        <v>ior_eor_cost(results_df,'MED16')</v>
      </c>
      <c r="N17" s="18" t="str">
        <f>"licenses_costs(results_df,'"&amp;Shipment_Order__c_exp4404[[#This Row],[Lookup Value]]&amp;"')"</f>
        <v>licenses_costs(results_df,'MED16')</v>
      </c>
      <c r="O17" s="18" t="str">
        <f>"recharge_tax_and_duty(results_df,'"&amp;Shipment_Order__c_exp4404[[#This Row],[Lookup Value]]&amp;"')"</f>
        <v>recharge_tax_and_duty(results_df,'MED16')</v>
      </c>
      <c r="P17" t="s">
        <v>1955</v>
      </c>
      <c r="Q17" t="s">
        <v>1956</v>
      </c>
      <c r="R17" s="18" t="str">
        <f>"int_delivery_fee(results_df,'"&amp;Shipment_Order__c_exp4404[[#This Row],[Client_Reference__c]]&amp;"')"</f>
        <v>int_delivery_fee(results_df,'MED16')</v>
      </c>
      <c r="S17" t="str">
        <f>"liability_cover_fee(results_df,'"&amp;Shipment_Order__c_exp4404[[#This Row],[Client_Reference__c]]&amp;"')"</f>
        <v>liability_cover_fee(results_df,'MED16')</v>
      </c>
      <c r="T17" t="s">
        <v>1957</v>
      </c>
      <c r="U17" s="18" t="str">
        <f>"sum_fields(results_df,'Shipment_Order__c','"&amp;Shipment_Order__c_exp4404[[#This Row],[Client_Reference__c]]&amp;"',['IOR_FEE_USD__c','Handling_and_Admin_Fee__c','Bank_Fees__c','EOR_and_Export_Compliance_Fee_USD__c'])"</f>
        <v>sum_fields(results_df,'Shipment_Order__c','MED16',['IOR_FEE_USD__c','Handling_and_Admin_Fee__c','Bank_Fees__c','EOR_and_Export_Compliance_Fee_USD__c'])</v>
      </c>
      <c r="V17" t="str">
        <f>"ior_fee(results_df,'"&amp;Shipment_Order__c_exp4404[[#This Row],[Client_Reference__c]]&amp;"')"</f>
        <v>ior_fee(results_df,'MED16')</v>
      </c>
      <c r="W17" t="str">
        <f>"handling_and_admin_fees(results_df,'"&amp;Shipment_Order__c_exp4404[[#This Row],[Client_Reference__c]]&amp;"')"</f>
        <v>handling_and_admin_fees(results_df,'MED16')</v>
      </c>
      <c r="X17" t="str">
        <f>"bank_fees(results_df,'"&amp;Shipment_Order__c_exp4404[[#This Row],[Client_Reference__c]]&amp;"')"</f>
        <v>bank_fees(results_df,'MED16')</v>
      </c>
      <c r="Y17" s="18" t="str">
        <f>"sum_fields(results_df,'Shipment_Order__c','"&amp;Shipment_Order__c_exp4404[[#This Row],[Client_Reference__c]]&amp;"',['Total_clearance_Costs__c','Total_Customs_Brokerage_Cost__c','Recharge_Handling_Costs__c','Total_License_Cost__c'])"</f>
        <v>sum_fields(results_df,'Shipment_Order__c','MED16',['Total_clearance_Costs__c','Total_Customs_Brokerage_Cost__c','Recharge_Handling_Costs__c','Total_License_Cost__c'])</v>
      </c>
      <c r="Z17" s="18" t="str">
        <f>"clearance_fees(results_df,'"&amp;Shipment_Order__c_exp4404[[#This Row],[Lookup Value]]&amp;"')"</f>
        <v>clearance_fees(results_df,'MED16')</v>
      </c>
      <c r="AA17" s="18" t="str">
        <f>"brokerage_fees(results_df,'"&amp;Shipment_Order__c_exp4404[[#This Row],[Lookup Value]]&amp;"')"</f>
        <v>brokerage_fees(results_df,'MED16')</v>
      </c>
      <c r="AB17" s="18" t="str">
        <f>"handling_fees(results_df,'"&amp;Shipment_Order__c_exp4404[[#This Row],[Lookup Value]]&amp;"')"</f>
        <v>handling_fees(results_df,'MED16')</v>
      </c>
      <c r="AC17" s="18" t="str">
        <f>"license_fees(results_df,'"&amp;Shipment_Order__c_exp4404[[#This Row],[Lookup Value]]&amp;"')"</f>
        <v>license_fees(results_df,'MED16')</v>
      </c>
      <c r="AD17" t="s">
        <v>1958</v>
      </c>
      <c r="AE17" t="s">
        <v>1959</v>
      </c>
      <c r="AF17" t="s">
        <v>1960</v>
      </c>
      <c r="AG17" t="s">
        <v>1734</v>
      </c>
      <c r="AH17" t="str">
        <f>"eor_fee(results_df,'"&amp;Shipment_Order__c_exp4404[[#This Row],[Client_Reference__c]]&amp;"')"</f>
        <v>eor_fee(results_df,'MED16')</v>
      </c>
      <c r="AI17" s="18" t="str">
        <f>"total_taxes(results_df,'"&amp;Shipment_Order__c_exp4404[[#This Row],[Lookup Value]]&amp;"')"</f>
        <v>total_taxes(results_df,'MED16')</v>
      </c>
      <c r="AJ17" s="18" t="str">
        <f>"tax_cost(results_df,'"&amp;Shipment_Order__c_exp4404[[#This Row],[Client_Reference__c]]&amp;"')"</f>
        <v>tax_cost(results_df,'MED16')</v>
      </c>
      <c r="AK17" t="s">
        <v>1728</v>
      </c>
      <c r="AL17" t="s">
        <v>1728</v>
      </c>
      <c r="AM17" t="s">
        <v>1735</v>
      </c>
      <c r="AN17" t="s">
        <v>1736</v>
      </c>
      <c r="AO17" t="str">
        <f>"taxrange_max(results_df,'"&amp;Shipment_Order__c_exp4404[[#This Row],[Client_Reference__c]]&amp;"')"</f>
        <v>taxrange_max(results_df,'MED16')</v>
      </c>
      <c r="AP17" t="str">
        <f>"taxrange_min(results_df,'"&amp;Shipment_Order__c_exp4404[[#This Row],[Client_Reference__c]]&amp;"')"</f>
        <v>taxrange_min(results_df,'MED16')</v>
      </c>
      <c r="AQ17" t="str">
        <f>"costrange_max(results_df,'"&amp;Shipment_Order__c_exp4404[[#This Row],[Client_Reference__c]]&amp;"')"</f>
        <v>costrange_max(results_df,'MED16')</v>
      </c>
      <c r="AR17" t="str">
        <f>"costrange_min(results_df,'"&amp;Shipment_Order__c_exp4404[[#This Row],[Client_Reference__c]]&amp;"')"</f>
        <v>costrange_min(results_df,'MED16')</v>
      </c>
      <c r="AS17" t="s">
        <v>1734</v>
      </c>
      <c r="AT17" t="str">
        <f>Shipment_Order__c_exp4404[[#This Row],[Client_Reference__c]]</f>
        <v>MED16</v>
      </c>
      <c r="AV17" t="s">
        <v>1495</v>
      </c>
      <c r="AW17" t="s">
        <v>1961</v>
      </c>
      <c r="AX17" t="s">
        <v>1962</v>
      </c>
      <c r="AY17" t="s">
        <v>1963</v>
      </c>
      <c r="AZ17" t="s">
        <v>1964</v>
      </c>
      <c r="BA17" t="s">
        <v>1729</v>
      </c>
      <c r="BB17" t="s">
        <v>1729</v>
      </c>
      <c r="BC17" t="s">
        <v>1740</v>
      </c>
      <c r="BD17" s="18" t="str">
        <f>"inherit(results_df,'Part__c','"&amp;Part__c_exp5415[[#This Row],[Lookup Value]]&amp;"','Product__r.Li_on_batteries__c')"</f>
        <v>inherit(results_df,'Part__c','MED05:E10GSFPLR','Product__r.Li_on_batteries__c')</v>
      </c>
      <c r="BE17" s="18" t="str">
        <f>"inherit(results_df,'Part__c','"&amp;Part__c_exp5415[[#This Row],[Lookup Value]]&amp;"','Product__r.Category__c')"</f>
        <v>inherit(results_df,'Part__c','MED05:E10GSFPLR','Product__r.Category__c')</v>
      </c>
      <c r="BF17" s="18" t="str">
        <f>"inherit(results_df,'Part__c','"&amp;Part__c_exp5415[[#This Row],[Lookup Value]]&amp;"','Product__r.Sub_Category__c')"</f>
        <v>inherit(results_df,'Part__c','MED05:E10GSFPLR','Product__r.Sub_Category__c')</v>
      </c>
      <c r="BG17" s="18" t="str">
        <f>"inherit(results_df,'Part__c','"&amp;Part__c_exp5415[[#This Row],[Lookup Value]]&amp;"','Product__r.US_HTS_Code__c')"</f>
        <v>inherit(results_df,'Part__c','MED05:E10GSFPLR','Product__r.US_HTS_Code__c')</v>
      </c>
      <c r="BH17" s="18" t="str">
        <f>"inherit(results_df,'Part__c','"&amp;Part__c_exp5415[[#This Row],[Lookup Value]]&amp;"','Product__r.ECCN__c')"</f>
        <v>inherit(results_df,'Part__c','MED05:E10GSFPLR','Product__r.ECCN__c')</v>
      </c>
      <c r="BI17" s="18" t="str">
        <f>"inherit(results_df,'Part__c','"&amp;Part__c_exp5415[[#This Row],[Lookup Value]]&amp;"','Product__r.Country_Two_Digit__c')"</f>
        <v>inherit(results_df,'Part__c','MED05:E10GSFPLR','Product__r.Country_Two_Digit__c')</v>
      </c>
      <c r="BJ17" s="18" t="str">
        <f>"inherit(results_df,'Part__c','"&amp;Part__c_exp5415[[#This Row],[Lookup Value]]&amp;"','Product__r.Suggested_Country_of_Origin__c')"</f>
        <v>inherit(results_df,'Part__c','MED05:E10GSFPLR','Product__r.Suggested_Country_of_Origin__c')</v>
      </c>
      <c r="BK17" s="18" t="str">
        <f>"inherit(results_df,'Part__c','"&amp;Part__c_exp5415[[#This Row],[Lookup Value]]&amp;"','Product__r.Country_of_Origin2__c')"</f>
        <v>inherit(results_df,'Part__c','MED05:E10GSFPLR','Product__r.Country_of_Origin2__c')</v>
      </c>
      <c r="BL17" s="18" t="str">
        <f>"inherit(results_df,'Part__c','"&amp;Part__c_exp5415[[#This Row],[Lookup Value]]&amp;"','Product__r.MSRP__c')"</f>
        <v>inherit(results_df,'Part__c','MED05:E10GSFPLR','Product__r.MSRP__c')</v>
      </c>
      <c r="BM17" s="18" t="s">
        <v>1965</v>
      </c>
      <c r="BN17" t="s">
        <v>1962</v>
      </c>
      <c r="BO17" t="s">
        <v>1728</v>
      </c>
      <c r="BP17" t="s">
        <v>1728</v>
      </c>
      <c r="BQ17" s="18" t="str">
        <f>"inherit(results_df,'Part__c','"&amp;Part__c_exp5415[[#This Row],[Lookup Value]]&amp;"','Product__r.Manufacturer__r.Name')"</f>
        <v>inherit(results_df,'Part__c','MED05:E10GSFPLR','Product__r.Manufacturer__r.Name')</v>
      </c>
      <c r="BR17" s="18" t="str">
        <f>"inherit(results_df,'Part__c','"&amp;Part__c_exp5415[[#This Row],[Lookup Value]]&amp;"','Product__r.Wireless_capability__c')"</f>
        <v>inherit(results_df,'Part__c','MED05:E10GSFPLR','Product__r.Wireless_capability__c')</v>
      </c>
      <c r="BS17" s="18" t="str">
        <f>"inherit(results_df,'Part__c','"&amp;Part__c_exp5415[[#This Row],[Lookup Value]]&amp;"','Product__r.Encryption__c')"</f>
        <v>inherit(results_df,'Part__c','MED05:E10GSFPLR','Product__r.Encryption__c')</v>
      </c>
      <c r="BT17" t="s">
        <v>1728</v>
      </c>
      <c r="BU17" s="18" t="str">
        <f>"inherit(results_df,'Part__c','"&amp;Part__c_exp5415[[#This Row],[Lookup Value]]&amp;"','Matched_HS_Code2__r.Rate__c')"</f>
        <v>inherit(results_df,'Part__c','MED05:E10GSFPLR','Matched_HS_Code2__r.Rate__c')</v>
      </c>
      <c r="BV17" t="s">
        <v>1729</v>
      </c>
      <c r="BW17" t="s">
        <v>1729</v>
      </c>
      <c r="BX17" t="s">
        <v>1729</v>
      </c>
      <c r="BY17" t="str">
        <f>"inherit(results_df,'Part__c','"&amp;Part__c_exp5415[[#This Row],[Lookup Value]]&amp;"','Matched_HS_Code2__r.Specific_VAT_Rate__c')"</f>
        <v>inherit(results_df,'Part__c','MED05:E10GSFPLR','Matched_HS_Code2__r.Specific_VAT_Rate__c')</v>
      </c>
      <c r="BZ17" s="18" t="s">
        <v>21</v>
      </c>
      <c r="CA17" t="str">
        <f>Part__c_exp5415[[#This Row],[Shipment_Order__r.Client_Reference__c]]&amp;":"&amp;Part__c_exp5415[[#This Row],[LookupName]]</f>
        <v>MED05:E10GSFPLR</v>
      </c>
      <c r="CC17" t="s">
        <v>1521</v>
      </c>
      <c r="CD17" s="18" t="str">
        <f>"inherit(results_df,'Freight__c','"&amp;Freight__c_exp6426[[#This Row],[Lookup Value]]&amp;"','Selected_Rate_From_Existing__c')"</f>
        <v>inherit(results_df,'Freight__c','MED16','Selected_Rate_From_Existing__c')</v>
      </c>
      <c r="CE17" t="s">
        <v>1966</v>
      </c>
      <c r="CF17" s="18" t="str">
        <f>"int_freight_fee_invoiced(results_df,'"&amp;Freight__c_exp6426[[#This Row],[Lookup Value]]&amp;"')"</f>
        <v>int_freight_fee_invoiced(results_df,'MED16')</v>
      </c>
      <c r="CG17" t="s">
        <v>1967</v>
      </c>
      <c r="CH17" t="s">
        <v>1813</v>
      </c>
      <c r="CI17" t="s">
        <v>1968</v>
      </c>
      <c r="CJ17" t="s">
        <v>1969</v>
      </c>
      <c r="CK17" t="str">
        <f>Freight__c_exp6426[[#This Row],[Shipment_Order__r.Client_Reference__c]]</f>
        <v>MED16</v>
      </c>
      <c r="CM17" t="s">
        <v>22</v>
      </c>
      <c r="CN17" t="s">
        <v>1970</v>
      </c>
      <c r="CO17" t="s">
        <v>1971</v>
      </c>
      <c r="CP17" t="s">
        <v>1972</v>
      </c>
      <c r="CQ17" t="s">
        <v>1728</v>
      </c>
      <c r="CR17" t="s">
        <v>1743</v>
      </c>
      <c r="CS17" t="s">
        <v>1751</v>
      </c>
      <c r="CT17" t="s">
        <v>1752</v>
      </c>
      <c r="CU17" t="s">
        <v>1973</v>
      </c>
      <c r="CV17" t="str">
        <f>SUBSTITUTE(Task_exp7437[[#This Row],[Shipment_Order__r.Client_Reference__c]]&amp;":"&amp;Task_exp7437[[#This Row],[Master_Task_LookupName]],"\","")</f>
        <v>MED01:Invoice Client (During Shipping)</v>
      </c>
    </row>
    <row r="18" spans="1:100" x14ac:dyDescent="0.25">
      <c r="A18" t="s">
        <v>2438</v>
      </c>
      <c r="B18" t="s">
        <v>1728</v>
      </c>
      <c r="C18" t="s">
        <v>1974</v>
      </c>
      <c r="D18" s="18" t="str">
        <f>"client_actual_freight(results_df,'"&amp;Shipment_Order__c_exp4404[[#This Row],[Client_Reference__c]]&amp;"')"</f>
        <v>client_actual_freight(results_df,'MED17')</v>
      </c>
      <c r="E18" t="str">
        <f>"client_actual_insurance(results_df,'"&amp;Shipment_Order__c_exp4404[[#This Row],[Client_Reference__c]]&amp;"')"</f>
        <v>client_actual_insurance(results_df,'MED17')</v>
      </c>
      <c r="F18" t="str">
        <f>"ci_input_freight(results_df,'"&amp;Shipment_Order__c_exp4404[[#This Row],[Client_Reference__c]]&amp;"')"</f>
        <v>ci_input_freight(results_df,'MED17')</v>
      </c>
      <c r="G18" t="str">
        <f>"ci_input_liability_cover(results_df,'"&amp;Shipment_Order__c_exp4404[[#This Row],[Client_Reference__c]]&amp;"')"</f>
        <v>ci_input_liability_cover(results_df,'MED17')</v>
      </c>
      <c r="H18" s="18" t="str">
        <f>"sum_fields(results_df,'Shipment_Order__c','"&amp;Shipment_Order__c_exp4404[[#This Row],[Client_Reference__c]]&amp;"',['FC_Total_Customs_Brokerage_Cost__c','FC_Total_Clearance_Costs__c','FC_Total_Handling_Costs__c','FC_Total_License_Cost__c'])"</f>
        <v>sum_fields(results_df,'Shipment_Order__c','MED17',['FC_Total_Customs_Brokerage_Cost__c','FC_Total_Clearance_Costs__c','FC_Total_Handling_Costs__c','FC_Total_License_Cost__c'])</v>
      </c>
      <c r="I18" s="18" t="str">
        <f>"brokerage_costs(results_df,'"&amp;Shipment_Order__c_exp4404[[#This Row],[Lookup Value]]&amp;"')"</f>
        <v>brokerage_costs(results_df,'MED17')</v>
      </c>
      <c r="J18" s="18" t="str">
        <f>"clearance_costs(results_df,'"&amp;Shipment_Order__c_exp4404[[#This Row],[Lookup Value]]&amp;"')"</f>
        <v>clearance_costs(results_df,'MED17')</v>
      </c>
      <c r="K18" s="18" t="str">
        <f>"handling_costs(results_df,'"&amp;Shipment_Order__c_exp4404[[#This Row],[Lookup Value]]&amp;"')"</f>
        <v>handling_costs(results_df,'MED17')</v>
      </c>
      <c r="L18" s="18" t="str">
        <f>"inherit(results_df,'Shipment_Order__c','"&amp;Shipment_Order__c_exp4404[[#This Row],[Client_Reference__c]]&amp;"','FC_IOR_and_Import_Compliance_Fee_USD__c')"</f>
        <v>inherit(results_df,'Shipment_Order__c','MED17','FC_IOR_and_Import_Compliance_Fee_USD__c')</v>
      </c>
      <c r="M18" s="18" t="str">
        <f>"ior_eor_cost(results_df,'"&amp;Shipment_Order__c_exp4404[[#This Row],[Lookup Value]]&amp;"')"</f>
        <v>ior_eor_cost(results_df,'MED17')</v>
      </c>
      <c r="N18" s="18" t="str">
        <f>"licenses_costs(results_df,'"&amp;Shipment_Order__c_exp4404[[#This Row],[Lookup Value]]&amp;"')"</f>
        <v>licenses_costs(results_df,'MED17')</v>
      </c>
      <c r="O18" s="18" t="str">
        <f>"recharge_tax_and_duty(results_df,'"&amp;Shipment_Order__c_exp4404[[#This Row],[Lookup Value]]&amp;"')"</f>
        <v>recharge_tax_and_duty(results_df,'MED17')</v>
      </c>
      <c r="P18" t="s">
        <v>1975</v>
      </c>
      <c r="Q18" t="s">
        <v>1976</v>
      </c>
      <c r="R18" s="18" t="str">
        <f>"int_delivery_fee(results_df,'"&amp;Shipment_Order__c_exp4404[[#This Row],[Client_Reference__c]]&amp;"')"</f>
        <v>int_delivery_fee(results_df,'MED17')</v>
      </c>
      <c r="S18" t="str">
        <f>"liability_cover_fee(results_df,'"&amp;Shipment_Order__c_exp4404[[#This Row],[Client_Reference__c]]&amp;"')"</f>
        <v>liability_cover_fee(results_df,'MED17')</v>
      </c>
      <c r="T18" t="s">
        <v>1977</v>
      </c>
      <c r="U18" s="18" t="str">
        <f>"sum_fields(results_df,'Shipment_Order__c','"&amp;Shipment_Order__c_exp4404[[#This Row],[Client_Reference__c]]&amp;"',['IOR_FEE_USD__c','Handling_and_Admin_Fee__c','Bank_Fees__c','EOR_and_Export_Compliance_Fee_USD__c'])"</f>
        <v>sum_fields(results_df,'Shipment_Order__c','MED17',['IOR_FEE_USD__c','Handling_and_Admin_Fee__c','Bank_Fees__c','EOR_and_Export_Compliance_Fee_USD__c'])</v>
      </c>
      <c r="V18" t="str">
        <f>"ior_fee(results_df,'"&amp;Shipment_Order__c_exp4404[[#This Row],[Client_Reference__c]]&amp;"')"</f>
        <v>ior_fee(results_df,'MED17')</v>
      </c>
      <c r="W18" t="str">
        <f>"handling_and_admin_fees(results_df,'"&amp;Shipment_Order__c_exp4404[[#This Row],[Client_Reference__c]]&amp;"')"</f>
        <v>handling_and_admin_fees(results_df,'MED17')</v>
      </c>
      <c r="X18" t="str">
        <f>"bank_fees(results_df,'"&amp;Shipment_Order__c_exp4404[[#This Row],[Client_Reference__c]]&amp;"')"</f>
        <v>bank_fees(results_df,'MED17')</v>
      </c>
      <c r="Y18" s="18" t="str">
        <f>"sum_fields(results_df,'Shipment_Order__c','"&amp;Shipment_Order__c_exp4404[[#This Row],[Client_Reference__c]]&amp;"',['Total_clearance_Costs__c','Total_Customs_Brokerage_Cost__c','Recharge_Handling_Costs__c','Total_License_Cost__c'])"</f>
        <v>sum_fields(results_df,'Shipment_Order__c','MED17',['Total_clearance_Costs__c','Total_Customs_Brokerage_Cost__c','Recharge_Handling_Costs__c','Total_License_Cost__c'])</v>
      </c>
      <c r="Z18" s="18" t="str">
        <f>"clearance_fees(results_df,'"&amp;Shipment_Order__c_exp4404[[#This Row],[Lookup Value]]&amp;"')"</f>
        <v>clearance_fees(results_df,'MED17')</v>
      </c>
      <c r="AA18" s="18" t="str">
        <f>"brokerage_fees(results_df,'"&amp;Shipment_Order__c_exp4404[[#This Row],[Lookup Value]]&amp;"')"</f>
        <v>brokerage_fees(results_df,'MED17')</v>
      </c>
      <c r="AB18" s="18" t="str">
        <f>"handling_fees(results_df,'"&amp;Shipment_Order__c_exp4404[[#This Row],[Lookup Value]]&amp;"')"</f>
        <v>handling_fees(results_df,'MED17')</v>
      </c>
      <c r="AC18" s="18" t="str">
        <f>"license_fees(results_df,'"&amp;Shipment_Order__c_exp4404[[#This Row],[Lookup Value]]&amp;"')"</f>
        <v>license_fees(results_df,'MED17')</v>
      </c>
      <c r="AD18" t="s">
        <v>1734</v>
      </c>
      <c r="AE18" t="s">
        <v>1734</v>
      </c>
      <c r="AF18" t="s">
        <v>1978</v>
      </c>
      <c r="AG18" t="s">
        <v>1734</v>
      </c>
      <c r="AH18" t="str">
        <f>"eor_fee(results_df,'"&amp;Shipment_Order__c_exp4404[[#This Row],[Client_Reference__c]]&amp;"')"</f>
        <v>eor_fee(results_df,'MED17')</v>
      </c>
      <c r="AI18" s="18" t="str">
        <f>"total_taxes(results_df,'"&amp;Shipment_Order__c_exp4404[[#This Row],[Lookup Value]]&amp;"')"</f>
        <v>total_taxes(results_df,'MED17')</v>
      </c>
      <c r="AJ18" s="18" t="str">
        <f>"tax_cost(results_df,'"&amp;Shipment_Order__c_exp4404[[#This Row],[Client_Reference__c]]&amp;"')"</f>
        <v>tax_cost(results_df,'MED17')</v>
      </c>
      <c r="AK18" t="s">
        <v>1743</v>
      </c>
      <c r="AL18" t="s">
        <v>1743</v>
      </c>
      <c r="AM18" t="s">
        <v>1735</v>
      </c>
      <c r="AN18" t="s">
        <v>1760</v>
      </c>
      <c r="AO18" t="str">
        <f>"taxrange_max(results_df,'"&amp;Shipment_Order__c_exp4404[[#This Row],[Client_Reference__c]]&amp;"')"</f>
        <v>taxrange_max(results_df,'MED17')</v>
      </c>
      <c r="AP18" t="str">
        <f>"taxrange_min(results_df,'"&amp;Shipment_Order__c_exp4404[[#This Row],[Client_Reference__c]]&amp;"')"</f>
        <v>taxrange_min(results_df,'MED17')</v>
      </c>
      <c r="AQ18" t="str">
        <f>"costrange_max(results_df,'"&amp;Shipment_Order__c_exp4404[[#This Row],[Client_Reference__c]]&amp;"')"</f>
        <v>costrange_max(results_df,'MED17')</v>
      </c>
      <c r="AR18" t="str">
        <f>"costrange_min(results_df,'"&amp;Shipment_Order__c_exp4404[[#This Row],[Client_Reference__c]]&amp;"')"</f>
        <v>costrange_min(results_df,'MED17')</v>
      </c>
      <c r="AS18" t="s">
        <v>1734</v>
      </c>
      <c r="AT18" t="str">
        <f>Shipment_Order__c_exp4404[[#This Row],[Client_Reference__c]]</f>
        <v>MED17</v>
      </c>
      <c r="AV18" t="s">
        <v>1495</v>
      </c>
      <c r="AW18" t="s">
        <v>1979</v>
      </c>
      <c r="AX18" t="s">
        <v>1980</v>
      </c>
      <c r="AY18" t="s">
        <v>1963</v>
      </c>
      <c r="AZ18" t="s">
        <v>1964</v>
      </c>
      <c r="BA18" t="s">
        <v>1729</v>
      </c>
      <c r="BB18" t="s">
        <v>1729</v>
      </c>
      <c r="BC18" t="s">
        <v>1740</v>
      </c>
      <c r="BD18" s="18" t="str">
        <f>"inherit(results_df,'Part__c','"&amp;Part__c_exp5415[[#This Row],[Lookup Value]]&amp;"','Product__r.Li_on_batteries__c')"</f>
        <v>inherit(results_df,'Part__c','MED05:ETN2310WB-HW','Product__r.Li_on_batteries__c')</v>
      </c>
      <c r="BE18" s="18" t="str">
        <f>"inherit(results_df,'Part__c','"&amp;Part__c_exp5415[[#This Row],[Lookup Value]]&amp;"','Product__r.Category__c')"</f>
        <v>inherit(results_df,'Part__c','MED05:ETN2310WB-HW','Product__r.Category__c')</v>
      </c>
      <c r="BF18" s="18" t="str">
        <f>"inherit(results_df,'Part__c','"&amp;Part__c_exp5415[[#This Row],[Lookup Value]]&amp;"','Product__r.Sub_Category__c')"</f>
        <v>inherit(results_df,'Part__c','MED05:ETN2310WB-HW','Product__r.Sub_Category__c')</v>
      </c>
      <c r="BG18" s="18" t="str">
        <f>"inherit(results_df,'Part__c','"&amp;Part__c_exp5415[[#This Row],[Lookup Value]]&amp;"','Product__r.US_HTS_Code__c')"</f>
        <v>inherit(results_df,'Part__c','MED05:ETN2310WB-HW','Product__r.US_HTS_Code__c')</v>
      </c>
      <c r="BH18" s="18" t="str">
        <f>"inherit(results_df,'Part__c','"&amp;Part__c_exp5415[[#This Row],[Lookup Value]]&amp;"','Product__r.ECCN__c')"</f>
        <v>inherit(results_df,'Part__c','MED05:ETN2310WB-HW','Product__r.ECCN__c')</v>
      </c>
      <c r="BI18" s="18" t="str">
        <f>"inherit(results_df,'Part__c','"&amp;Part__c_exp5415[[#This Row],[Lookup Value]]&amp;"','Product__r.Country_Two_Digit__c')"</f>
        <v>inherit(results_df,'Part__c','MED05:ETN2310WB-HW','Product__r.Country_Two_Digit__c')</v>
      </c>
      <c r="BJ18" s="18" t="str">
        <f>"inherit(results_df,'Part__c','"&amp;Part__c_exp5415[[#This Row],[Lookup Value]]&amp;"','Product__r.Suggested_Country_of_Origin__c')"</f>
        <v>inherit(results_df,'Part__c','MED05:ETN2310WB-HW','Product__r.Suggested_Country_of_Origin__c')</v>
      </c>
      <c r="BK18" s="18" t="str">
        <f>"inherit(results_df,'Part__c','"&amp;Part__c_exp5415[[#This Row],[Lookup Value]]&amp;"','Product__r.Country_of_Origin2__c')"</f>
        <v>inherit(results_df,'Part__c','MED05:ETN2310WB-HW','Product__r.Country_of_Origin2__c')</v>
      </c>
      <c r="BL18" s="18" t="str">
        <f>"inherit(results_df,'Part__c','"&amp;Part__c_exp5415[[#This Row],[Lookup Value]]&amp;"','Product__r.MSRP__c')"</f>
        <v>inherit(results_df,'Part__c','MED05:ETN2310WB-HW','Product__r.MSRP__c')</v>
      </c>
      <c r="BM18" s="18" t="s">
        <v>1981</v>
      </c>
      <c r="BN18" t="s">
        <v>1982</v>
      </c>
      <c r="BO18" t="s">
        <v>1728</v>
      </c>
      <c r="BP18" t="s">
        <v>1728</v>
      </c>
      <c r="BQ18" s="18" t="str">
        <f>"inherit(results_df,'Part__c','"&amp;Part__c_exp5415[[#This Row],[Lookup Value]]&amp;"','Product__r.Manufacturer__r.Name')"</f>
        <v>inherit(results_df,'Part__c','MED05:ETN2310WB-HW','Product__r.Manufacturer__r.Name')</v>
      </c>
      <c r="BR18" s="18" t="str">
        <f>"inherit(results_df,'Part__c','"&amp;Part__c_exp5415[[#This Row],[Lookup Value]]&amp;"','Product__r.Wireless_capability__c')"</f>
        <v>inherit(results_df,'Part__c','MED05:ETN2310WB-HW','Product__r.Wireless_capability__c')</v>
      </c>
      <c r="BS18" s="18" t="str">
        <f>"inherit(results_df,'Part__c','"&amp;Part__c_exp5415[[#This Row],[Lookup Value]]&amp;"','Product__r.Encryption__c')"</f>
        <v>inherit(results_df,'Part__c','MED05:ETN2310WB-HW','Product__r.Encryption__c')</v>
      </c>
      <c r="BT18" t="s">
        <v>1728</v>
      </c>
      <c r="BU18" s="18" t="str">
        <f>"inherit(results_df,'Part__c','"&amp;Part__c_exp5415[[#This Row],[Lookup Value]]&amp;"','Matched_HS_Code2__r.Rate__c')"</f>
        <v>inherit(results_df,'Part__c','MED05:ETN2310WB-HW','Matched_HS_Code2__r.Rate__c')</v>
      </c>
      <c r="BV18" t="s">
        <v>1729</v>
      </c>
      <c r="BW18" t="s">
        <v>1729</v>
      </c>
      <c r="BX18" t="s">
        <v>1729</v>
      </c>
      <c r="BY18" t="str">
        <f>"inherit(results_df,'Part__c','"&amp;Part__c_exp5415[[#This Row],[Lookup Value]]&amp;"','Matched_HS_Code2__r.Specific_VAT_Rate__c')"</f>
        <v>inherit(results_df,'Part__c','MED05:ETN2310WB-HW','Matched_HS_Code2__r.Specific_VAT_Rate__c')</v>
      </c>
      <c r="BZ18" s="18" t="s">
        <v>21</v>
      </c>
      <c r="CA18" t="str">
        <f>Part__c_exp5415[[#This Row],[Shipment_Order__r.Client_Reference__c]]&amp;":"&amp;Part__c_exp5415[[#This Row],[LookupName]]</f>
        <v>MED05:ETN2310WB-HW</v>
      </c>
      <c r="CC18" t="s">
        <v>2438</v>
      </c>
      <c r="CD18" s="18" t="str">
        <f>"inherit(results_df,'Freight__c','"&amp;Freight__c_exp6426[[#This Row],[Lookup Value]]&amp;"','Selected_Rate_From_Existing__c')"</f>
        <v>inherit(results_df,'Freight__c','MED17','Selected_Rate_From_Existing__c')</v>
      </c>
      <c r="CE18" t="s">
        <v>1983</v>
      </c>
      <c r="CF18" s="18" t="str">
        <f>"int_freight_fee_invoiced(results_df,'"&amp;Freight__c_exp6426[[#This Row],[Lookup Value]]&amp;"')"</f>
        <v>int_freight_fee_invoiced(results_df,'MED17')</v>
      </c>
      <c r="CG18" t="s">
        <v>1812</v>
      </c>
      <c r="CH18" t="s">
        <v>1813</v>
      </c>
      <c r="CI18" t="s">
        <v>1984</v>
      </c>
      <c r="CJ18" t="s">
        <v>1985</v>
      </c>
      <c r="CK18" t="str">
        <f>Freight__c_exp6426[[#This Row],[Shipment_Order__r.Client_Reference__c]]</f>
        <v>MED17</v>
      </c>
      <c r="CM18" t="s">
        <v>22</v>
      </c>
      <c r="CN18" t="s">
        <v>1986</v>
      </c>
      <c r="CO18" t="s">
        <v>1987</v>
      </c>
      <c r="CP18" t="s">
        <v>1988</v>
      </c>
      <c r="CQ18" t="s">
        <v>1728</v>
      </c>
      <c r="CR18" t="s">
        <v>1743</v>
      </c>
      <c r="CS18" t="s">
        <v>1751</v>
      </c>
      <c r="CT18" t="s">
        <v>1752</v>
      </c>
      <c r="CU18" t="s">
        <v>1753</v>
      </c>
      <c r="CV18" t="str">
        <f>SUBSTITUTE(Task_exp7437[[#This Row],[Shipment_Order__r.Client_Reference__c]]&amp;":"&amp;Task_exp7437[[#This Row],[Master_Task_LookupName]],"\","")</f>
        <v>MED01:Package Information Required</v>
      </c>
    </row>
    <row r="19" spans="1:100" x14ac:dyDescent="0.25">
      <c r="A19" t="s">
        <v>1542</v>
      </c>
      <c r="B19" t="s">
        <v>1743</v>
      </c>
      <c r="C19" t="s">
        <v>1939</v>
      </c>
      <c r="D19" s="18" t="str">
        <f>"client_actual_freight(results_df,'"&amp;Shipment_Order__c_exp4404[[#This Row],[Client_Reference__c]]&amp;"')"</f>
        <v>client_actual_freight(results_df,'MED19')</v>
      </c>
      <c r="E19" t="str">
        <f>"client_actual_insurance(results_df,'"&amp;Shipment_Order__c_exp4404[[#This Row],[Client_Reference__c]]&amp;"')"</f>
        <v>client_actual_insurance(results_df,'MED19')</v>
      </c>
      <c r="F19" t="str">
        <f>"ci_input_freight(results_df,'"&amp;Shipment_Order__c_exp4404[[#This Row],[Client_Reference__c]]&amp;"')"</f>
        <v>ci_input_freight(results_df,'MED19')</v>
      </c>
      <c r="G19" t="str">
        <f>"ci_input_liability_cover(results_df,'"&amp;Shipment_Order__c_exp4404[[#This Row],[Client_Reference__c]]&amp;"')"</f>
        <v>ci_input_liability_cover(results_df,'MED19')</v>
      </c>
      <c r="H19" s="18" t="str">
        <f>"sum_fields(results_df,'Shipment_Order__c','"&amp;Shipment_Order__c_exp4404[[#This Row],[Client_Reference__c]]&amp;"',['FC_Total_Customs_Brokerage_Cost__c','FC_Total_Clearance_Costs__c','FC_Total_Handling_Costs__c','FC_Total_License_Cost__c'])"</f>
        <v>sum_fields(results_df,'Shipment_Order__c','MED19',['FC_Total_Customs_Brokerage_Cost__c','FC_Total_Clearance_Costs__c','FC_Total_Handling_Costs__c','FC_Total_License_Cost__c'])</v>
      </c>
      <c r="I19" s="18" t="str">
        <f>"brokerage_costs(results_df,'"&amp;Shipment_Order__c_exp4404[[#This Row],[Lookup Value]]&amp;"')"</f>
        <v>brokerage_costs(results_df,'MED19')</v>
      </c>
      <c r="J19" s="18" t="str">
        <f>"clearance_costs(results_df,'"&amp;Shipment_Order__c_exp4404[[#This Row],[Lookup Value]]&amp;"')"</f>
        <v>clearance_costs(results_df,'MED19')</v>
      </c>
      <c r="K19" s="18" t="str">
        <f>"handling_costs(results_df,'"&amp;Shipment_Order__c_exp4404[[#This Row],[Lookup Value]]&amp;"')"</f>
        <v>handling_costs(results_df,'MED19')</v>
      </c>
      <c r="L19" s="18" t="str">
        <f>"inherit(results_df,'Shipment_Order__c','"&amp;Shipment_Order__c_exp4404[[#This Row],[Client_Reference__c]]&amp;"','FC_IOR_and_Import_Compliance_Fee_USD__c')"</f>
        <v>inherit(results_df,'Shipment_Order__c','MED19','FC_IOR_and_Import_Compliance_Fee_USD__c')</v>
      </c>
      <c r="M19" s="18" t="str">
        <f>"ior_eor_cost(results_df,'"&amp;Shipment_Order__c_exp4404[[#This Row],[Lookup Value]]&amp;"')"</f>
        <v>ior_eor_cost(results_df,'MED19')</v>
      </c>
      <c r="N19" s="18" t="str">
        <f>"licenses_costs(results_df,'"&amp;Shipment_Order__c_exp4404[[#This Row],[Lookup Value]]&amp;"')"</f>
        <v>licenses_costs(results_df,'MED19')</v>
      </c>
      <c r="O19" s="18" t="str">
        <f>"recharge_tax_and_duty(results_df,'"&amp;Shipment_Order__c_exp4404[[#This Row],[Lookup Value]]&amp;"')"</f>
        <v>recharge_tax_and_duty(results_df,'MED19')</v>
      </c>
      <c r="P19" t="s">
        <v>1989</v>
      </c>
      <c r="Q19" t="s">
        <v>1990</v>
      </c>
      <c r="R19" s="18" t="str">
        <f>"int_delivery_fee(results_df,'"&amp;Shipment_Order__c_exp4404[[#This Row],[Client_Reference__c]]&amp;"')"</f>
        <v>int_delivery_fee(results_df,'MED19')</v>
      </c>
      <c r="S19" t="str">
        <f>"liability_cover_fee(results_df,'"&amp;Shipment_Order__c_exp4404[[#This Row],[Client_Reference__c]]&amp;"')"</f>
        <v>liability_cover_fee(results_df,'MED19')</v>
      </c>
      <c r="T19" t="s">
        <v>1991</v>
      </c>
      <c r="U19" s="18" t="str">
        <f>"sum_fields(results_df,'Shipment_Order__c','"&amp;Shipment_Order__c_exp4404[[#This Row],[Client_Reference__c]]&amp;"',['IOR_FEE_USD__c','Handling_and_Admin_Fee__c','Bank_Fees__c','EOR_and_Export_Compliance_Fee_USD__c'])"</f>
        <v>sum_fields(results_df,'Shipment_Order__c','MED19',['IOR_FEE_USD__c','Handling_and_Admin_Fee__c','Bank_Fees__c','EOR_and_Export_Compliance_Fee_USD__c'])</v>
      </c>
      <c r="V19" t="str">
        <f>"ior_fee(results_df,'"&amp;Shipment_Order__c_exp4404[[#This Row],[Client_Reference__c]]&amp;"')"</f>
        <v>ior_fee(results_df,'MED19')</v>
      </c>
      <c r="W19" t="str">
        <f>"handling_and_admin_fees(results_df,'"&amp;Shipment_Order__c_exp4404[[#This Row],[Client_Reference__c]]&amp;"')"</f>
        <v>handling_and_admin_fees(results_df,'MED19')</v>
      </c>
      <c r="X19" t="str">
        <f>"bank_fees(results_df,'"&amp;Shipment_Order__c_exp4404[[#This Row],[Client_Reference__c]]&amp;"')"</f>
        <v>bank_fees(results_df,'MED19')</v>
      </c>
      <c r="Y19" s="18" t="str">
        <f>"sum_fields(results_df,'Shipment_Order__c','"&amp;Shipment_Order__c_exp4404[[#This Row],[Client_Reference__c]]&amp;"',['Total_clearance_Costs__c','Total_Customs_Brokerage_Cost__c','Recharge_Handling_Costs__c','Total_License_Cost__c'])"</f>
        <v>sum_fields(results_df,'Shipment_Order__c','MED19',['Total_clearance_Costs__c','Total_Customs_Brokerage_Cost__c','Recharge_Handling_Costs__c','Total_License_Cost__c'])</v>
      </c>
      <c r="Z19" s="18" t="str">
        <f>"clearance_fees(results_df,'"&amp;Shipment_Order__c_exp4404[[#This Row],[Lookup Value]]&amp;"')"</f>
        <v>clearance_fees(results_df,'MED19')</v>
      </c>
      <c r="AA19" s="18" t="str">
        <f>"brokerage_fees(results_df,'"&amp;Shipment_Order__c_exp4404[[#This Row],[Lookup Value]]&amp;"')"</f>
        <v>brokerage_fees(results_df,'MED19')</v>
      </c>
      <c r="AB19" s="18" t="str">
        <f>"handling_fees(results_df,'"&amp;Shipment_Order__c_exp4404[[#This Row],[Lookup Value]]&amp;"')"</f>
        <v>handling_fees(results_df,'MED19')</v>
      </c>
      <c r="AC19" s="18" t="str">
        <f>"license_fees(results_df,'"&amp;Shipment_Order__c_exp4404[[#This Row],[Lookup Value]]&amp;"')"</f>
        <v>license_fees(results_df,'MED19')</v>
      </c>
      <c r="AD19" t="s">
        <v>1733</v>
      </c>
      <c r="AE19" t="s">
        <v>1733</v>
      </c>
      <c r="AF19" t="s">
        <v>1734</v>
      </c>
      <c r="AG19" t="s">
        <v>1734</v>
      </c>
      <c r="AH19" t="str">
        <f>"eor_fee(results_df,'"&amp;Shipment_Order__c_exp4404[[#This Row],[Client_Reference__c]]&amp;"')"</f>
        <v>eor_fee(results_df,'MED19')</v>
      </c>
      <c r="AI19" s="18" t="str">
        <f>"total_taxes(results_df,'"&amp;Shipment_Order__c_exp4404[[#This Row],[Lookup Value]]&amp;"')"</f>
        <v>total_taxes(results_df,'MED19')</v>
      </c>
      <c r="AJ19" s="18" t="str">
        <f>"tax_cost(results_df,'"&amp;Shipment_Order__c_exp4404[[#This Row],[Client_Reference__c]]&amp;"')"</f>
        <v>tax_cost(results_df,'MED19')</v>
      </c>
      <c r="AK19" t="s">
        <v>1728</v>
      </c>
      <c r="AL19" t="s">
        <v>1728</v>
      </c>
      <c r="AM19" t="s">
        <v>1735</v>
      </c>
      <c r="AN19" t="s">
        <v>1760</v>
      </c>
      <c r="AO19" t="str">
        <f>"taxrange_max(results_df,'"&amp;Shipment_Order__c_exp4404[[#This Row],[Client_Reference__c]]&amp;"')"</f>
        <v>taxrange_max(results_df,'MED19')</v>
      </c>
      <c r="AP19" t="str">
        <f>"taxrange_min(results_df,'"&amp;Shipment_Order__c_exp4404[[#This Row],[Client_Reference__c]]&amp;"')"</f>
        <v>taxrange_min(results_df,'MED19')</v>
      </c>
      <c r="AQ19" t="str">
        <f>"costrange_max(results_df,'"&amp;Shipment_Order__c_exp4404[[#This Row],[Client_Reference__c]]&amp;"')"</f>
        <v>costrange_max(results_df,'MED19')</v>
      </c>
      <c r="AR19" t="str">
        <f>"costrange_min(results_df,'"&amp;Shipment_Order__c_exp4404[[#This Row],[Client_Reference__c]]&amp;"')"</f>
        <v>costrange_min(results_df,'MED19')</v>
      </c>
      <c r="AS19" t="s">
        <v>1992</v>
      </c>
      <c r="AT19" t="str">
        <f>Shipment_Order__c_exp4404[[#This Row],[Client_Reference__c]]</f>
        <v>MED19</v>
      </c>
      <c r="AV19" t="s">
        <v>1495</v>
      </c>
      <c r="AW19" t="s">
        <v>1993</v>
      </c>
      <c r="AX19" t="s">
        <v>1994</v>
      </c>
      <c r="AY19" t="s">
        <v>1995</v>
      </c>
      <c r="AZ19" t="s">
        <v>1996</v>
      </c>
      <c r="BA19" t="s">
        <v>1729</v>
      </c>
      <c r="BB19" t="s">
        <v>1729</v>
      </c>
      <c r="BC19" t="s">
        <v>1740</v>
      </c>
      <c r="BD19" s="18" t="str">
        <f>"inherit(results_df,'Part__c','"&amp;Part__c_exp5415[[#This Row],[Lookup Value]]&amp;"','Product__r.Li_on_batteries__c')"</f>
        <v>inherit(results_df,'Part__c','MED05:F540736','Product__r.Li_on_batteries__c')</v>
      </c>
      <c r="BE19" s="18" t="str">
        <f>"inherit(results_df,'Part__c','"&amp;Part__c_exp5415[[#This Row],[Lookup Value]]&amp;"','Product__r.Category__c')"</f>
        <v>inherit(results_df,'Part__c','MED05:F540736','Product__r.Category__c')</v>
      </c>
      <c r="BF19" s="18" t="str">
        <f>"inherit(results_df,'Part__c','"&amp;Part__c_exp5415[[#This Row],[Lookup Value]]&amp;"','Product__r.Sub_Category__c')"</f>
        <v>inherit(results_df,'Part__c','MED05:F540736','Product__r.Sub_Category__c')</v>
      </c>
      <c r="BG19" s="18" t="str">
        <f>"inherit(results_df,'Part__c','"&amp;Part__c_exp5415[[#This Row],[Lookup Value]]&amp;"','Product__r.US_HTS_Code__c')"</f>
        <v>inherit(results_df,'Part__c','MED05:F540736','Product__r.US_HTS_Code__c')</v>
      </c>
      <c r="BH19" s="18" t="str">
        <f>"inherit(results_df,'Part__c','"&amp;Part__c_exp5415[[#This Row],[Lookup Value]]&amp;"','Product__r.ECCN__c')"</f>
        <v>inherit(results_df,'Part__c','MED05:F540736','Product__r.ECCN__c')</v>
      </c>
      <c r="BI19" s="18" t="str">
        <f>"inherit(results_df,'Part__c','"&amp;Part__c_exp5415[[#This Row],[Lookup Value]]&amp;"','Product__r.Country_Two_Digit__c')"</f>
        <v>inherit(results_df,'Part__c','MED05:F540736','Product__r.Country_Two_Digit__c')</v>
      </c>
      <c r="BJ19" s="18" t="str">
        <f>"inherit(results_df,'Part__c','"&amp;Part__c_exp5415[[#This Row],[Lookup Value]]&amp;"','Product__r.Suggested_Country_of_Origin__c')"</f>
        <v>inherit(results_df,'Part__c','MED05:F540736','Product__r.Suggested_Country_of_Origin__c')</v>
      </c>
      <c r="BK19" s="18" t="str">
        <f>"inherit(results_df,'Part__c','"&amp;Part__c_exp5415[[#This Row],[Lookup Value]]&amp;"','Product__r.Country_of_Origin2__c')"</f>
        <v>inherit(results_df,'Part__c','MED05:F540736','Product__r.Country_of_Origin2__c')</v>
      </c>
      <c r="BL19" s="18" t="str">
        <f>"inherit(results_df,'Part__c','"&amp;Part__c_exp5415[[#This Row],[Lookup Value]]&amp;"','Product__r.MSRP__c')"</f>
        <v>inherit(results_df,'Part__c','MED05:F540736','Product__r.MSRP__c')</v>
      </c>
      <c r="BM19" s="18" t="s">
        <v>1997</v>
      </c>
      <c r="BN19" t="s">
        <v>1994</v>
      </c>
      <c r="BO19" t="s">
        <v>1728</v>
      </c>
      <c r="BP19" t="s">
        <v>1728</v>
      </c>
      <c r="BQ19" s="18" t="str">
        <f>"inherit(results_df,'Part__c','"&amp;Part__c_exp5415[[#This Row],[Lookup Value]]&amp;"','Product__r.Manufacturer__r.Name')"</f>
        <v>inherit(results_df,'Part__c','MED05:F540736','Product__r.Manufacturer__r.Name')</v>
      </c>
      <c r="BR19" s="18" t="str">
        <f>"inherit(results_df,'Part__c','"&amp;Part__c_exp5415[[#This Row],[Lookup Value]]&amp;"','Product__r.Wireless_capability__c')"</f>
        <v>inherit(results_df,'Part__c','MED05:F540736','Product__r.Wireless_capability__c')</v>
      </c>
      <c r="BS19" s="18" t="str">
        <f>"inherit(results_df,'Part__c','"&amp;Part__c_exp5415[[#This Row],[Lookup Value]]&amp;"','Product__r.Encryption__c')"</f>
        <v>inherit(results_df,'Part__c','MED05:F540736','Product__r.Encryption__c')</v>
      </c>
      <c r="BT19" t="s">
        <v>1728</v>
      </c>
      <c r="BU19" s="18" t="str">
        <f>"inherit(results_df,'Part__c','"&amp;Part__c_exp5415[[#This Row],[Lookup Value]]&amp;"','Matched_HS_Code2__r.Rate__c')"</f>
        <v>inherit(results_df,'Part__c','MED05:F540736','Matched_HS_Code2__r.Rate__c')</v>
      </c>
      <c r="BV19" t="s">
        <v>1729</v>
      </c>
      <c r="BW19" t="s">
        <v>1729</v>
      </c>
      <c r="BX19" s="18" t="str">
        <f>"inherit(results_df,'Part__c','"&amp;Part__c_exp5415[[#This Row],[Lookup Value]]&amp;"','Matched_HS_Code2__r.Status__c')"</f>
        <v>inherit(results_df,'Part__c','MED05:F540736','Matched_HS_Code2__r.Status__c')</v>
      </c>
      <c r="BY19" s="18" t="str">
        <f>"inherit(results_df,'Part__c','"&amp;Part__c_exp5415[[#This Row],[Lookup Value]]&amp;"','Matched_HS_Code2__r.Specific_VAT_Rate__c')"</f>
        <v>inherit(results_df,'Part__c','MED05:F540736','Matched_HS_Code2__r.Specific_VAT_Rate__c')</v>
      </c>
      <c r="BZ19" s="18" t="s">
        <v>21</v>
      </c>
      <c r="CA19" t="str">
        <f>Part__c_exp5415[[#This Row],[Shipment_Order__r.Client_Reference__c]]&amp;":"&amp;Part__c_exp5415[[#This Row],[LookupName]]</f>
        <v>MED05:F540736</v>
      </c>
      <c r="CC19" t="s">
        <v>1542</v>
      </c>
      <c r="CD19" s="18" t="str">
        <f>"inherit(results_df,'Freight__c','"&amp;Freight__c_exp6426[[#This Row],[Lookup Value]]&amp;"','Selected_Rate_From_Existing__c')"</f>
        <v>inherit(results_df,'Freight__c','MED19','Selected_Rate_From_Existing__c')</v>
      </c>
      <c r="CE19" t="s">
        <v>1998</v>
      </c>
      <c r="CF19" s="18" t="str">
        <f>"int_freight_fee_invoiced(results_df,'"&amp;Freight__c_exp6426[[#This Row],[Lookup Value]]&amp;"')"</f>
        <v>int_freight_fee_invoiced(results_df,'MED19')</v>
      </c>
      <c r="CG19" t="s">
        <v>1812</v>
      </c>
      <c r="CH19" t="s">
        <v>1813</v>
      </c>
      <c r="CI19" t="s">
        <v>1999</v>
      </c>
      <c r="CJ19" t="s">
        <v>2000</v>
      </c>
      <c r="CK19" t="str">
        <f>Freight__c_exp6426[[#This Row],[Shipment_Order__r.Client_Reference__c]]</f>
        <v>MED19</v>
      </c>
      <c r="CM19" t="s">
        <v>1487</v>
      </c>
      <c r="CN19" t="s">
        <v>2001</v>
      </c>
      <c r="CO19" t="s">
        <v>2002</v>
      </c>
      <c r="CP19" t="s">
        <v>2003</v>
      </c>
      <c r="CQ19" t="s">
        <v>1728</v>
      </c>
      <c r="CR19" t="s">
        <v>1743</v>
      </c>
      <c r="CS19" t="s">
        <v>1751</v>
      </c>
      <c r="CT19" t="s">
        <v>1760</v>
      </c>
      <c r="CU19" t="s">
        <v>1753</v>
      </c>
      <c r="CV19" t="str">
        <f>SUBSTITUTE(Task_exp7437[[#This Row],[Shipment_Order__r.Client_Reference__c]]&amp;":"&amp;Task_exp7437[[#This Row],[Master_Task_LookupName]],"\","")</f>
        <v>MED02:Original Documents to be Couriered to the In-country Team</v>
      </c>
    </row>
    <row r="20" spans="1:100" x14ac:dyDescent="0.25">
      <c r="A20" t="s">
        <v>1545</v>
      </c>
      <c r="B20" t="s">
        <v>1728</v>
      </c>
      <c r="C20" t="s">
        <v>1974</v>
      </c>
      <c r="D20" s="18" t="str">
        <f>"client_actual_freight(results_df,'"&amp;Shipment_Order__c_exp4404[[#This Row],[Client_Reference__c]]&amp;"')"</f>
        <v>client_actual_freight(results_df,'MED20')</v>
      </c>
      <c r="E20" t="str">
        <f>"client_actual_insurance(results_df,'"&amp;Shipment_Order__c_exp4404[[#This Row],[Client_Reference__c]]&amp;"')"</f>
        <v>client_actual_insurance(results_df,'MED20')</v>
      </c>
      <c r="F20" t="str">
        <f>"ci_input_freight(results_df,'"&amp;Shipment_Order__c_exp4404[[#This Row],[Client_Reference__c]]&amp;"')"</f>
        <v>ci_input_freight(results_df,'MED20')</v>
      </c>
      <c r="G20" t="str">
        <f>"ci_input_liability_cover(results_df,'"&amp;Shipment_Order__c_exp4404[[#This Row],[Client_Reference__c]]&amp;"')"</f>
        <v>ci_input_liability_cover(results_df,'MED20')</v>
      </c>
      <c r="H20" s="18" t="str">
        <f>"sum_fields(results_df,'Shipment_Order__c','"&amp;Shipment_Order__c_exp4404[[#This Row],[Client_Reference__c]]&amp;"',['FC_Total_Customs_Brokerage_Cost__c','FC_Total_Clearance_Costs__c','FC_Total_Handling_Costs__c','FC_Total_License_Cost__c'])"</f>
        <v>sum_fields(results_df,'Shipment_Order__c','MED20',['FC_Total_Customs_Brokerage_Cost__c','FC_Total_Clearance_Costs__c','FC_Total_Handling_Costs__c','FC_Total_License_Cost__c'])</v>
      </c>
      <c r="I20" s="18" t="str">
        <f>"brokerage_costs(results_df,'"&amp;Shipment_Order__c_exp4404[[#This Row],[Lookup Value]]&amp;"')"</f>
        <v>brokerage_costs(results_df,'MED20')</v>
      </c>
      <c r="J20" s="18" t="str">
        <f>"clearance_costs(results_df,'"&amp;Shipment_Order__c_exp4404[[#This Row],[Lookup Value]]&amp;"')"</f>
        <v>clearance_costs(results_df,'MED20')</v>
      </c>
      <c r="K20" s="18" t="str">
        <f>"handling_costs(results_df,'"&amp;Shipment_Order__c_exp4404[[#This Row],[Lookup Value]]&amp;"')"</f>
        <v>handling_costs(results_df,'MED20')</v>
      </c>
      <c r="L20" s="18" t="str">
        <f>"inherit(results_df,'Shipment_Order__c','"&amp;Shipment_Order__c_exp4404[[#This Row],[Client_Reference__c]]&amp;"','FC_IOR_and_Import_Compliance_Fee_USD__c')"</f>
        <v>inherit(results_df,'Shipment_Order__c','MED20','FC_IOR_and_Import_Compliance_Fee_USD__c')</v>
      </c>
      <c r="M20" s="18" t="str">
        <f>"ior_eor_cost(results_df,'"&amp;Shipment_Order__c_exp4404[[#This Row],[Lookup Value]]&amp;"')"</f>
        <v>ior_eor_cost(results_df,'MED20')</v>
      </c>
      <c r="N20" s="18" t="str">
        <f>"licenses_costs(results_df,'"&amp;Shipment_Order__c_exp4404[[#This Row],[Lookup Value]]&amp;"')"</f>
        <v>licenses_costs(results_df,'MED20')</v>
      </c>
      <c r="O20" s="18" t="str">
        <f>"recharge_tax_and_duty(results_df,'"&amp;Shipment_Order__c_exp4404[[#This Row],[Lookup Value]]&amp;"')"</f>
        <v>recharge_tax_and_duty(results_df,'MED20')</v>
      </c>
      <c r="P20" t="s">
        <v>2004</v>
      </c>
      <c r="Q20" t="s">
        <v>2005</v>
      </c>
      <c r="R20" s="18" t="str">
        <f>"int_delivery_fee(results_df,'"&amp;Shipment_Order__c_exp4404[[#This Row],[Client_Reference__c]]&amp;"')"</f>
        <v>int_delivery_fee(results_df,'MED20')</v>
      </c>
      <c r="S20" t="str">
        <f>"liability_cover_fee(results_df,'"&amp;Shipment_Order__c_exp4404[[#This Row],[Client_Reference__c]]&amp;"')"</f>
        <v>liability_cover_fee(results_df,'MED20')</v>
      </c>
      <c r="T20" t="s">
        <v>2006</v>
      </c>
      <c r="U20" s="18" t="str">
        <f>"sum_fields(results_df,'Shipment_Order__c','"&amp;Shipment_Order__c_exp4404[[#This Row],[Client_Reference__c]]&amp;"',['IOR_FEE_USD__c','Handling_and_Admin_Fee__c','Bank_Fees__c','EOR_and_Export_Compliance_Fee_USD__c'])"</f>
        <v>sum_fields(results_df,'Shipment_Order__c','MED20',['IOR_FEE_USD__c','Handling_and_Admin_Fee__c','Bank_Fees__c','EOR_and_Export_Compliance_Fee_USD__c'])</v>
      </c>
      <c r="V20" t="str">
        <f>"ior_fee(results_df,'"&amp;Shipment_Order__c_exp4404[[#This Row],[Client_Reference__c]]&amp;"')"</f>
        <v>ior_fee(results_df,'MED20')</v>
      </c>
      <c r="W20" t="str">
        <f>"handling_and_admin_fees(results_df,'"&amp;Shipment_Order__c_exp4404[[#This Row],[Client_Reference__c]]&amp;"')"</f>
        <v>handling_and_admin_fees(results_df,'MED20')</v>
      </c>
      <c r="X20" t="str">
        <f>"bank_fees(results_df,'"&amp;Shipment_Order__c_exp4404[[#This Row],[Client_Reference__c]]&amp;"')"</f>
        <v>bank_fees(results_df,'MED20')</v>
      </c>
      <c r="Y20" s="18" t="str">
        <f>"sum_fields(results_df,'Shipment_Order__c','"&amp;Shipment_Order__c_exp4404[[#This Row],[Client_Reference__c]]&amp;"',['Total_clearance_Costs__c','Total_Customs_Brokerage_Cost__c','Recharge_Handling_Costs__c','Total_License_Cost__c'])"</f>
        <v>sum_fields(results_df,'Shipment_Order__c','MED20',['Total_clearance_Costs__c','Total_Customs_Brokerage_Cost__c','Recharge_Handling_Costs__c','Total_License_Cost__c'])</v>
      </c>
      <c r="Z20" s="18" t="str">
        <f>"clearance_fees(results_df,'"&amp;Shipment_Order__c_exp4404[[#This Row],[Lookup Value]]&amp;"')"</f>
        <v>clearance_fees(results_df,'MED20')</v>
      </c>
      <c r="AA20" s="18" t="str">
        <f>"brokerage_fees(results_df,'"&amp;Shipment_Order__c_exp4404[[#This Row],[Lookup Value]]&amp;"')"</f>
        <v>brokerage_fees(results_df,'MED20')</v>
      </c>
      <c r="AB20" s="18" t="str">
        <f>"handling_fees(results_df,'"&amp;Shipment_Order__c_exp4404[[#This Row],[Lookup Value]]&amp;"')"</f>
        <v>handling_fees(results_df,'MED20')</v>
      </c>
      <c r="AC20" s="18" t="str">
        <f>"license_fees(results_df,'"&amp;Shipment_Order__c_exp4404[[#This Row],[Lookup Value]]&amp;"')"</f>
        <v>license_fees(results_df,'MED20')</v>
      </c>
      <c r="AD20" t="s">
        <v>1757</v>
      </c>
      <c r="AE20" t="s">
        <v>1758</v>
      </c>
      <c r="AF20" t="s">
        <v>1734</v>
      </c>
      <c r="AG20" t="s">
        <v>2007</v>
      </c>
      <c r="AH20" t="str">
        <f>"eor_fee(results_df,'"&amp;Shipment_Order__c_exp4404[[#This Row],[Client_Reference__c]]&amp;"')"</f>
        <v>eor_fee(results_df,'MED20')</v>
      </c>
      <c r="AI20" s="18" t="str">
        <f>"total_taxes(results_df,'"&amp;Shipment_Order__c_exp4404[[#This Row],[Lookup Value]]&amp;"')"</f>
        <v>total_taxes(results_df,'MED20')</v>
      </c>
      <c r="AJ20" s="18" t="str">
        <f>"tax_cost(results_df,'"&amp;Shipment_Order__c_exp4404[[#This Row],[Client_Reference__c]]&amp;"')"</f>
        <v>tax_cost(results_df,'MED20')</v>
      </c>
      <c r="AK20" t="s">
        <v>1728</v>
      </c>
      <c r="AL20" t="s">
        <v>1728</v>
      </c>
      <c r="AM20" t="s">
        <v>1735</v>
      </c>
      <c r="AN20" t="s">
        <v>1736</v>
      </c>
      <c r="AO20" t="str">
        <f>"taxrange_max(results_df,'"&amp;Shipment_Order__c_exp4404[[#This Row],[Client_Reference__c]]&amp;"')"</f>
        <v>taxrange_max(results_df,'MED20')</v>
      </c>
      <c r="AP20" t="str">
        <f>"taxrange_min(results_df,'"&amp;Shipment_Order__c_exp4404[[#This Row],[Client_Reference__c]]&amp;"')"</f>
        <v>taxrange_min(results_df,'MED20')</v>
      </c>
      <c r="AQ20" t="str">
        <f>"costrange_max(results_df,'"&amp;Shipment_Order__c_exp4404[[#This Row],[Client_Reference__c]]&amp;"')"</f>
        <v>costrange_max(results_df,'MED20')</v>
      </c>
      <c r="AR20" t="str">
        <f>"costrange_min(results_df,'"&amp;Shipment_Order__c_exp4404[[#This Row],[Client_Reference__c]]&amp;"')"</f>
        <v>costrange_min(results_df,'MED20')</v>
      </c>
      <c r="AS20" t="s">
        <v>1734</v>
      </c>
      <c r="AT20" t="str">
        <f>Shipment_Order__c_exp4404[[#This Row],[Client_Reference__c]]</f>
        <v>MED20</v>
      </c>
      <c r="AV20" t="s">
        <v>1495</v>
      </c>
      <c r="AW20" t="s">
        <v>2008</v>
      </c>
      <c r="AX20" t="s">
        <v>2009</v>
      </c>
      <c r="AY20" t="s">
        <v>1995</v>
      </c>
      <c r="AZ20" t="s">
        <v>1996</v>
      </c>
      <c r="BA20" t="s">
        <v>1729</v>
      </c>
      <c r="BB20" t="s">
        <v>1729</v>
      </c>
      <c r="BC20" t="s">
        <v>1740</v>
      </c>
      <c r="BD20" s="18" t="str">
        <f>"inherit(results_df,'Part__c','"&amp;Part__c_exp5415[[#This Row],[Lookup Value]]&amp;"','Product__r.Li_on_batteries__c')"</f>
        <v>inherit(results_df,'Part__c','MED05:FL520R515P-03F','Product__r.Li_on_batteries__c')</v>
      </c>
      <c r="BE20" s="18" t="str">
        <f>"inherit(results_df,'Part__c','"&amp;Part__c_exp5415[[#This Row],[Lookup Value]]&amp;"','Product__r.Category__c')"</f>
        <v>inherit(results_df,'Part__c','MED05:FL520R515P-03F','Product__r.Category__c')</v>
      </c>
      <c r="BF20" s="18" t="str">
        <f>"inherit(results_df,'Part__c','"&amp;Part__c_exp5415[[#This Row],[Lookup Value]]&amp;"','Product__r.Sub_Category__c')"</f>
        <v>inherit(results_df,'Part__c','MED05:FL520R515P-03F','Product__r.Sub_Category__c')</v>
      </c>
      <c r="BG20" s="18" t="str">
        <f>"inherit(results_df,'Part__c','"&amp;Part__c_exp5415[[#This Row],[Lookup Value]]&amp;"','Product__r.US_HTS_Code__c')"</f>
        <v>inherit(results_df,'Part__c','MED05:FL520R515P-03F','Product__r.US_HTS_Code__c')</v>
      </c>
      <c r="BH20" s="18" t="str">
        <f>"inherit(results_df,'Part__c','"&amp;Part__c_exp5415[[#This Row],[Lookup Value]]&amp;"','Product__r.ECCN__c')"</f>
        <v>inherit(results_df,'Part__c','MED05:FL520R515P-03F','Product__r.ECCN__c')</v>
      </c>
      <c r="BI20" s="18" t="str">
        <f>"inherit(results_df,'Part__c','"&amp;Part__c_exp5415[[#This Row],[Lookup Value]]&amp;"','Product__r.Country_Two_Digit__c')"</f>
        <v>inherit(results_df,'Part__c','MED05:FL520R515P-03F','Product__r.Country_Two_Digit__c')</v>
      </c>
      <c r="BJ20" s="18" t="str">
        <f>"inherit(results_df,'Part__c','"&amp;Part__c_exp5415[[#This Row],[Lookup Value]]&amp;"','Product__r.Suggested_Country_of_Origin__c')"</f>
        <v>inherit(results_df,'Part__c','MED05:FL520R515P-03F','Product__r.Suggested_Country_of_Origin__c')</v>
      </c>
      <c r="BK20" s="18" t="str">
        <f>"inherit(results_df,'Part__c','"&amp;Part__c_exp5415[[#This Row],[Lookup Value]]&amp;"','Product__r.Country_of_Origin2__c')"</f>
        <v>inherit(results_df,'Part__c','MED05:FL520R515P-03F','Product__r.Country_of_Origin2__c')</v>
      </c>
      <c r="BL20" s="18" t="str">
        <f>"inherit(results_df,'Part__c','"&amp;Part__c_exp5415[[#This Row],[Lookup Value]]&amp;"','Product__r.MSRP__c')"</f>
        <v>inherit(results_df,'Part__c','MED05:FL520R515P-03F','Product__r.MSRP__c')</v>
      </c>
      <c r="BM20" s="18" t="s">
        <v>2010</v>
      </c>
      <c r="BN20" t="s">
        <v>2009</v>
      </c>
      <c r="BO20" t="s">
        <v>1728</v>
      </c>
      <c r="BP20" t="s">
        <v>1728</v>
      </c>
      <c r="BQ20" s="18" t="str">
        <f>"inherit(results_df,'Part__c','"&amp;Part__c_exp5415[[#This Row],[Lookup Value]]&amp;"','Product__r.Manufacturer__r.Name')"</f>
        <v>inherit(results_df,'Part__c','MED05:FL520R515P-03F','Product__r.Manufacturer__r.Name')</v>
      </c>
      <c r="BR20" s="18" t="str">
        <f>"inherit(results_df,'Part__c','"&amp;Part__c_exp5415[[#This Row],[Lookup Value]]&amp;"','Product__r.Wireless_capability__c')"</f>
        <v>inherit(results_df,'Part__c','MED05:FL520R515P-03F','Product__r.Wireless_capability__c')</v>
      </c>
      <c r="BS20" s="18" t="str">
        <f>"inherit(results_df,'Part__c','"&amp;Part__c_exp5415[[#This Row],[Lookup Value]]&amp;"','Product__r.Encryption__c')"</f>
        <v>inherit(results_df,'Part__c','MED05:FL520R515P-03F','Product__r.Encryption__c')</v>
      </c>
      <c r="BT20" t="s">
        <v>1728</v>
      </c>
      <c r="BU20" s="18" t="str">
        <f>"inherit(results_df,'Part__c','"&amp;Part__c_exp5415[[#This Row],[Lookup Value]]&amp;"','Matched_HS_Code2__r.Rate__c')"</f>
        <v>inherit(results_df,'Part__c','MED05:FL520R515P-03F','Matched_HS_Code2__r.Rate__c')</v>
      </c>
      <c r="BV20" t="s">
        <v>1729</v>
      </c>
      <c r="BW20" t="s">
        <v>1729</v>
      </c>
      <c r="BX20" s="18" t="str">
        <f>"inherit(results_df,'Part__c','"&amp;Part__c_exp5415[[#This Row],[Lookup Value]]&amp;"','Matched_HS_Code2__r.Status__c')"</f>
        <v>inherit(results_df,'Part__c','MED05:FL520R515P-03F','Matched_HS_Code2__r.Status__c')</v>
      </c>
      <c r="BY20" s="18" t="str">
        <f>"inherit(results_df,'Part__c','"&amp;Part__c_exp5415[[#This Row],[Lookup Value]]&amp;"','Matched_HS_Code2__r.Specific_VAT_Rate__c')"</f>
        <v>inherit(results_df,'Part__c','MED05:FL520R515P-03F','Matched_HS_Code2__r.Specific_VAT_Rate__c')</v>
      </c>
      <c r="BZ20" s="18" t="s">
        <v>21</v>
      </c>
      <c r="CA20" t="str">
        <f>Part__c_exp5415[[#This Row],[Shipment_Order__r.Client_Reference__c]]&amp;":"&amp;Part__c_exp5415[[#This Row],[LookupName]]</f>
        <v>MED05:FL520R515P-03F</v>
      </c>
      <c r="CC20" t="s">
        <v>1545</v>
      </c>
      <c r="CD20" s="18" t="str">
        <f>"inherit(results_df,'Freight__c','"&amp;Freight__c_exp6426[[#This Row],[Lookup Value]]&amp;"','Selected_Rate_From_Existing__c')"</f>
        <v>inherit(results_df,'Freight__c','MED20','Selected_Rate_From_Existing__c')</v>
      </c>
      <c r="CE20" t="s">
        <v>2011</v>
      </c>
      <c r="CF20" s="18" t="str">
        <f>"int_freight_fee_invoiced(results_df,'"&amp;Freight__c_exp6426[[#This Row],[Lookup Value]]&amp;"')"</f>
        <v>int_freight_fee_invoiced(results_df,'MED20')</v>
      </c>
      <c r="CG20" t="s">
        <v>1812</v>
      </c>
      <c r="CH20" t="s">
        <v>1813</v>
      </c>
      <c r="CI20" t="s">
        <v>2012</v>
      </c>
      <c r="CJ20" t="s">
        <v>2013</v>
      </c>
      <c r="CK20" t="str">
        <f>Freight__c_exp6426[[#This Row],[Shipment_Order__r.Client_Reference__c]]</f>
        <v>MED20</v>
      </c>
      <c r="CM20" t="s">
        <v>1487</v>
      </c>
      <c r="CN20" t="s">
        <v>2014</v>
      </c>
      <c r="CO20" t="s">
        <v>2015</v>
      </c>
      <c r="CP20" t="s">
        <v>2016</v>
      </c>
      <c r="CQ20" t="s">
        <v>1728</v>
      </c>
      <c r="CR20" t="s">
        <v>1743</v>
      </c>
      <c r="CS20" t="s">
        <v>1751</v>
      </c>
      <c r="CT20" t="s">
        <v>1760</v>
      </c>
      <c r="CU20" t="s">
        <v>1753</v>
      </c>
      <c r="CV20" t="str">
        <f>SUBSTITUTE(Task_exp7437[[#This Row],[Shipment_Order__r.Client_Reference__c]]&amp;":"&amp;Task_exp7437[[#This Row],[Master_Task_LookupName]],"\","")</f>
        <v>MED02:Packing List (TecEx)</v>
      </c>
    </row>
    <row r="21" spans="1:100" x14ac:dyDescent="0.25">
      <c r="A21" t="s">
        <v>1551</v>
      </c>
      <c r="B21" t="s">
        <v>1728</v>
      </c>
      <c r="C21" t="s">
        <v>1729</v>
      </c>
      <c r="D21" s="18" t="str">
        <f>"client_actual_freight(results_df,'"&amp;Shipment_Order__c_exp4404[[#This Row],[Client_Reference__c]]&amp;"')"</f>
        <v>client_actual_freight(results_df,'MED21')</v>
      </c>
      <c r="E21" t="str">
        <f>"client_actual_insurance(results_df,'"&amp;Shipment_Order__c_exp4404[[#This Row],[Client_Reference__c]]&amp;"')"</f>
        <v>client_actual_insurance(results_df,'MED21')</v>
      </c>
      <c r="F21" t="str">
        <f>"ci_input_freight(results_df,'"&amp;Shipment_Order__c_exp4404[[#This Row],[Client_Reference__c]]&amp;"')"</f>
        <v>ci_input_freight(results_df,'MED21')</v>
      </c>
      <c r="G21" t="str">
        <f>"ci_input_liability_cover(results_df,'"&amp;Shipment_Order__c_exp4404[[#This Row],[Client_Reference__c]]&amp;"')"</f>
        <v>ci_input_liability_cover(results_df,'MED21')</v>
      </c>
      <c r="H21" s="18" t="str">
        <f>"sum_fields(results_df,'Shipment_Order__c','"&amp;Shipment_Order__c_exp4404[[#This Row],[Client_Reference__c]]&amp;"',['FC_Total_Customs_Brokerage_Cost__c','FC_Total_Clearance_Costs__c','FC_Total_Handling_Costs__c','FC_Total_License_Cost__c'])"</f>
        <v>sum_fields(results_df,'Shipment_Order__c','MED21',['FC_Total_Customs_Brokerage_Cost__c','FC_Total_Clearance_Costs__c','FC_Total_Handling_Costs__c','FC_Total_License_Cost__c'])</v>
      </c>
      <c r="I21" s="18" t="str">
        <f>"brokerage_costs(results_df,'"&amp;Shipment_Order__c_exp4404[[#This Row],[Lookup Value]]&amp;"')"</f>
        <v>brokerage_costs(results_df,'MED21')</v>
      </c>
      <c r="J21" s="18" t="str">
        <f>"clearance_costs(results_df,'"&amp;Shipment_Order__c_exp4404[[#This Row],[Lookup Value]]&amp;"')"</f>
        <v>clearance_costs(results_df,'MED21')</v>
      </c>
      <c r="K21" s="18" t="str">
        <f>"handling_costs(results_df,'"&amp;Shipment_Order__c_exp4404[[#This Row],[Lookup Value]]&amp;"')"</f>
        <v>handling_costs(results_df,'MED21')</v>
      </c>
      <c r="L21" s="18" t="str">
        <f>"inherit(results_df,'Shipment_Order__c','"&amp;Shipment_Order__c_exp4404[[#This Row],[Client_Reference__c]]&amp;"','FC_IOR_and_Import_Compliance_Fee_USD__c')"</f>
        <v>inherit(results_df,'Shipment_Order__c','MED21','FC_IOR_and_Import_Compliance_Fee_USD__c')</v>
      </c>
      <c r="M21" s="18" t="str">
        <f>"ior_eor_cost(results_df,'"&amp;Shipment_Order__c_exp4404[[#This Row],[Lookup Value]]&amp;"')"</f>
        <v>ior_eor_cost(results_df,'MED21')</v>
      </c>
      <c r="N21" s="18" t="str">
        <f>"licenses_costs(results_df,'"&amp;Shipment_Order__c_exp4404[[#This Row],[Lookup Value]]&amp;"')"</f>
        <v>licenses_costs(results_df,'MED21')</v>
      </c>
      <c r="O21" s="18" t="str">
        <f>"recharge_tax_and_duty(results_df,'"&amp;Shipment_Order__c_exp4404[[#This Row],[Lookup Value]]&amp;"')"</f>
        <v>recharge_tax_and_duty(results_df,'MED21')</v>
      </c>
      <c r="P21" t="s">
        <v>2017</v>
      </c>
      <c r="Q21" t="s">
        <v>2018</v>
      </c>
      <c r="R21" s="18" t="str">
        <f>"int_delivery_fee(results_df,'"&amp;Shipment_Order__c_exp4404[[#This Row],[Client_Reference__c]]&amp;"')"</f>
        <v>int_delivery_fee(results_df,'MED21')</v>
      </c>
      <c r="S21" t="str">
        <f>"liability_cover_fee(results_df,'"&amp;Shipment_Order__c_exp4404[[#This Row],[Client_Reference__c]]&amp;"')"</f>
        <v>liability_cover_fee(results_df,'MED21')</v>
      </c>
      <c r="T21" t="s">
        <v>2019</v>
      </c>
      <c r="U21" s="18" t="str">
        <f>"sum_fields(results_df,'Shipment_Order__c','"&amp;Shipment_Order__c_exp4404[[#This Row],[Client_Reference__c]]&amp;"',['IOR_FEE_USD__c','Handling_and_Admin_Fee__c','Bank_Fees__c','EOR_and_Export_Compliance_Fee_USD__c'])"</f>
        <v>sum_fields(results_df,'Shipment_Order__c','MED21',['IOR_FEE_USD__c','Handling_and_Admin_Fee__c','Bank_Fees__c','EOR_and_Export_Compliance_Fee_USD__c'])</v>
      </c>
      <c r="V21" t="str">
        <f>"ior_fee(results_df,'"&amp;Shipment_Order__c_exp4404[[#This Row],[Client_Reference__c]]&amp;"')"</f>
        <v>ior_fee(results_df,'MED21')</v>
      </c>
      <c r="W21" t="str">
        <f>"handling_and_admin_fees(results_df,'"&amp;Shipment_Order__c_exp4404[[#This Row],[Client_Reference__c]]&amp;"')"</f>
        <v>handling_and_admin_fees(results_df,'MED21')</v>
      </c>
      <c r="X21" t="str">
        <f>"bank_fees(results_df,'"&amp;Shipment_Order__c_exp4404[[#This Row],[Client_Reference__c]]&amp;"')"</f>
        <v>bank_fees(results_df,'MED21')</v>
      </c>
      <c r="Y21" s="18" t="str">
        <f>"sum_fields(results_df,'Shipment_Order__c','"&amp;Shipment_Order__c_exp4404[[#This Row],[Client_Reference__c]]&amp;"',['Total_clearance_Costs__c','Total_Customs_Brokerage_Cost__c','Recharge_Handling_Costs__c','Total_License_Cost__c'])"</f>
        <v>sum_fields(results_df,'Shipment_Order__c','MED21',['Total_clearance_Costs__c','Total_Customs_Brokerage_Cost__c','Recharge_Handling_Costs__c','Total_License_Cost__c'])</v>
      </c>
      <c r="Z21" s="18" t="str">
        <f>"clearance_fees(results_df,'"&amp;Shipment_Order__c_exp4404[[#This Row],[Lookup Value]]&amp;"')"</f>
        <v>clearance_fees(results_df,'MED21')</v>
      </c>
      <c r="AA21" s="18" t="str">
        <f>"brokerage_fees(results_df,'"&amp;Shipment_Order__c_exp4404[[#This Row],[Lookup Value]]&amp;"')"</f>
        <v>brokerage_fees(results_df,'MED21')</v>
      </c>
      <c r="AB21" s="18" t="str">
        <f>"handling_fees(results_df,'"&amp;Shipment_Order__c_exp4404[[#This Row],[Lookup Value]]&amp;"')"</f>
        <v>handling_fees(results_df,'MED21')</v>
      </c>
      <c r="AC21" s="18" t="str">
        <f>"license_fees(results_df,'"&amp;Shipment_Order__c_exp4404[[#This Row],[Lookup Value]]&amp;"')"</f>
        <v>license_fees(results_df,'MED21')</v>
      </c>
      <c r="AD21" t="s">
        <v>1807</v>
      </c>
      <c r="AE21" t="s">
        <v>1758</v>
      </c>
      <c r="AF21" t="s">
        <v>1734</v>
      </c>
      <c r="AG21" t="s">
        <v>2020</v>
      </c>
      <c r="AH21" t="str">
        <f>"eor_fee(results_df,'"&amp;Shipment_Order__c_exp4404[[#This Row],[Client_Reference__c]]&amp;"')"</f>
        <v>eor_fee(results_df,'MED21')</v>
      </c>
      <c r="AI21" s="18" t="str">
        <f>"total_taxes(results_df,'"&amp;Shipment_Order__c_exp4404[[#This Row],[Lookup Value]]&amp;"')"</f>
        <v>total_taxes(results_df,'MED21')</v>
      </c>
      <c r="AJ21" s="18" t="str">
        <f>"tax_cost(results_df,'"&amp;Shipment_Order__c_exp4404[[#This Row],[Client_Reference__c]]&amp;"')"</f>
        <v>tax_cost(results_df,'MED21')</v>
      </c>
      <c r="AK21" t="s">
        <v>1728</v>
      </c>
      <c r="AL21" t="s">
        <v>1728</v>
      </c>
      <c r="AM21" t="s">
        <v>1735</v>
      </c>
      <c r="AN21" t="s">
        <v>1736</v>
      </c>
      <c r="AO21" t="str">
        <f>"taxrange_max(results_df,'"&amp;Shipment_Order__c_exp4404[[#This Row],[Client_Reference__c]]&amp;"')"</f>
        <v>taxrange_max(results_df,'MED21')</v>
      </c>
      <c r="AP21" t="str">
        <f>"taxrange_min(results_df,'"&amp;Shipment_Order__c_exp4404[[#This Row],[Client_Reference__c]]&amp;"')"</f>
        <v>taxrange_min(results_df,'MED21')</v>
      </c>
      <c r="AQ21" t="str">
        <f>"costrange_max(results_df,'"&amp;Shipment_Order__c_exp4404[[#This Row],[Client_Reference__c]]&amp;"')"</f>
        <v>costrange_max(results_df,'MED21')</v>
      </c>
      <c r="AR21" t="str">
        <f>"costrange_min(results_df,'"&amp;Shipment_Order__c_exp4404[[#This Row],[Client_Reference__c]]&amp;"')"</f>
        <v>costrange_min(results_df,'MED21')</v>
      </c>
      <c r="AS21" t="s">
        <v>1734</v>
      </c>
      <c r="AT21" t="str">
        <f>Shipment_Order__c_exp4404[[#This Row],[Client_Reference__c]]</f>
        <v>MED21</v>
      </c>
      <c r="AV21" t="s">
        <v>1495</v>
      </c>
      <c r="AW21" t="s">
        <v>2021</v>
      </c>
      <c r="AX21" t="s">
        <v>2022</v>
      </c>
      <c r="AY21" t="s">
        <v>2023</v>
      </c>
      <c r="AZ21" t="s">
        <v>2024</v>
      </c>
      <c r="BA21" t="s">
        <v>1729</v>
      </c>
      <c r="BB21" t="s">
        <v>1729</v>
      </c>
      <c r="BC21" t="s">
        <v>1740</v>
      </c>
      <c r="BD21" s="18" t="str">
        <f>"inherit(results_df,'Part__c','"&amp;Part__c_exp5415[[#This Row],[Lookup Value]]&amp;"','Product__r.Li_on_batteries__c')"</f>
        <v>inherit(results_df,'Part__c','MED05:M1KB-2AC','Product__r.Li_on_batteries__c')</v>
      </c>
      <c r="BE21" s="18" t="str">
        <f>"inherit(results_df,'Part__c','"&amp;Part__c_exp5415[[#This Row],[Lookup Value]]&amp;"','Product__r.Category__c')"</f>
        <v>inherit(results_df,'Part__c','MED05:M1KB-2AC','Product__r.Category__c')</v>
      </c>
      <c r="BF21" s="18" t="str">
        <f>"inherit(results_df,'Part__c','"&amp;Part__c_exp5415[[#This Row],[Lookup Value]]&amp;"','Product__r.Sub_Category__c')"</f>
        <v>inherit(results_df,'Part__c','MED05:M1KB-2AC','Product__r.Sub_Category__c')</v>
      </c>
      <c r="BG21" s="18" t="str">
        <f>"inherit(results_df,'Part__c','"&amp;Part__c_exp5415[[#This Row],[Lookup Value]]&amp;"','Product__r.US_HTS_Code__c')"</f>
        <v>inherit(results_df,'Part__c','MED05:M1KB-2AC','Product__r.US_HTS_Code__c')</v>
      </c>
      <c r="BH21" s="18" t="str">
        <f>"inherit(results_df,'Part__c','"&amp;Part__c_exp5415[[#This Row],[Lookup Value]]&amp;"','Product__r.ECCN__c')"</f>
        <v>inherit(results_df,'Part__c','MED05:M1KB-2AC','Product__r.ECCN__c')</v>
      </c>
      <c r="BI21" s="18" t="str">
        <f>"inherit(results_df,'Part__c','"&amp;Part__c_exp5415[[#This Row],[Lookup Value]]&amp;"','Product__r.Country_Two_Digit__c')"</f>
        <v>inherit(results_df,'Part__c','MED05:M1KB-2AC','Product__r.Country_Two_Digit__c')</v>
      </c>
      <c r="BJ21" s="18" t="str">
        <f>"inherit(results_df,'Part__c','"&amp;Part__c_exp5415[[#This Row],[Lookup Value]]&amp;"','Product__r.Suggested_Country_of_Origin__c')"</f>
        <v>inherit(results_df,'Part__c','MED05:M1KB-2AC','Product__r.Suggested_Country_of_Origin__c')</v>
      </c>
      <c r="BK21" s="18" t="str">
        <f>"inherit(results_df,'Part__c','"&amp;Part__c_exp5415[[#This Row],[Lookup Value]]&amp;"','Product__r.Country_of_Origin2__c')"</f>
        <v>inherit(results_df,'Part__c','MED05:M1KB-2AC','Product__r.Country_of_Origin2__c')</v>
      </c>
      <c r="BL21" s="18" t="str">
        <f>"inherit(results_df,'Part__c','"&amp;Part__c_exp5415[[#This Row],[Lookup Value]]&amp;"','Product__r.MSRP__c')"</f>
        <v>inherit(results_df,'Part__c','MED05:M1KB-2AC','Product__r.MSRP__c')</v>
      </c>
      <c r="BM21" s="18" t="s">
        <v>2025</v>
      </c>
      <c r="BN21" t="s">
        <v>2022</v>
      </c>
      <c r="BO21" t="s">
        <v>1728</v>
      </c>
      <c r="BP21" t="s">
        <v>1728</v>
      </c>
      <c r="BQ21" s="18" t="str">
        <f>"inherit(results_df,'Part__c','"&amp;Part__c_exp5415[[#This Row],[Lookup Value]]&amp;"','Product__r.Manufacturer__r.Name')"</f>
        <v>inherit(results_df,'Part__c','MED05:M1KB-2AC','Product__r.Manufacturer__r.Name')</v>
      </c>
      <c r="BR21" s="18" t="str">
        <f>"inherit(results_df,'Part__c','"&amp;Part__c_exp5415[[#This Row],[Lookup Value]]&amp;"','Product__r.Wireless_capability__c')"</f>
        <v>inherit(results_df,'Part__c','MED05:M1KB-2AC','Product__r.Wireless_capability__c')</v>
      </c>
      <c r="BS21" s="18" t="str">
        <f>"inherit(results_df,'Part__c','"&amp;Part__c_exp5415[[#This Row],[Lookup Value]]&amp;"','Product__r.Encryption__c')"</f>
        <v>inherit(results_df,'Part__c','MED05:M1KB-2AC','Product__r.Encryption__c')</v>
      </c>
      <c r="BT21" t="s">
        <v>1728</v>
      </c>
      <c r="BU21" s="18" t="str">
        <f>"inherit(results_df,'Part__c','"&amp;Part__c_exp5415[[#This Row],[Lookup Value]]&amp;"','Matched_HS_Code2__r.Rate__c')"</f>
        <v>inherit(results_df,'Part__c','MED05:M1KB-2AC','Matched_HS_Code2__r.Rate__c')</v>
      </c>
      <c r="BV21" t="s">
        <v>1729</v>
      </c>
      <c r="BW21" t="s">
        <v>1729</v>
      </c>
      <c r="BX21" t="s">
        <v>1729</v>
      </c>
      <c r="BY21" t="str">
        <f>"inherit(results_df,'Part__c','"&amp;Part__c_exp5415[[#This Row],[Lookup Value]]&amp;"','Matched_HS_Code2__r.Specific_VAT_Rate__c')"</f>
        <v>inherit(results_df,'Part__c','MED05:M1KB-2AC','Matched_HS_Code2__r.Specific_VAT_Rate__c')</v>
      </c>
      <c r="BZ21" s="18" t="s">
        <v>21</v>
      </c>
      <c r="CA21" t="str">
        <f>Part__c_exp5415[[#This Row],[Shipment_Order__r.Client_Reference__c]]&amp;":"&amp;Part__c_exp5415[[#This Row],[LookupName]]</f>
        <v>MED05:M1KB-2AC</v>
      </c>
      <c r="CC21" t="s">
        <v>1551</v>
      </c>
      <c r="CD21" s="18" t="str">
        <f>"inherit(results_df,'Freight__c','"&amp;Freight__c_exp6426[[#This Row],[Lookup Value]]&amp;"','Selected_Rate_From_Existing__c')"</f>
        <v>inherit(results_df,'Freight__c','MED21','Selected_Rate_From_Existing__c')</v>
      </c>
      <c r="CE21" t="s">
        <v>2026</v>
      </c>
      <c r="CF21" s="18" t="str">
        <f>"int_freight_fee_invoiced(results_df,'"&amp;Freight__c_exp6426[[#This Row],[Lookup Value]]&amp;"')"</f>
        <v>int_freight_fee_invoiced(results_df,'MED21')</v>
      </c>
      <c r="CG21" t="s">
        <v>1812</v>
      </c>
      <c r="CH21" t="s">
        <v>1813</v>
      </c>
      <c r="CI21" t="s">
        <v>2027</v>
      </c>
      <c r="CJ21" t="s">
        <v>2028</v>
      </c>
      <c r="CK21" t="str">
        <f>Freight__c_exp6426[[#This Row],[Shipment_Order__r.Client_Reference__c]]</f>
        <v>MED21</v>
      </c>
      <c r="CM21" t="s">
        <v>1487</v>
      </c>
      <c r="CN21" t="s">
        <v>1748</v>
      </c>
      <c r="CO21" t="s">
        <v>1749</v>
      </c>
      <c r="CP21" t="s">
        <v>1750</v>
      </c>
      <c r="CQ21" t="s">
        <v>1728</v>
      </c>
      <c r="CR21" t="s">
        <v>1743</v>
      </c>
      <c r="CS21" t="s">
        <v>1751</v>
      </c>
      <c r="CT21" t="s">
        <v>1752</v>
      </c>
      <c r="CU21" t="s">
        <v>1753</v>
      </c>
      <c r="CV21" t="str">
        <f>SUBSTITUTE(Task_exp7437[[#This Row],[Shipment_Order__r.Client_Reference__c]]&amp;":"&amp;Task_exp7437[[#This Row],[Master_Task_LookupName]],"\","")</f>
        <v>MED02:Final Delivery Addresses Required</v>
      </c>
    </row>
    <row r="22" spans="1:100" x14ac:dyDescent="0.25">
      <c r="A22" t="s">
        <v>1534</v>
      </c>
      <c r="B22" t="s">
        <v>1728</v>
      </c>
      <c r="C22" t="s">
        <v>1729</v>
      </c>
      <c r="D22" s="18" t="str">
        <f>"client_actual_freight(results_df,'"&amp;Shipment_Order__c_exp4404[[#This Row],[Client_Reference__c]]&amp;"')"</f>
        <v>client_actual_freight(results_df,'MED22')</v>
      </c>
      <c r="E22" t="str">
        <f>"client_actual_insurance(results_df,'"&amp;Shipment_Order__c_exp4404[[#This Row],[Client_Reference__c]]&amp;"')"</f>
        <v>client_actual_insurance(results_df,'MED22')</v>
      </c>
      <c r="F22" t="str">
        <f>"ci_input_freight(results_df,'"&amp;Shipment_Order__c_exp4404[[#This Row],[Client_Reference__c]]&amp;"')"</f>
        <v>ci_input_freight(results_df,'MED22')</v>
      </c>
      <c r="G22" t="str">
        <f>"ci_input_liability_cover(results_df,'"&amp;Shipment_Order__c_exp4404[[#This Row],[Client_Reference__c]]&amp;"')"</f>
        <v>ci_input_liability_cover(results_df,'MED22')</v>
      </c>
      <c r="H22" s="18" t="str">
        <f>"sum_fields(results_df,'Shipment_Order__c','"&amp;Shipment_Order__c_exp4404[[#This Row],[Client_Reference__c]]&amp;"',['FC_Total_Customs_Brokerage_Cost__c','FC_Total_Clearance_Costs__c','FC_Total_Handling_Costs__c','FC_Total_License_Cost__c'])"</f>
        <v>sum_fields(results_df,'Shipment_Order__c','MED22',['FC_Total_Customs_Brokerage_Cost__c','FC_Total_Clearance_Costs__c','FC_Total_Handling_Costs__c','FC_Total_License_Cost__c'])</v>
      </c>
      <c r="I22" s="18" t="str">
        <f>"brokerage_costs(results_df,'"&amp;Shipment_Order__c_exp4404[[#This Row],[Lookup Value]]&amp;"')"</f>
        <v>brokerage_costs(results_df,'MED22')</v>
      </c>
      <c r="J22" s="18" t="str">
        <f>"clearance_costs(results_df,'"&amp;Shipment_Order__c_exp4404[[#This Row],[Lookup Value]]&amp;"')"</f>
        <v>clearance_costs(results_df,'MED22')</v>
      </c>
      <c r="K22" s="18" t="str">
        <f>"handling_costs(results_df,'"&amp;Shipment_Order__c_exp4404[[#This Row],[Lookup Value]]&amp;"')"</f>
        <v>handling_costs(results_df,'MED22')</v>
      </c>
      <c r="L22" s="18" t="str">
        <f>"inherit(results_df,'Shipment_Order__c','"&amp;Shipment_Order__c_exp4404[[#This Row],[Client_Reference__c]]&amp;"','FC_IOR_and_Import_Compliance_Fee_USD__c')"</f>
        <v>inherit(results_df,'Shipment_Order__c','MED22','FC_IOR_and_Import_Compliance_Fee_USD__c')</v>
      </c>
      <c r="M22" s="18" t="str">
        <f>"ior_eor_cost(results_df,'"&amp;Shipment_Order__c_exp4404[[#This Row],[Lookup Value]]&amp;"')"</f>
        <v>ior_eor_cost(results_df,'MED22')</v>
      </c>
      <c r="N22" s="18" t="str">
        <f>"licenses_costs(results_df,'"&amp;Shipment_Order__c_exp4404[[#This Row],[Lookup Value]]&amp;"')"</f>
        <v>licenses_costs(results_df,'MED22')</v>
      </c>
      <c r="O22" s="18" t="str">
        <f>"recharge_tax_and_duty(results_df,'"&amp;Shipment_Order__c_exp4404[[#This Row],[Lookup Value]]&amp;"')"</f>
        <v>recharge_tax_and_duty(results_df,'MED22')</v>
      </c>
      <c r="P22" t="s">
        <v>2029</v>
      </c>
      <c r="Q22" t="s">
        <v>2030</v>
      </c>
      <c r="R22" s="18" t="str">
        <f>"int_delivery_fee(results_df,'"&amp;Shipment_Order__c_exp4404[[#This Row],[Client_Reference__c]]&amp;"')"</f>
        <v>int_delivery_fee(results_df,'MED22')</v>
      </c>
      <c r="S22" t="str">
        <f>"liability_cover_fee(results_df,'"&amp;Shipment_Order__c_exp4404[[#This Row],[Client_Reference__c]]&amp;"')"</f>
        <v>liability_cover_fee(results_df,'MED22')</v>
      </c>
      <c r="T22" t="s">
        <v>2031</v>
      </c>
      <c r="U22" s="18" t="str">
        <f>"sum_fields(results_df,'Shipment_Order__c','"&amp;Shipment_Order__c_exp4404[[#This Row],[Client_Reference__c]]&amp;"',['IOR_FEE_USD__c','Handling_and_Admin_Fee__c','Bank_Fees__c','EOR_and_Export_Compliance_Fee_USD__c'])"</f>
        <v>sum_fields(results_df,'Shipment_Order__c','MED22',['IOR_FEE_USD__c','Handling_and_Admin_Fee__c','Bank_Fees__c','EOR_and_Export_Compliance_Fee_USD__c'])</v>
      </c>
      <c r="V22" t="str">
        <f>"ior_fee(results_df,'"&amp;Shipment_Order__c_exp4404[[#This Row],[Client_Reference__c]]&amp;"')"</f>
        <v>ior_fee(results_df,'MED22')</v>
      </c>
      <c r="W22" t="str">
        <f>"handling_and_admin_fees(results_df,'"&amp;Shipment_Order__c_exp4404[[#This Row],[Client_Reference__c]]&amp;"')"</f>
        <v>handling_and_admin_fees(results_df,'MED22')</v>
      </c>
      <c r="X22" t="str">
        <f>"bank_fees(results_df,'"&amp;Shipment_Order__c_exp4404[[#This Row],[Client_Reference__c]]&amp;"')"</f>
        <v>bank_fees(results_df,'MED22')</v>
      </c>
      <c r="Y22" s="18" t="str">
        <f>"sum_fields(results_df,'Shipment_Order__c','"&amp;Shipment_Order__c_exp4404[[#This Row],[Client_Reference__c]]&amp;"',['Total_clearance_Costs__c','Total_Customs_Brokerage_Cost__c','Recharge_Handling_Costs__c','Total_License_Cost__c'])"</f>
        <v>sum_fields(results_df,'Shipment_Order__c','MED22',['Total_clearance_Costs__c','Total_Customs_Brokerage_Cost__c','Recharge_Handling_Costs__c','Total_License_Cost__c'])</v>
      </c>
      <c r="Z22" s="18" t="str">
        <f>"clearance_fees(results_df,'"&amp;Shipment_Order__c_exp4404[[#This Row],[Lookup Value]]&amp;"')"</f>
        <v>clearance_fees(results_df,'MED22')</v>
      </c>
      <c r="AA22" s="18" t="str">
        <f>"brokerage_fees(results_df,'"&amp;Shipment_Order__c_exp4404[[#This Row],[Lookup Value]]&amp;"')"</f>
        <v>brokerage_fees(results_df,'MED22')</v>
      </c>
      <c r="AB22" s="18" t="str">
        <f>"handling_fees(results_df,'"&amp;Shipment_Order__c_exp4404[[#This Row],[Lookup Value]]&amp;"')"</f>
        <v>handling_fees(results_df,'MED22')</v>
      </c>
      <c r="AC22" s="18" t="str">
        <f>"license_fees(results_df,'"&amp;Shipment_Order__c_exp4404[[#This Row],[Lookup Value]]&amp;"')"</f>
        <v>license_fees(results_df,'MED22')</v>
      </c>
      <c r="AD22" t="s">
        <v>1733</v>
      </c>
      <c r="AE22" t="s">
        <v>1733</v>
      </c>
      <c r="AF22" t="s">
        <v>1734</v>
      </c>
      <c r="AG22" t="s">
        <v>1734</v>
      </c>
      <c r="AH22" t="str">
        <f>"eor_fee(results_df,'"&amp;Shipment_Order__c_exp4404[[#This Row],[Client_Reference__c]]&amp;"')"</f>
        <v>eor_fee(results_df,'MED22')</v>
      </c>
      <c r="AI22" s="18" t="str">
        <f>"total_taxes(results_df,'"&amp;Shipment_Order__c_exp4404[[#This Row],[Lookup Value]]&amp;"')"</f>
        <v>total_taxes(results_df,'MED22')</v>
      </c>
      <c r="AJ22" s="18" t="str">
        <f>"tax_cost(results_df,'"&amp;Shipment_Order__c_exp4404[[#This Row],[Client_Reference__c]]&amp;"')"</f>
        <v>tax_cost(results_df,'MED22')</v>
      </c>
      <c r="AK22" t="s">
        <v>1728</v>
      </c>
      <c r="AL22" t="s">
        <v>1728</v>
      </c>
      <c r="AM22" t="s">
        <v>1735</v>
      </c>
      <c r="AN22" t="s">
        <v>1760</v>
      </c>
      <c r="AO22" t="str">
        <f>"taxrange_max(results_df,'"&amp;Shipment_Order__c_exp4404[[#This Row],[Client_Reference__c]]&amp;"')"</f>
        <v>taxrange_max(results_df,'MED22')</v>
      </c>
      <c r="AP22" t="str">
        <f>"taxrange_min(results_df,'"&amp;Shipment_Order__c_exp4404[[#This Row],[Client_Reference__c]]&amp;"')"</f>
        <v>taxrange_min(results_df,'MED22')</v>
      </c>
      <c r="AQ22" t="str">
        <f>"costrange_max(results_df,'"&amp;Shipment_Order__c_exp4404[[#This Row],[Client_Reference__c]]&amp;"')"</f>
        <v>costrange_max(results_df,'MED22')</v>
      </c>
      <c r="AR22" t="str">
        <f>"costrange_min(results_df,'"&amp;Shipment_Order__c_exp4404[[#This Row],[Client_Reference__c]]&amp;"')"</f>
        <v>costrange_min(results_df,'MED22')</v>
      </c>
      <c r="AS22" t="s">
        <v>1734</v>
      </c>
      <c r="AT22" t="str">
        <f>Shipment_Order__c_exp4404[[#This Row],[Client_Reference__c]]</f>
        <v>MED22</v>
      </c>
      <c r="AV22" t="s">
        <v>1495</v>
      </c>
      <c r="AW22" t="s">
        <v>1916</v>
      </c>
      <c r="AX22" t="s">
        <v>1917</v>
      </c>
      <c r="AY22" t="s">
        <v>2032</v>
      </c>
      <c r="AZ22" t="s">
        <v>2033</v>
      </c>
      <c r="BA22" t="s">
        <v>1729</v>
      </c>
      <c r="BB22" t="s">
        <v>1729</v>
      </c>
      <c r="BC22" t="s">
        <v>1740</v>
      </c>
      <c r="BD22" s="18" t="str">
        <f>"inherit(results_df,'Part__c','"&amp;Part__c_exp5415[[#This Row],[Lookup Value]]&amp;"','Product__r.Li_on_batteries__c')"</f>
        <v>inherit(results_df,'Part__c','MED05:OR-808004041','Product__r.Li_on_batteries__c')</v>
      </c>
      <c r="BE22" s="18" t="str">
        <f>"inherit(results_df,'Part__c','"&amp;Part__c_exp5415[[#This Row],[Lookup Value]]&amp;"','Product__r.Category__c')"</f>
        <v>inherit(results_df,'Part__c','MED05:OR-808004041','Product__r.Category__c')</v>
      </c>
      <c r="BF22" s="18" t="str">
        <f>"inherit(results_df,'Part__c','"&amp;Part__c_exp5415[[#This Row],[Lookup Value]]&amp;"','Product__r.Sub_Category__c')"</f>
        <v>inherit(results_df,'Part__c','MED05:OR-808004041','Product__r.Sub_Category__c')</v>
      </c>
      <c r="BG22" s="18" t="str">
        <f>"inherit(results_df,'Part__c','"&amp;Part__c_exp5415[[#This Row],[Lookup Value]]&amp;"','Product__r.US_HTS_Code__c')"</f>
        <v>inherit(results_df,'Part__c','MED05:OR-808004041','Product__r.US_HTS_Code__c')</v>
      </c>
      <c r="BH22" s="18" t="str">
        <f>"inherit(results_df,'Part__c','"&amp;Part__c_exp5415[[#This Row],[Lookup Value]]&amp;"','Product__r.ECCN__c')"</f>
        <v>inherit(results_df,'Part__c','MED05:OR-808004041','Product__r.ECCN__c')</v>
      </c>
      <c r="BI22" s="18" t="str">
        <f>"inherit(results_df,'Part__c','"&amp;Part__c_exp5415[[#This Row],[Lookup Value]]&amp;"','Product__r.Country_Two_Digit__c')"</f>
        <v>inherit(results_df,'Part__c','MED05:OR-808004041','Product__r.Country_Two_Digit__c')</v>
      </c>
      <c r="BJ22" s="18" t="str">
        <f>"inherit(results_df,'Part__c','"&amp;Part__c_exp5415[[#This Row],[Lookup Value]]&amp;"','Product__r.Suggested_Country_of_Origin__c')"</f>
        <v>inherit(results_df,'Part__c','MED05:OR-808004041','Product__r.Suggested_Country_of_Origin__c')</v>
      </c>
      <c r="BK22" s="18" t="str">
        <f>"inherit(results_df,'Part__c','"&amp;Part__c_exp5415[[#This Row],[Lookup Value]]&amp;"','Product__r.Country_of_Origin2__c')"</f>
        <v>inherit(results_df,'Part__c','MED05:OR-808004041','Product__r.Country_of_Origin2__c')</v>
      </c>
      <c r="BL22" s="18" t="str">
        <f>"inherit(results_df,'Part__c','"&amp;Part__c_exp5415[[#This Row],[Lookup Value]]&amp;"','Product__r.MSRP__c')"</f>
        <v>inherit(results_df,'Part__c','MED05:OR-808004041','Product__r.MSRP__c')</v>
      </c>
      <c r="BM22" s="18" t="s">
        <v>1920</v>
      </c>
      <c r="BN22" t="s">
        <v>1917</v>
      </c>
      <c r="BO22" t="s">
        <v>1728</v>
      </c>
      <c r="BP22" t="s">
        <v>1728</v>
      </c>
      <c r="BQ22" s="18" t="str">
        <f>"inherit(results_df,'Part__c','"&amp;Part__c_exp5415[[#This Row],[Lookup Value]]&amp;"','Product__r.Manufacturer__r.Name')"</f>
        <v>inherit(results_df,'Part__c','MED05:OR-808004041','Product__r.Manufacturer__r.Name')</v>
      </c>
      <c r="BR22" s="18" t="str">
        <f>"inherit(results_df,'Part__c','"&amp;Part__c_exp5415[[#This Row],[Lookup Value]]&amp;"','Product__r.Wireless_capability__c')"</f>
        <v>inherit(results_df,'Part__c','MED05:OR-808004041','Product__r.Wireless_capability__c')</v>
      </c>
      <c r="BS22" s="18" t="str">
        <f>"inherit(results_df,'Part__c','"&amp;Part__c_exp5415[[#This Row],[Lookup Value]]&amp;"','Product__r.Encryption__c')"</f>
        <v>inherit(results_df,'Part__c','MED05:OR-808004041','Product__r.Encryption__c')</v>
      </c>
      <c r="BT22" t="s">
        <v>1728</v>
      </c>
      <c r="BU22" s="18" t="str">
        <f>"inherit(results_df,'Part__c','"&amp;Part__c_exp5415[[#This Row],[Lookup Value]]&amp;"','Matched_HS_Code2__r.Rate__c')"</f>
        <v>inherit(results_df,'Part__c','MED05:OR-808004041','Matched_HS_Code2__r.Rate__c')</v>
      </c>
      <c r="BV22" t="s">
        <v>1729</v>
      </c>
      <c r="BW22" t="s">
        <v>1729</v>
      </c>
      <c r="BX22" s="18" t="str">
        <f>"inherit(results_df,'Part__c','"&amp;Part__c_exp5415[[#This Row],[Lookup Value]]&amp;"','Matched_HS_Code2__r.Status__c')"</f>
        <v>inherit(results_df,'Part__c','MED05:OR-808004041','Matched_HS_Code2__r.Status__c')</v>
      </c>
      <c r="BY22" s="18" t="str">
        <f>"inherit(results_df,'Part__c','"&amp;Part__c_exp5415[[#This Row],[Lookup Value]]&amp;"','Matched_HS_Code2__r.Specific_VAT_Rate__c')"</f>
        <v>inherit(results_df,'Part__c','MED05:OR-808004041','Matched_HS_Code2__r.Specific_VAT_Rate__c')</v>
      </c>
      <c r="BZ22" s="18" t="s">
        <v>21</v>
      </c>
      <c r="CA22" t="str">
        <f>Part__c_exp5415[[#This Row],[Shipment_Order__r.Client_Reference__c]]&amp;":"&amp;Part__c_exp5415[[#This Row],[LookupName]]</f>
        <v>MED05:OR-808004041</v>
      </c>
      <c r="CC22" t="s">
        <v>1534</v>
      </c>
      <c r="CD22" s="18" t="str">
        <f>"inherit(results_df,'Freight__c','"&amp;Freight__c_exp6426[[#This Row],[Lookup Value]]&amp;"','Selected_Rate_From_Existing__c')"</f>
        <v>inherit(results_df,'Freight__c','MED22','Selected_Rate_From_Existing__c')</v>
      </c>
      <c r="CE22" t="s">
        <v>2034</v>
      </c>
      <c r="CF22" s="18" t="str">
        <f>"int_freight_fee_invoiced(results_df,'"&amp;Freight__c_exp6426[[#This Row],[Lookup Value]]&amp;"')"</f>
        <v>int_freight_fee_invoiced(results_df,'MED22')</v>
      </c>
      <c r="CG22" t="s">
        <v>1812</v>
      </c>
      <c r="CH22" t="s">
        <v>1813</v>
      </c>
      <c r="CI22" t="s">
        <v>2035</v>
      </c>
      <c r="CJ22" t="s">
        <v>2036</v>
      </c>
      <c r="CK22" t="str">
        <f>Freight__c_exp6426[[#This Row],[Shipment_Order__r.Client_Reference__c]]</f>
        <v>MED22</v>
      </c>
      <c r="CM22" t="s">
        <v>1487</v>
      </c>
      <c r="CN22" t="s">
        <v>1780</v>
      </c>
      <c r="CO22" t="s">
        <v>1781</v>
      </c>
      <c r="CP22" t="s">
        <v>1782</v>
      </c>
      <c r="CQ22" t="s">
        <v>1728</v>
      </c>
      <c r="CR22" t="s">
        <v>1743</v>
      </c>
      <c r="CS22" t="s">
        <v>1751</v>
      </c>
      <c r="CT22" t="s">
        <v>1760</v>
      </c>
      <c r="CU22" t="s">
        <v>1753</v>
      </c>
      <c r="CV22" t="str">
        <f>SUBSTITUTE(Task_exp7437[[#This Row],[Shipment_Order__r.Client_Reference__c]]&amp;":"&amp;Task_exp7437[[#This Row],[Master_Task_LookupName]],"\","")</f>
        <v>MED02:EOR Required out of the UK</v>
      </c>
    </row>
    <row r="23" spans="1:100" x14ac:dyDescent="0.25">
      <c r="A23" t="s">
        <v>1586</v>
      </c>
      <c r="B23" t="s">
        <v>1728</v>
      </c>
      <c r="C23" t="s">
        <v>1729</v>
      </c>
      <c r="D23" s="18" t="str">
        <f>"client_actual_freight(results_df,'"&amp;Shipment_Order__c_exp4404[[#This Row],[Client_Reference__c]]&amp;"')"</f>
        <v>client_actual_freight(results_df,'MED23')</v>
      </c>
      <c r="E23" t="str">
        <f>"client_actual_insurance(results_df,'"&amp;Shipment_Order__c_exp4404[[#This Row],[Client_Reference__c]]&amp;"')"</f>
        <v>client_actual_insurance(results_df,'MED23')</v>
      </c>
      <c r="F23" t="str">
        <f>"ci_input_freight(results_df,'"&amp;Shipment_Order__c_exp4404[[#This Row],[Client_Reference__c]]&amp;"')"</f>
        <v>ci_input_freight(results_df,'MED23')</v>
      </c>
      <c r="G23" t="str">
        <f>"ci_input_liability_cover(results_df,'"&amp;Shipment_Order__c_exp4404[[#This Row],[Client_Reference__c]]&amp;"')"</f>
        <v>ci_input_liability_cover(results_df,'MED23')</v>
      </c>
      <c r="H23" s="18" t="str">
        <f>"sum_fields(results_df,'Shipment_Order__c','"&amp;Shipment_Order__c_exp4404[[#This Row],[Client_Reference__c]]&amp;"',['FC_Total_Customs_Brokerage_Cost__c','FC_Total_Clearance_Costs__c','FC_Total_Handling_Costs__c','FC_Total_License_Cost__c'])"</f>
        <v>sum_fields(results_df,'Shipment_Order__c','MED23',['FC_Total_Customs_Brokerage_Cost__c','FC_Total_Clearance_Costs__c','FC_Total_Handling_Costs__c','FC_Total_License_Cost__c'])</v>
      </c>
      <c r="I23" s="18" t="str">
        <f>"brokerage_costs(results_df,'"&amp;Shipment_Order__c_exp4404[[#This Row],[Lookup Value]]&amp;"')"</f>
        <v>brokerage_costs(results_df,'MED23')</v>
      </c>
      <c r="J23" s="18" t="str">
        <f>"clearance_costs(results_df,'"&amp;Shipment_Order__c_exp4404[[#This Row],[Lookup Value]]&amp;"')"</f>
        <v>clearance_costs(results_df,'MED23')</v>
      </c>
      <c r="K23" s="18" t="str">
        <f>"handling_costs(results_df,'"&amp;Shipment_Order__c_exp4404[[#This Row],[Lookup Value]]&amp;"')"</f>
        <v>handling_costs(results_df,'MED23')</v>
      </c>
      <c r="L23" s="18" t="str">
        <f>"inherit(results_df,'Shipment_Order__c','"&amp;Shipment_Order__c_exp4404[[#This Row],[Client_Reference__c]]&amp;"','FC_IOR_and_Import_Compliance_Fee_USD__c')"</f>
        <v>inherit(results_df,'Shipment_Order__c','MED23','FC_IOR_and_Import_Compliance_Fee_USD__c')</v>
      </c>
      <c r="M23" s="18" t="str">
        <f>"ior_eor_cost(results_df,'"&amp;Shipment_Order__c_exp4404[[#This Row],[Lookup Value]]&amp;"')"</f>
        <v>ior_eor_cost(results_df,'MED23')</v>
      </c>
      <c r="N23" s="18" t="str">
        <f>"licenses_costs(results_df,'"&amp;Shipment_Order__c_exp4404[[#This Row],[Lookup Value]]&amp;"')"</f>
        <v>licenses_costs(results_df,'MED23')</v>
      </c>
      <c r="O23" s="18" t="str">
        <f>"recharge_tax_and_duty(results_df,'"&amp;Shipment_Order__c_exp4404[[#This Row],[Lookup Value]]&amp;"')"</f>
        <v>recharge_tax_and_duty(results_df,'MED23')</v>
      </c>
      <c r="P23" t="s">
        <v>2037</v>
      </c>
      <c r="Q23" t="s">
        <v>2038</v>
      </c>
      <c r="R23" s="18" t="str">
        <f>"int_delivery_fee(results_df,'"&amp;Shipment_Order__c_exp4404[[#This Row],[Client_Reference__c]]&amp;"')"</f>
        <v>int_delivery_fee(results_df,'MED23')</v>
      </c>
      <c r="S23" t="str">
        <f>"liability_cover_fee(results_df,'"&amp;Shipment_Order__c_exp4404[[#This Row],[Client_Reference__c]]&amp;"')"</f>
        <v>liability_cover_fee(results_df,'MED23')</v>
      </c>
      <c r="T23" t="s">
        <v>2039</v>
      </c>
      <c r="U23" s="18" t="str">
        <f>"sum_fields(results_df,'Shipment_Order__c','"&amp;Shipment_Order__c_exp4404[[#This Row],[Client_Reference__c]]&amp;"',['IOR_FEE_USD__c','Handling_and_Admin_Fee__c','Bank_Fees__c','EOR_and_Export_Compliance_Fee_USD__c'])"</f>
        <v>sum_fields(results_df,'Shipment_Order__c','MED23',['IOR_FEE_USD__c','Handling_and_Admin_Fee__c','Bank_Fees__c','EOR_and_Export_Compliance_Fee_USD__c'])</v>
      </c>
      <c r="V23" t="str">
        <f>"ior_fee(results_df,'"&amp;Shipment_Order__c_exp4404[[#This Row],[Client_Reference__c]]&amp;"')"</f>
        <v>ior_fee(results_df,'MED23')</v>
      </c>
      <c r="W23" t="str">
        <f>"handling_and_admin_fees(results_df,'"&amp;Shipment_Order__c_exp4404[[#This Row],[Client_Reference__c]]&amp;"')"</f>
        <v>handling_and_admin_fees(results_df,'MED23')</v>
      </c>
      <c r="X23" t="str">
        <f>"bank_fees(results_df,'"&amp;Shipment_Order__c_exp4404[[#This Row],[Client_Reference__c]]&amp;"')"</f>
        <v>bank_fees(results_df,'MED23')</v>
      </c>
      <c r="Y23" s="18" t="str">
        <f>"sum_fields(results_df,'Shipment_Order__c','"&amp;Shipment_Order__c_exp4404[[#This Row],[Client_Reference__c]]&amp;"',['Total_clearance_Costs__c','Total_Customs_Brokerage_Cost__c','Recharge_Handling_Costs__c','Total_License_Cost__c'])"</f>
        <v>sum_fields(results_df,'Shipment_Order__c','MED23',['Total_clearance_Costs__c','Total_Customs_Brokerage_Cost__c','Recharge_Handling_Costs__c','Total_License_Cost__c'])</v>
      </c>
      <c r="Z23" s="18" t="str">
        <f>"clearance_fees(results_df,'"&amp;Shipment_Order__c_exp4404[[#This Row],[Lookup Value]]&amp;"')"</f>
        <v>clearance_fees(results_df,'MED23')</v>
      </c>
      <c r="AA23" s="18" t="str">
        <f>"brokerage_fees(results_df,'"&amp;Shipment_Order__c_exp4404[[#This Row],[Lookup Value]]&amp;"')"</f>
        <v>brokerage_fees(results_df,'MED23')</v>
      </c>
      <c r="AB23" s="18" t="str">
        <f>"handling_fees(results_df,'"&amp;Shipment_Order__c_exp4404[[#This Row],[Lookup Value]]&amp;"')"</f>
        <v>handling_fees(results_df,'MED23')</v>
      </c>
      <c r="AC23" s="18" t="str">
        <f>"license_fees(results_df,'"&amp;Shipment_Order__c_exp4404[[#This Row],[Lookup Value]]&amp;"')"</f>
        <v>license_fees(results_df,'MED23')</v>
      </c>
      <c r="AD23" t="s">
        <v>2040</v>
      </c>
      <c r="AE23" t="s">
        <v>1734</v>
      </c>
      <c r="AF23" t="s">
        <v>1734</v>
      </c>
      <c r="AG23" t="s">
        <v>1734</v>
      </c>
      <c r="AH23" t="str">
        <f>"eor_fee(results_df,'"&amp;Shipment_Order__c_exp4404[[#This Row],[Client_Reference__c]]&amp;"')"</f>
        <v>eor_fee(results_df,'MED23')</v>
      </c>
      <c r="AI23" s="18" t="str">
        <f>"total_taxes(results_df,'"&amp;Shipment_Order__c_exp4404[[#This Row],[Lookup Value]]&amp;"')"</f>
        <v>total_taxes(results_df,'MED23')</v>
      </c>
      <c r="AJ23" s="18" t="str">
        <f>"tax_cost(results_df,'"&amp;Shipment_Order__c_exp4404[[#This Row],[Client_Reference__c]]&amp;"')"</f>
        <v>tax_cost(results_df,'MED23')</v>
      </c>
      <c r="AK23" t="s">
        <v>1743</v>
      </c>
      <c r="AL23" t="s">
        <v>1743</v>
      </c>
      <c r="AM23" t="s">
        <v>1735</v>
      </c>
      <c r="AN23" t="s">
        <v>1736</v>
      </c>
      <c r="AO23" t="str">
        <f>"taxrange_max(results_df,'"&amp;Shipment_Order__c_exp4404[[#This Row],[Client_Reference__c]]&amp;"')"</f>
        <v>taxrange_max(results_df,'MED23')</v>
      </c>
      <c r="AP23" t="str">
        <f>"taxrange_min(results_df,'"&amp;Shipment_Order__c_exp4404[[#This Row],[Client_Reference__c]]&amp;"')"</f>
        <v>taxrange_min(results_df,'MED23')</v>
      </c>
      <c r="AQ23" t="str">
        <f>"costrange_max(results_df,'"&amp;Shipment_Order__c_exp4404[[#This Row],[Client_Reference__c]]&amp;"')"</f>
        <v>costrange_max(results_df,'MED23')</v>
      </c>
      <c r="AR23" t="str">
        <f>"costrange_min(results_df,'"&amp;Shipment_Order__c_exp4404[[#This Row],[Client_Reference__c]]&amp;"')"</f>
        <v>costrange_min(results_df,'MED23')</v>
      </c>
      <c r="AS23" t="s">
        <v>1734</v>
      </c>
      <c r="AT23" t="str">
        <f>Shipment_Order__c_exp4404[[#This Row],[Client_Reference__c]]</f>
        <v>MED23</v>
      </c>
      <c r="AV23" t="s">
        <v>1495</v>
      </c>
      <c r="AW23" t="s">
        <v>2041</v>
      </c>
      <c r="AX23" t="s">
        <v>2042</v>
      </c>
      <c r="AY23" t="s">
        <v>1995</v>
      </c>
      <c r="AZ23" t="s">
        <v>1996</v>
      </c>
      <c r="BA23" t="s">
        <v>1729</v>
      </c>
      <c r="BB23" t="s">
        <v>1729</v>
      </c>
      <c r="BC23" t="s">
        <v>1740</v>
      </c>
      <c r="BD23" s="18" t="str">
        <f>"inherit(results_df,'Part__c','"&amp;Part__c_exp5415[[#This Row],[Lookup Value]]&amp;"','Product__r.Li_on_batteries__c')"</f>
        <v>inherit(results_df,'Part__c','MED05:P036-006','Product__r.Li_on_batteries__c')</v>
      </c>
      <c r="BE23" s="18" t="str">
        <f>"inherit(results_df,'Part__c','"&amp;Part__c_exp5415[[#This Row],[Lookup Value]]&amp;"','Product__r.Category__c')"</f>
        <v>inherit(results_df,'Part__c','MED05:P036-006','Product__r.Category__c')</v>
      </c>
      <c r="BF23" s="18" t="str">
        <f>"inherit(results_df,'Part__c','"&amp;Part__c_exp5415[[#This Row],[Lookup Value]]&amp;"','Product__r.Sub_Category__c')"</f>
        <v>inherit(results_df,'Part__c','MED05:P036-006','Product__r.Sub_Category__c')</v>
      </c>
      <c r="BG23" s="18" t="str">
        <f>"inherit(results_df,'Part__c','"&amp;Part__c_exp5415[[#This Row],[Lookup Value]]&amp;"','Product__r.US_HTS_Code__c')"</f>
        <v>inherit(results_df,'Part__c','MED05:P036-006','Product__r.US_HTS_Code__c')</v>
      </c>
      <c r="BH23" s="18" t="str">
        <f>"inherit(results_df,'Part__c','"&amp;Part__c_exp5415[[#This Row],[Lookup Value]]&amp;"','Product__r.ECCN__c')"</f>
        <v>inherit(results_df,'Part__c','MED05:P036-006','Product__r.ECCN__c')</v>
      </c>
      <c r="BI23" s="18" t="str">
        <f>"inherit(results_df,'Part__c','"&amp;Part__c_exp5415[[#This Row],[Lookup Value]]&amp;"','Product__r.Country_Two_Digit__c')"</f>
        <v>inherit(results_df,'Part__c','MED05:P036-006','Product__r.Country_Two_Digit__c')</v>
      </c>
      <c r="BJ23" s="18" t="str">
        <f>"inherit(results_df,'Part__c','"&amp;Part__c_exp5415[[#This Row],[Lookup Value]]&amp;"','Product__r.Suggested_Country_of_Origin__c')"</f>
        <v>inherit(results_df,'Part__c','MED05:P036-006','Product__r.Suggested_Country_of_Origin__c')</v>
      </c>
      <c r="BK23" s="18" t="str">
        <f>"inherit(results_df,'Part__c','"&amp;Part__c_exp5415[[#This Row],[Lookup Value]]&amp;"','Product__r.Country_of_Origin2__c')"</f>
        <v>inherit(results_df,'Part__c','MED05:P036-006','Product__r.Country_of_Origin2__c')</v>
      </c>
      <c r="BL23" s="18" t="str">
        <f>"inherit(results_df,'Part__c','"&amp;Part__c_exp5415[[#This Row],[Lookup Value]]&amp;"','Product__r.MSRP__c')"</f>
        <v>inherit(results_df,'Part__c','MED05:P036-006','Product__r.MSRP__c')</v>
      </c>
      <c r="BM23" s="18" t="s">
        <v>2043</v>
      </c>
      <c r="BN23" t="s">
        <v>2042</v>
      </c>
      <c r="BO23" t="s">
        <v>1728</v>
      </c>
      <c r="BP23" t="s">
        <v>1728</v>
      </c>
      <c r="BQ23" s="18" t="str">
        <f>"inherit(results_df,'Part__c','"&amp;Part__c_exp5415[[#This Row],[Lookup Value]]&amp;"','Product__r.Manufacturer__r.Name')"</f>
        <v>inherit(results_df,'Part__c','MED05:P036-006','Product__r.Manufacturer__r.Name')</v>
      </c>
      <c r="BR23" s="18" t="str">
        <f>"inherit(results_df,'Part__c','"&amp;Part__c_exp5415[[#This Row],[Lookup Value]]&amp;"','Product__r.Wireless_capability__c')"</f>
        <v>inherit(results_df,'Part__c','MED05:P036-006','Product__r.Wireless_capability__c')</v>
      </c>
      <c r="BS23" s="18" t="str">
        <f>"inherit(results_df,'Part__c','"&amp;Part__c_exp5415[[#This Row],[Lookup Value]]&amp;"','Product__r.Encryption__c')"</f>
        <v>inherit(results_df,'Part__c','MED05:P036-006','Product__r.Encryption__c')</v>
      </c>
      <c r="BT23" t="s">
        <v>1728</v>
      </c>
      <c r="BU23" s="18" t="str">
        <f>"inherit(results_df,'Part__c','"&amp;Part__c_exp5415[[#This Row],[Lookup Value]]&amp;"','Matched_HS_Code2__r.Rate__c')"</f>
        <v>inherit(results_df,'Part__c','MED05:P036-006','Matched_HS_Code2__r.Rate__c')</v>
      </c>
      <c r="BV23" t="s">
        <v>1729</v>
      </c>
      <c r="BW23" t="s">
        <v>1729</v>
      </c>
      <c r="BX23" s="18" t="str">
        <f>"inherit(results_df,'Part__c','"&amp;Part__c_exp5415[[#This Row],[Lookup Value]]&amp;"','Matched_HS_Code2__r.Status__c')"</f>
        <v>inherit(results_df,'Part__c','MED05:P036-006','Matched_HS_Code2__r.Status__c')</v>
      </c>
      <c r="BY23" s="18" t="str">
        <f>"inherit(results_df,'Part__c','"&amp;Part__c_exp5415[[#This Row],[Lookup Value]]&amp;"','Matched_HS_Code2__r.Specific_VAT_Rate__c')"</f>
        <v>inherit(results_df,'Part__c','MED05:P036-006','Matched_HS_Code2__r.Specific_VAT_Rate__c')</v>
      </c>
      <c r="BZ23" s="18" t="s">
        <v>21</v>
      </c>
      <c r="CA23" t="str">
        <f>Part__c_exp5415[[#This Row],[Shipment_Order__r.Client_Reference__c]]&amp;":"&amp;Part__c_exp5415[[#This Row],[LookupName]]</f>
        <v>MED05:P036-006</v>
      </c>
      <c r="CC23" t="s">
        <v>1586</v>
      </c>
      <c r="CD23" t="s">
        <v>1729</v>
      </c>
      <c r="CE23" t="s">
        <v>1729</v>
      </c>
      <c r="CF23" s="18" t="str">
        <f>"int_freight_fee_invoiced(results_df,'"&amp;Freight__c_exp6426[[#This Row],[Lookup Value]]&amp;"')"</f>
        <v>int_freight_fee_invoiced(results_df,'MED23')</v>
      </c>
      <c r="CG23" t="s">
        <v>1967</v>
      </c>
      <c r="CH23" t="s">
        <v>1813</v>
      </c>
      <c r="CI23" t="s">
        <v>2044</v>
      </c>
      <c r="CJ23" t="s">
        <v>2045</v>
      </c>
      <c r="CK23" t="str">
        <f>Freight__c_exp6426[[#This Row],[Shipment_Order__r.Client_Reference__c]]</f>
        <v>MED23</v>
      </c>
      <c r="CM23" t="s">
        <v>1487</v>
      </c>
      <c r="CN23" t="s">
        <v>1801</v>
      </c>
      <c r="CO23" t="s">
        <v>1802</v>
      </c>
      <c r="CP23" t="s">
        <v>1803</v>
      </c>
      <c r="CQ23" t="s">
        <v>1728</v>
      </c>
      <c r="CR23" t="s">
        <v>1743</v>
      </c>
      <c r="CS23" t="s">
        <v>1751</v>
      </c>
      <c r="CT23" t="s">
        <v>1760</v>
      </c>
      <c r="CU23" t="s">
        <v>1753</v>
      </c>
      <c r="CV23" t="str">
        <f>SUBSTITUTE(Task_exp7437[[#This Row],[Shipment_Order__r.Client_Reference__c]]&amp;":"&amp;Task_exp7437[[#This Row],[Master_Task_LookupName]],"\","")</f>
        <v>MED02:Data Centre Ticket Number Required</v>
      </c>
    </row>
    <row r="24" spans="1:100" x14ac:dyDescent="0.25">
      <c r="A24" t="s">
        <v>1624</v>
      </c>
      <c r="D24" t="str">
        <f>"client_actual_freight(results_df,'"&amp;Shipment_Order__c_exp4404[[#This Row],[Client_Reference__c]]&amp;"')"</f>
        <v>client_actual_freight(results_df,'MED24')</v>
      </c>
      <c r="E24" t="str">
        <f>"client_actual_insurance(results_df,'"&amp;Shipment_Order__c_exp4404[[#This Row],[Client_Reference__c]]&amp;"')"</f>
        <v>client_actual_insurance(results_df,'MED24')</v>
      </c>
      <c r="F24" t="str">
        <f>"ci_input_freight(results_df,'"&amp;Shipment_Order__c_exp4404[[#This Row],[Client_Reference__c]]&amp;"')"</f>
        <v>ci_input_freight(results_df,'MED24')</v>
      </c>
      <c r="G24" t="str">
        <f>"ci_input_liability_cover(results_df,'"&amp;Shipment_Order__c_exp4404[[#This Row],[Client_Reference__c]]&amp;"')"</f>
        <v>ci_input_liability_cover(results_df,'MED24')</v>
      </c>
      <c r="H24" t="str">
        <f>"sum_fields(results_df,'Shipment_Order__c','"&amp;Shipment_Order__c_exp4404[[#This Row],[Client_Reference__c]]&amp;"',['FC_Total_Customs_Brokerage_Cost__c','FC_Total_Clearance_Costs__c','FC_Total_Handling_Costs__c','FC_Total_License_Cost__c'])"</f>
        <v>sum_fields(results_df,'Shipment_Order__c','MED24',['FC_Total_Customs_Brokerage_Cost__c','FC_Total_Clearance_Costs__c','FC_Total_Handling_Costs__c','FC_Total_License_Cost__c'])</v>
      </c>
      <c r="I24" s="18"/>
      <c r="J24" s="18" t="str">
        <f>"clearance_costs(results_df,'"&amp;Shipment_Order__c_exp4404[[#This Row],[Lookup Value]]&amp;"')"</f>
        <v>clearance_costs(results_df,'MED24')</v>
      </c>
      <c r="K24" s="18" t="str">
        <f>"handling_costs(results_df,'"&amp;Shipment_Order__c_exp4404[[#This Row],[Lookup Value]]&amp;"')"</f>
        <v>handling_costs(results_df,'MED24')</v>
      </c>
      <c r="L24" s="18" t="str">
        <f>"inherit(results_df,'Shipment_Order__c','"&amp;Shipment_Order__c_exp4404[[#This Row],[Client_Reference__c]]&amp;"','FC_IOR_and_Import_Compliance_Fee_USD__c')"</f>
        <v>inherit(results_df,'Shipment_Order__c','MED24','FC_IOR_and_Import_Compliance_Fee_USD__c')</v>
      </c>
      <c r="M24" s="18" t="str">
        <f>"ior_eor_cost(results_df,'"&amp;Shipment_Order__c_exp4404[[#This Row],[Lookup Value]]&amp;"')"</f>
        <v>ior_eor_cost(results_df,'MED24')</v>
      </c>
      <c r="N24" s="18" t="str">
        <f>"licenses_costs(results_df,'"&amp;Shipment_Order__c_exp4404[[#This Row],[Lookup Value]]&amp;"')"</f>
        <v>licenses_costs(results_df,'MED24')</v>
      </c>
      <c r="O24" s="18" t="str">
        <f>"recharge_tax_and_duty(results_df,'"&amp;Shipment_Order__c_exp4404[[#This Row],[Lookup Value]]&amp;"')"</f>
        <v>recharge_tax_and_duty(results_df,'MED24')</v>
      </c>
      <c r="P24" s="18"/>
      <c r="Q24" s="18" t="s">
        <v>1755</v>
      </c>
      <c r="R24" s="18" t="str">
        <f>"int_delivery_fee(results_df,'"&amp;Shipment_Order__c_exp4404[[#This Row],[Client_Reference__c]]&amp;"')"</f>
        <v>int_delivery_fee(results_df,'MED24')</v>
      </c>
      <c r="S24" t="str">
        <f>"liability_cover_fee(results_df,'"&amp;Shipment_Order__c_exp4404[[#This Row],[Client_Reference__c]]&amp;"')"</f>
        <v>liability_cover_fee(results_df,'MED24')</v>
      </c>
      <c r="T24" s="18"/>
      <c r="U24" s="18" t="str">
        <f>"sum_fields(results_df,'Shipment_Order__c','"&amp;Shipment_Order__c_exp4404[[#This Row],[Client_Reference__c]]&amp;"',['IOR_FEE_USD__c','Handling_and_Admin_Fee__c','Bank_Fees__c','EOR_and_Export_Compliance_Fee_USD__c'])"</f>
        <v>sum_fields(results_df,'Shipment_Order__c','MED24',['IOR_FEE_USD__c','Handling_and_Admin_Fee__c','Bank_Fees__c','EOR_and_Export_Compliance_Fee_USD__c'])</v>
      </c>
      <c r="V24" t="str">
        <f>"ior_fee(results_df,'"&amp;Shipment_Order__c_exp4404[[#This Row],[Client_Reference__c]]&amp;"')"</f>
        <v>ior_fee(results_df,'MED24')</v>
      </c>
      <c r="W24" t="str">
        <f>"handling_and_admin_fees(results_df,'"&amp;Shipment_Order__c_exp4404[[#This Row],[Client_Reference__c]]&amp;"')"</f>
        <v>handling_and_admin_fees(results_df,'MED24')</v>
      </c>
      <c r="X24" t="str">
        <f>"bank_fees(results_df,'"&amp;Shipment_Order__c_exp4404[[#This Row],[Client_Reference__c]]&amp;"')"</f>
        <v>bank_fees(results_df,'MED24')</v>
      </c>
      <c r="Y24" s="18" t="str">
        <f>"sum_fields(results_df,'Shipment_Order__c','"&amp;Shipment_Order__c_exp4404[[#This Row],[Client_Reference__c]]&amp;"',['Total_clearance_Costs__c','Total_Customs_Brokerage_Cost__c','Recharge_Handling_Costs__c','Total_License_Cost__c'])"</f>
        <v>sum_fields(results_df,'Shipment_Order__c','MED24',['Total_clearance_Costs__c','Total_Customs_Brokerage_Cost__c','Recharge_Handling_Costs__c','Total_License_Cost__c'])</v>
      </c>
      <c r="Z24" s="18" t="str">
        <f>"clearance_fees(results_df,'"&amp;Shipment_Order__c_exp4404[[#This Row],[Lookup Value]]&amp;"')"</f>
        <v>clearance_fees(results_df,'MED24')</v>
      </c>
      <c r="AA24" s="18" t="str">
        <f>"brokerage_fees(results_df,'"&amp;Shipment_Order__c_exp4404[[#This Row],[Lookup Value]]&amp;"')"</f>
        <v>brokerage_fees(results_df,'MED24')</v>
      </c>
      <c r="AB24" s="18" t="str">
        <f>"handling_fees(results_df,'"&amp;Shipment_Order__c_exp4404[[#This Row],[Lookup Value]]&amp;"')"</f>
        <v>handling_fees(results_df,'MED24')</v>
      </c>
      <c r="AC24" s="18" t="str">
        <f>"license_fees(results_df,'"&amp;Shipment_Order__c_exp4404[[#This Row],[Lookup Value]]&amp;"')"</f>
        <v>license_fees(results_df,'MED24')</v>
      </c>
      <c r="AD24" s="18"/>
      <c r="AE24" s="18"/>
      <c r="AF24" s="18"/>
      <c r="AG24" s="18"/>
      <c r="AH24" t="str">
        <f>"eor_fee(results_df,'"&amp;Shipment_Order__c_exp4404[[#This Row],[Client_Reference__c]]&amp;"')"</f>
        <v>eor_fee(results_df,'MED24')</v>
      </c>
      <c r="AI24" s="18" t="str">
        <f>"total_taxes(results_df,'"&amp;Shipment_Order__c_exp4404[[#This Row],[Lookup Value]]&amp;"')"</f>
        <v>total_taxes(results_df,'MED24')</v>
      </c>
      <c r="AJ24" s="18" t="str">
        <f>"tax_cost(results_df,'"&amp;Shipment_Order__c_exp4404[[#This Row],[Client_Reference__c]]&amp;"')"</f>
        <v>tax_cost(results_df,'MED24')</v>
      </c>
      <c r="AK24" s="18"/>
      <c r="AL24" s="18"/>
      <c r="AM24" s="18"/>
      <c r="AN24" s="18"/>
      <c r="AO24" s="18" t="str">
        <f>"taxrange_max(results_df,'"&amp;Shipment_Order__c_exp4404[[#This Row],[Client_Reference__c]]&amp;"')"</f>
        <v>taxrange_max(results_df,'MED24')</v>
      </c>
      <c r="AP24" s="18" t="str">
        <f>"taxrange_min(results_df,'"&amp;Shipment_Order__c_exp4404[[#This Row],[Client_Reference__c]]&amp;"')"</f>
        <v>taxrange_min(results_df,'MED24')</v>
      </c>
      <c r="AQ24" s="18" t="str">
        <f>"costrange_max(results_df,'"&amp;Shipment_Order__c_exp4404[[#This Row],[Client_Reference__c]]&amp;"')"</f>
        <v>costrange_max(results_df,'MED24')</v>
      </c>
      <c r="AR24" s="18" t="str">
        <f>"costrange_min(results_df,'"&amp;Shipment_Order__c_exp4404[[#This Row],[Client_Reference__c]]&amp;"')"</f>
        <v>costrange_min(results_df,'MED24')</v>
      </c>
      <c r="AS24" t="s">
        <v>2046</v>
      </c>
      <c r="AT24" t="str">
        <f>Shipment_Order__c_exp4404[[#This Row],[Client_Reference__c]]</f>
        <v>MED24</v>
      </c>
      <c r="AV24" t="s">
        <v>1495</v>
      </c>
      <c r="AW24" t="s">
        <v>1931</v>
      </c>
      <c r="AX24" t="s">
        <v>1932</v>
      </c>
      <c r="AY24" t="s">
        <v>2047</v>
      </c>
      <c r="AZ24" t="s">
        <v>2033</v>
      </c>
      <c r="BA24" t="s">
        <v>1729</v>
      </c>
      <c r="BB24" t="s">
        <v>1729</v>
      </c>
      <c r="BC24" t="s">
        <v>1740</v>
      </c>
      <c r="BD24" s="18" t="str">
        <f>"inherit(results_df,'Part__c','"&amp;Part__c_exp5415[[#This Row],[Lookup Value]]&amp;"','Product__r.Li_on_batteries__c')"</f>
        <v>inherit(results_df,'Part__c','MED05:RB-291W','Product__r.Li_on_batteries__c')</v>
      </c>
      <c r="BE24" s="18" t="str">
        <f>"inherit(results_df,'Part__c','"&amp;Part__c_exp5415[[#This Row],[Lookup Value]]&amp;"','Product__r.Category__c')"</f>
        <v>inherit(results_df,'Part__c','MED05:RB-291W','Product__r.Category__c')</v>
      </c>
      <c r="BF24" s="18" t="str">
        <f>"inherit(results_df,'Part__c','"&amp;Part__c_exp5415[[#This Row],[Lookup Value]]&amp;"','Product__r.Sub_Category__c')"</f>
        <v>inherit(results_df,'Part__c','MED05:RB-291W','Product__r.Sub_Category__c')</v>
      </c>
      <c r="BG24" s="18" t="str">
        <f>"inherit(results_df,'Part__c','"&amp;Part__c_exp5415[[#This Row],[Lookup Value]]&amp;"','Product__r.US_HTS_Code__c')"</f>
        <v>inherit(results_df,'Part__c','MED05:RB-291W','Product__r.US_HTS_Code__c')</v>
      </c>
      <c r="BH24" s="18" t="str">
        <f>"inherit(results_df,'Part__c','"&amp;Part__c_exp5415[[#This Row],[Lookup Value]]&amp;"','Product__r.ECCN__c')"</f>
        <v>inherit(results_df,'Part__c','MED05:RB-291W','Product__r.ECCN__c')</v>
      </c>
      <c r="BI24" s="18" t="str">
        <f>"inherit(results_df,'Part__c','"&amp;Part__c_exp5415[[#This Row],[Lookup Value]]&amp;"','Product__r.Country_Two_Digit__c')"</f>
        <v>inherit(results_df,'Part__c','MED05:RB-291W','Product__r.Country_Two_Digit__c')</v>
      </c>
      <c r="BJ24" s="18" t="str">
        <f>"inherit(results_df,'Part__c','"&amp;Part__c_exp5415[[#This Row],[Lookup Value]]&amp;"','Product__r.Suggested_Country_of_Origin__c')"</f>
        <v>inherit(results_df,'Part__c','MED05:RB-291W','Product__r.Suggested_Country_of_Origin__c')</v>
      </c>
      <c r="BK24" s="18" t="str">
        <f>"inherit(results_df,'Part__c','"&amp;Part__c_exp5415[[#This Row],[Lookup Value]]&amp;"','Product__r.Country_of_Origin2__c')"</f>
        <v>inherit(results_df,'Part__c','MED05:RB-291W','Product__r.Country_of_Origin2__c')</v>
      </c>
      <c r="BL24" s="18" t="str">
        <f>"inherit(results_df,'Part__c','"&amp;Part__c_exp5415[[#This Row],[Lookup Value]]&amp;"','Product__r.MSRP__c')"</f>
        <v>inherit(results_df,'Part__c','MED05:RB-291W','Product__r.MSRP__c')</v>
      </c>
      <c r="BM24" s="18" t="s">
        <v>1933</v>
      </c>
      <c r="BN24" t="s">
        <v>1932</v>
      </c>
      <c r="BO24" t="s">
        <v>1728</v>
      </c>
      <c r="BP24" t="s">
        <v>1728</v>
      </c>
      <c r="BQ24" s="18" t="str">
        <f>"inherit(results_df,'Part__c','"&amp;Part__c_exp5415[[#This Row],[Lookup Value]]&amp;"','Product__r.Manufacturer__r.Name')"</f>
        <v>inherit(results_df,'Part__c','MED05:RB-291W','Product__r.Manufacturer__r.Name')</v>
      </c>
      <c r="BR24" s="18" t="str">
        <f>"inherit(results_df,'Part__c','"&amp;Part__c_exp5415[[#This Row],[Lookup Value]]&amp;"','Product__r.Wireless_capability__c')"</f>
        <v>inherit(results_df,'Part__c','MED05:RB-291W','Product__r.Wireless_capability__c')</v>
      </c>
      <c r="BS24" s="18" t="str">
        <f>"inherit(results_df,'Part__c','"&amp;Part__c_exp5415[[#This Row],[Lookup Value]]&amp;"','Product__r.Encryption__c')"</f>
        <v>inherit(results_df,'Part__c','MED05:RB-291W','Product__r.Encryption__c')</v>
      </c>
      <c r="BT24" t="s">
        <v>1728</v>
      </c>
      <c r="BU24" s="18" t="str">
        <f>"inherit(results_df,'Part__c','"&amp;Part__c_exp5415[[#This Row],[Lookup Value]]&amp;"','Matched_HS_Code2__r.Rate__c')"</f>
        <v>inherit(results_df,'Part__c','MED05:RB-291W','Matched_HS_Code2__r.Rate__c')</v>
      </c>
      <c r="BV24" t="s">
        <v>1729</v>
      </c>
      <c r="BW24" t="s">
        <v>1729</v>
      </c>
      <c r="BX24" s="18" t="str">
        <f>"inherit(results_df,'Part__c','"&amp;Part__c_exp5415[[#This Row],[Lookup Value]]&amp;"','Matched_HS_Code2__r.Status__c')"</f>
        <v>inherit(results_df,'Part__c','MED05:RB-291W','Matched_HS_Code2__r.Status__c')</v>
      </c>
      <c r="BY24" s="18" t="str">
        <f>"inherit(results_df,'Part__c','"&amp;Part__c_exp5415[[#This Row],[Lookup Value]]&amp;"','Matched_HS_Code2__r.Specific_VAT_Rate__c')"</f>
        <v>inherit(results_df,'Part__c','MED05:RB-291W','Matched_HS_Code2__r.Specific_VAT_Rate__c')</v>
      </c>
      <c r="BZ24" s="18" t="s">
        <v>21</v>
      </c>
      <c r="CA24" t="str">
        <f>Part__c_exp5415[[#This Row],[Shipment_Order__r.Client_Reference__c]]&amp;":"&amp;Part__c_exp5415[[#This Row],[LookupName]]</f>
        <v>MED05:RB-291W</v>
      </c>
      <c r="CM24" t="s">
        <v>1487</v>
      </c>
      <c r="CN24" t="s">
        <v>1816</v>
      </c>
      <c r="CO24" t="s">
        <v>1817</v>
      </c>
      <c r="CP24" t="s">
        <v>1818</v>
      </c>
      <c r="CQ24" t="s">
        <v>1728</v>
      </c>
      <c r="CR24" t="s">
        <v>1743</v>
      </c>
      <c r="CS24" t="s">
        <v>1751</v>
      </c>
      <c r="CT24" t="s">
        <v>1752</v>
      </c>
      <c r="CU24" t="s">
        <v>1753</v>
      </c>
      <c r="CV24" t="str">
        <f>SUBSTITUTE(Task_exp7437[[#This Row],[Shipment_Order__r.Client_Reference__c]]&amp;":"&amp;Task_exp7437[[#This Row],[Master_Task_LookupName]],"\","")</f>
        <v>MED02:Commercial Invoice Required (TecEx)</v>
      </c>
    </row>
    <row r="25" spans="1:100" x14ac:dyDescent="0.25">
      <c r="A25" t="s">
        <v>1623</v>
      </c>
      <c r="D25" t="str">
        <f>"client_actual_freight(results_df,'"&amp;Shipment_Order__c_exp4404[[#This Row],[Client_Reference__c]]&amp;"')"</f>
        <v>client_actual_freight(results_df,'MED25')</v>
      </c>
      <c r="E25" t="str">
        <f>"client_actual_insurance(results_df,'"&amp;Shipment_Order__c_exp4404[[#This Row],[Client_Reference__c]]&amp;"')"</f>
        <v>client_actual_insurance(results_df,'MED25')</v>
      </c>
      <c r="F25" t="str">
        <f>"ci_input_freight(results_df,'"&amp;Shipment_Order__c_exp4404[[#This Row],[Client_Reference__c]]&amp;"')"</f>
        <v>ci_input_freight(results_df,'MED25')</v>
      </c>
      <c r="G25" t="str">
        <f>"ci_input_liability_cover(results_df,'"&amp;Shipment_Order__c_exp4404[[#This Row],[Client_Reference__c]]&amp;"')"</f>
        <v>ci_input_liability_cover(results_df,'MED25')</v>
      </c>
      <c r="H25" t="str">
        <f>"sum_fields(results_df,'Shipment_Order__c','"&amp;Shipment_Order__c_exp4404[[#This Row],[Client_Reference__c]]&amp;"',['FC_Total_Customs_Brokerage_Cost__c','FC_Total_Clearance_Costs__c','FC_Total_Handling_Costs__c','FC_Total_License_Cost__c'])"</f>
        <v>sum_fields(results_df,'Shipment_Order__c','MED25',['FC_Total_Customs_Brokerage_Cost__c','FC_Total_Clearance_Costs__c','FC_Total_Handling_Costs__c','FC_Total_License_Cost__c'])</v>
      </c>
      <c r="I25" s="18"/>
      <c r="J25" s="18" t="str">
        <f>"clearance_costs(results_df,'"&amp;Shipment_Order__c_exp4404[[#This Row],[Lookup Value]]&amp;"')"</f>
        <v>clearance_costs(results_df,'MED25')</v>
      </c>
      <c r="K25" s="18" t="str">
        <f>"handling_costs(results_df,'"&amp;Shipment_Order__c_exp4404[[#This Row],[Lookup Value]]&amp;"')"</f>
        <v>handling_costs(results_df,'MED25')</v>
      </c>
      <c r="L25" s="18" t="str">
        <f>"inherit(results_df,'Shipment_Order__c','"&amp;Shipment_Order__c_exp4404[[#This Row],[Client_Reference__c]]&amp;"','FC_IOR_and_Import_Compliance_Fee_USD__c')"</f>
        <v>inherit(results_df,'Shipment_Order__c','MED25','FC_IOR_and_Import_Compliance_Fee_USD__c')</v>
      </c>
      <c r="M25" s="18" t="str">
        <f>"ior_eor_cost(results_df,'"&amp;Shipment_Order__c_exp4404[[#This Row],[Lookup Value]]&amp;"')"</f>
        <v>ior_eor_cost(results_df,'MED25')</v>
      </c>
      <c r="N25" s="18" t="str">
        <f>"licenses_costs(results_df,'"&amp;Shipment_Order__c_exp4404[[#This Row],[Lookup Value]]&amp;"')"</f>
        <v>licenses_costs(results_df,'MED25')</v>
      </c>
      <c r="O25" s="18" t="str">
        <f>"recharge_tax_and_duty(results_df,'"&amp;Shipment_Order__c_exp4404[[#This Row],[Lookup Value]]&amp;"')"</f>
        <v>recharge_tax_and_duty(results_df,'MED25')</v>
      </c>
      <c r="P25" s="18"/>
      <c r="Q25" s="18" t="s">
        <v>2018</v>
      </c>
      <c r="R25" s="18" t="str">
        <f>"int_delivery_fee(results_df,'"&amp;Shipment_Order__c_exp4404[[#This Row],[Client_Reference__c]]&amp;"')"</f>
        <v>int_delivery_fee(results_df,'MED25')</v>
      </c>
      <c r="S25" t="str">
        <f>"liability_cover_fee(results_df,'"&amp;Shipment_Order__c_exp4404[[#This Row],[Client_Reference__c]]&amp;"')"</f>
        <v>liability_cover_fee(results_df,'MED25')</v>
      </c>
      <c r="T25" s="18"/>
      <c r="U25" s="18" t="str">
        <f>"sum_fields(results_df,'Shipment_Order__c','"&amp;Shipment_Order__c_exp4404[[#This Row],[Client_Reference__c]]&amp;"',['IOR_FEE_USD__c','Handling_and_Admin_Fee__c','Bank_Fees__c','EOR_and_Export_Compliance_Fee_USD__c'])"</f>
        <v>sum_fields(results_df,'Shipment_Order__c','MED25',['IOR_FEE_USD__c','Handling_and_Admin_Fee__c','Bank_Fees__c','EOR_and_Export_Compliance_Fee_USD__c'])</v>
      </c>
      <c r="V25" t="str">
        <f>"ior_fee(results_df,'"&amp;Shipment_Order__c_exp4404[[#This Row],[Client_Reference__c]]&amp;"')"</f>
        <v>ior_fee(results_df,'MED25')</v>
      </c>
      <c r="W25" t="str">
        <f>"handling_and_admin_fees(results_df,'"&amp;Shipment_Order__c_exp4404[[#This Row],[Client_Reference__c]]&amp;"')"</f>
        <v>handling_and_admin_fees(results_df,'MED25')</v>
      </c>
      <c r="X25" t="str">
        <f>"bank_fees(results_df,'"&amp;Shipment_Order__c_exp4404[[#This Row],[Client_Reference__c]]&amp;"')"</f>
        <v>bank_fees(results_df,'MED25')</v>
      </c>
      <c r="Y25" s="18" t="str">
        <f>"sum_fields(results_df,'Shipment_Order__c','"&amp;Shipment_Order__c_exp4404[[#This Row],[Client_Reference__c]]&amp;"',['Total_clearance_Costs__c','Total_Customs_Brokerage_Cost__c','Recharge_Handling_Costs__c','Total_License_Cost__c'])"</f>
        <v>sum_fields(results_df,'Shipment_Order__c','MED25',['Total_clearance_Costs__c','Total_Customs_Brokerage_Cost__c','Recharge_Handling_Costs__c','Total_License_Cost__c'])</v>
      </c>
      <c r="Z25" s="18" t="str">
        <f>"clearance_fees(results_df,'"&amp;Shipment_Order__c_exp4404[[#This Row],[Lookup Value]]&amp;"')"</f>
        <v>clearance_fees(results_df,'MED25')</v>
      </c>
      <c r="AA25" s="18" t="str">
        <f>"brokerage_fees(results_df,'"&amp;Shipment_Order__c_exp4404[[#This Row],[Lookup Value]]&amp;"')"</f>
        <v>brokerage_fees(results_df,'MED25')</v>
      </c>
      <c r="AB25" s="18" t="str">
        <f>"handling_fees(results_df,'"&amp;Shipment_Order__c_exp4404[[#This Row],[Lookup Value]]&amp;"')"</f>
        <v>handling_fees(results_df,'MED25')</v>
      </c>
      <c r="AC25" s="18" t="str">
        <f>"license_fees(results_df,'"&amp;Shipment_Order__c_exp4404[[#This Row],[Lookup Value]]&amp;"')"</f>
        <v>license_fees(results_df,'MED25')</v>
      </c>
      <c r="AD25" s="18"/>
      <c r="AE25" s="18"/>
      <c r="AF25" s="18"/>
      <c r="AG25" s="18"/>
      <c r="AH25" t="str">
        <f>"eor_fee(results_df,'"&amp;Shipment_Order__c_exp4404[[#This Row],[Client_Reference__c]]&amp;"')"</f>
        <v>eor_fee(results_df,'MED25')</v>
      </c>
      <c r="AI25" s="18" t="str">
        <f>"total_taxes(results_df,'"&amp;Shipment_Order__c_exp4404[[#This Row],[Lookup Value]]&amp;"')"</f>
        <v>total_taxes(results_df,'MED25')</v>
      </c>
      <c r="AJ25" s="18" t="str">
        <f>"tax_cost(results_df,'"&amp;Shipment_Order__c_exp4404[[#This Row],[Client_Reference__c]]&amp;"')"</f>
        <v>tax_cost(results_df,'MED25')</v>
      </c>
      <c r="AK25" s="18"/>
      <c r="AL25" s="18"/>
      <c r="AM25" s="18"/>
      <c r="AN25" s="18"/>
      <c r="AO25" s="18" t="str">
        <f>"taxrange_max(results_df,'"&amp;Shipment_Order__c_exp4404[[#This Row],[Client_Reference__c]]&amp;"')"</f>
        <v>taxrange_max(results_df,'MED25')</v>
      </c>
      <c r="AP25" s="18" t="str">
        <f>"taxrange_min(results_df,'"&amp;Shipment_Order__c_exp4404[[#This Row],[Client_Reference__c]]&amp;"')"</f>
        <v>taxrange_min(results_df,'MED25')</v>
      </c>
      <c r="AQ25" s="18" t="str">
        <f>"costrange_max(results_df,'"&amp;Shipment_Order__c_exp4404[[#This Row],[Client_Reference__c]]&amp;"')"</f>
        <v>costrange_max(results_df,'MED25')</v>
      </c>
      <c r="AR25" s="18" t="str">
        <f>"costrange_min(results_df,'"&amp;Shipment_Order__c_exp4404[[#This Row],[Client_Reference__c]]&amp;"')"</f>
        <v>costrange_min(results_df,'MED25')</v>
      </c>
      <c r="AS25" t="s">
        <v>2048</v>
      </c>
      <c r="AT25" t="str">
        <f>Shipment_Order__c_exp4404[[#This Row],[Client_Reference__c]]</f>
        <v>MED25</v>
      </c>
      <c r="AV25" t="s">
        <v>1495</v>
      </c>
      <c r="AW25" t="s">
        <v>2049</v>
      </c>
      <c r="AX25" t="s">
        <v>2050</v>
      </c>
      <c r="AY25" t="s">
        <v>1963</v>
      </c>
      <c r="AZ25" t="s">
        <v>1964</v>
      </c>
      <c r="BA25" t="s">
        <v>1729</v>
      </c>
      <c r="BB25" t="s">
        <v>1729</v>
      </c>
      <c r="BC25" t="s">
        <v>1740</v>
      </c>
      <c r="BD25" s="18" t="str">
        <f>"inherit(results_df,'Part__c','"&amp;Part__c_exp5415[[#This Row],[Lookup Value]]&amp;"','Product__r.Li_on_batteries__c')"</f>
        <v>inherit(results_df,'Part__c','MED05:VEDGE-5000-AC-K9','Product__r.Li_on_batteries__c')</v>
      </c>
      <c r="BE25" s="18" t="str">
        <f>"inherit(results_df,'Part__c','"&amp;Part__c_exp5415[[#This Row],[Lookup Value]]&amp;"','Product__r.Category__c')"</f>
        <v>inherit(results_df,'Part__c','MED05:VEDGE-5000-AC-K9','Product__r.Category__c')</v>
      </c>
      <c r="BF25" s="18" t="str">
        <f>"inherit(results_df,'Part__c','"&amp;Part__c_exp5415[[#This Row],[Lookup Value]]&amp;"','Product__r.Sub_Category__c')"</f>
        <v>inherit(results_df,'Part__c','MED05:VEDGE-5000-AC-K9','Product__r.Sub_Category__c')</v>
      </c>
      <c r="BG25" s="18" t="str">
        <f>"inherit(results_df,'Part__c','"&amp;Part__c_exp5415[[#This Row],[Lookup Value]]&amp;"','Product__r.US_HTS_Code__c')"</f>
        <v>inherit(results_df,'Part__c','MED05:VEDGE-5000-AC-K9','Product__r.US_HTS_Code__c')</v>
      </c>
      <c r="BH25" s="18" t="str">
        <f>"inherit(results_df,'Part__c','"&amp;Part__c_exp5415[[#This Row],[Lookup Value]]&amp;"','Product__r.ECCN__c')"</f>
        <v>inherit(results_df,'Part__c','MED05:VEDGE-5000-AC-K9','Product__r.ECCN__c')</v>
      </c>
      <c r="BI25" s="18" t="str">
        <f>"inherit(results_df,'Part__c','"&amp;Part__c_exp5415[[#This Row],[Lookup Value]]&amp;"','Product__r.Country_Two_Digit__c')"</f>
        <v>inherit(results_df,'Part__c','MED05:VEDGE-5000-AC-K9','Product__r.Country_Two_Digit__c')</v>
      </c>
      <c r="BJ25" s="18" t="str">
        <f>"inherit(results_df,'Part__c','"&amp;Part__c_exp5415[[#This Row],[Lookup Value]]&amp;"','Product__r.Suggested_Country_of_Origin__c')"</f>
        <v>inherit(results_df,'Part__c','MED05:VEDGE-5000-AC-K9','Product__r.Suggested_Country_of_Origin__c')</v>
      </c>
      <c r="BK25" s="18" t="str">
        <f>"inherit(results_df,'Part__c','"&amp;Part__c_exp5415[[#This Row],[Lookup Value]]&amp;"','Product__r.Country_of_Origin2__c')"</f>
        <v>inherit(results_df,'Part__c','MED05:VEDGE-5000-AC-K9','Product__r.Country_of_Origin2__c')</v>
      </c>
      <c r="BL25" s="18" t="str">
        <f>"inherit(results_df,'Part__c','"&amp;Part__c_exp5415[[#This Row],[Lookup Value]]&amp;"','Product__r.MSRP__c')"</f>
        <v>inherit(results_df,'Part__c','MED05:VEDGE-5000-AC-K9','Product__r.MSRP__c')</v>
      </c>
      <c r="BM25" s="18" t="s">
        <v>2051</v>
      </c>
      <c r="BN25" t="s">
        <v>2050</v>
      </c>
      <c r="BO25" t="s">
        <v>1728</v>
      </c>
      <c r="BP25" t="s">
        <v>1728</v>
      </c>
      <c r="BQ25" s="18" t="str">
        <f>"inherit(results_df,'Part__c','"&amp;Part__c_exp5415[[#This Row],[Lookup Value]]&amp;"','Product__r.Manufacturer__r.Name')"</f>
        <v>inherit(results_df,'Part__c','MED05:VEDGE-5000-AC-K9','Product__r.Manufacturer__r.Name')</v>
      </c>
      <c r="BR25" s="18" t="str">
        <f>"inherit(results_df,'Part__c','"&amp;Part__c_exp5415[[#This Row],[Lookup Value]]&amp;"','Product__r.Wireless_capability__c')"</f>
        <v>inherit(results_df,'Part__c','MED05:VEDGE-5000-AC-K9','Product__r.Wireless_capability__c')</v>
      </c>
      <c r="BS25" s="18" t="str">
        <f>"inherit(results_df,'Part__c','"&amp;Part__c_exp5415[[#This Row],[Lookup Value]]&amp;"','Product__r.Encryption__c')"</f>
        <v>inherit(results_df,'Part__c','MED05:VEDGE-5000-AC-K9','Product__r.Encryption__c')</v>
      </c>
      <c r="BT25" t="s">
        <v>1728</v>
      </c>
      <c r="BU25" s="18" t="str">
        <f>"inherit(results_df,'Part__c','"&amp;Part__c_exp5415[[#This Row],[Lookup Value]]&amp;"','Matched_HS_Code2__r.Rate__c')"</f>
        <v>inherit(results_df,'Part__c','MED05:VEDGE-5000-AC-K9','Matched_HS_Code2__r.Rate__c')</v>
      </c>
      <c r="BV25" t="s">
        <v>1729</v>
      </c>
      <c r="BW25" t="s">
        <v>1729</v>
      </c>
      <c r="BX25" t="s">
        <v>1729</v>
      </c>
      <c r="BY25" t="str">
        <f>"inherit(results_df,'Part__c','"&amp;Part__c_exp5415[[#This Row],[Lookup Value]]&amp;"','Matched_HS_Code2__r.Specific_VAT_Rate__c')"</f>
        <v>inherit(results_df,'Part__c','MED05:VEDGE-5000-AC-K9','Matched_HS_Code2__r.Specific_VAT_Rate__c')</v>
      </c>
      <c r="BZ25" s="18" t="s">
        <v>21</v>
      </c>
      <c r="CA25" t="str">
        <f>Part__c_exp5415[[#This Row],[Shipment_Order__r.Client_Reference__c]]&amp;":"&amp;Part__c_exp5415[[#This Row],[LookupName]]</f>
        <v>MED05:VEDGE-5000-AC-K9</v>
      </c>
      <c r="CM25" t="s">
        <v>1487</v>
      </c>
      <c r="CN25" t="s">
        <v>2052</v>
      </c>
      <c r="CO25" t="s">
        <v>2053</v>
      </c>
      <c r="CP25" t="s">
        <v>2054</v>
      </c>
      <c r="CQ25" t="s">
        <v>1728</v>
      </c>
      <c r="CR25" t="s">
        <v>1743</v>
      </c>
      <c r="CS25" t="s">
        <v>1751</v>
      </c>
      <c r="CT25" t="s">
        <v>1752</v>
      </c>
      <c r="CU25" t="s">
        <v>1753</v>
      </c>
      <c r="CV25" t="str">
        <f>SUBSTITUTE(Task_exp7437[[#This Row],[Shipment_Order__r.Client_Reference__c]]&amp;":"&amp;Task_exp7437[[#This Row],[Master_Task_LookupName]],"\","")</f>
        <v>MED02:Courier Picklist Selection</v>
      </c>
    </row>
    <row r="26" spans="1:100" x14ac:dyDescent="0.25">
      <c r="A26" t="s">
        <v>2439</v>
      </c>
      <c r="D26" t="str">
        <f>"client_actual_freight(results_df,'"&amp;Shipment_Order__c_exp4404[[#This Row],[Client_Reference__c]]&amp;"')"</f>
        <v>client_actual_freight(results_df,'MED26')</v>
      </c>
      <c r="E26" t="str">
        <f>"client_actual_insurance(results_df,'"&amp;Shipment_Order__c_exp4404[[#This Row],[Client_Reference__c]]&amp;"')"</f>
        <v>client_actual_insurance(results_df,'MED26')</v>
      </c>
      <c r="F26" t="str">
        <f>"ci_input_freight(results_df,'"&amp;Shipment_Order__c_exp4404[[#This Row],[Client_Reference__c]]&amp;"')"</f>
        <v>ci_input_freight(results_df,'MED26')</v>
      </c>
      <c r="G26" t="str">
        <f>"ci_input_liability_cover(results_df,'"&amp;Shipment_Order__c_exp4404[[#This Row],[Client_Reference__c]]&amp;"')"</f>
        <v>ci_input_liability_cover(results_df,'MED26')</v>
      </c>
      <c r="H26" t="str">
        <f>"sum_fields(results_df,'Shipment_Order__c','"&amp;Shipment_Order__c_exp4404[[#This Row],[Client_Reference__c]]&amp;"',['FC_Total_Customs_Brokerage_Cost__c','FC_Total_Clearance_Costs__c','FC_Total_Handling_Costs__c','FC_Total_License_Cost__c'])"</f>
        <v>sum_fields(results_df,'Shipment_Order__c','MED26',['FC_Total_Customs_Brokerage_Cost__c','FC_Total_Clearance_Costs__c','FC_Total_Handling_Costs__c','FC_Total_License_Cost__c'])</v>
      </c>
      <c r="I26" s="18"/>
      <c r="J26" s="18" t="str">
        <f>"clearance_costs(results_df,'"&amp;Shipment_Order__c_exp4404[[#This Row],[Lookup Value]]&amp;"')"</f>
        <v>clearance_costs(results_df,'MED26')</v>
      </c>
      <c r="K26" s="18" t="str">
        <f>"handling_costs(results_df,'"&amp;Shipment_Order__c_exp4404[[#This Row],[Lookup Value]]&amp;"')"</f>
        <v>handling_costs(results_df,'MED26')</v>
      </c>
      <c r="L26" s="18" t="str">
        <f>"inherit(results_df,'Shipment_Order__c','"&amp;Shipment_Order__c_exp4404[[#This Row],[Client_Reference__c]]&amp;"','FC_IOR_and_Import_Compliance_Fee_USD__c')"</f>
        <v>inherit(results_df,'Shipment_Order__c','MED26','FC_IOR_and_Import_Compliance_Fee_USD__c')</v>
      </c>
      <c r="M26" s="18" t="str">
        <f>"ior_eor_cost(results_df,'"&amp;Shipment_Order__c_exp4404[[#This Row],[Lookup Value]]&amp;"')"</f>
        <v>ior_eor_cost(results_df,'MED26')</v>
      </c>
      <c r="N26" s="18" t="str">
        <f>"licenses_costs(results_df,'"&amp;Shipment_Order__c_exp4404[[#This Row],[Lookup Value]]&amp;"')"</f>
        <v>licenses_costs(results_df,'MED26')</v>
      </c>
      <c r="O26" s="18" t="str">
        <f>"recharge_tax_and_duty(results_df,'"&amp;Shipment_Order__c_exp4404[[#This Row],[Lookup Value]]&amp;"')"</f>
        <v>recharge_tax_and_duty(results_df,'MED26')</v>
      </c>
      <c r="P26" s="18"/>
      <c r="Q26" s="18" t="s">
        <v>2055</v>
      </c>
      <c r="R26" s="18" t="str">
        <f>"int_delivery_fee(results_df,'"&amp;Shipment_Order__c_exp4404[[#This Row],[Client_Reference__c]]&amp;"')"</f>
        <v>int_delivery_fee(results_df,'MED26')</v>
      </c>
      <c r="S26" t="str">
        <f>"liability_cover_fee(results_df,'"&amp;Shipment_Order__c_exp4404[[#This Row],[Client_Reference__c]]&amp;"')"</f>
        <v>liability_cover_fee(results_df,'MED26')</v>
      </c>
      <c r="T26" s="18"/>
      <c r="U26" s="18" t="str">
        <f>"sum_fields(results_df,'Shipment_Order__c','"&amp;Shipment_Order__c_exp4404[[#This Row],[Client_Reference__c]]&amp;"',['IOR_FEE_USD__c','Handling_and_Admin_Fee__c','Bank_Fees__c','EOR_and_Export_Compliance_Fee_USD__c'])"</f>
        <v>sum_fields(results_df,'Shipment_Order__c','MED26',['IOR_FEE_USD__c','Handling_and_Admin_Fee__c','Bank_Fees__c','EOR_and_Export_Compliance_Fee_USD__c'])</v>
      </c>
      <c r="V26" t="str">
        <f>"ior_fee(results_df,'"&amp;Shipment_Order__c_exp4404[[#This Row],[Client_Reference__c]]&amp;"')"</f>
        <v>ior_fee(results_df,'MED26')</v>
      </c>
      <c r="W26" t="str">
        <f>"handling_and_admin_fees(results_df,'"&amp;Shipment_Order__c_exp4404[[#This Row],[Client_Reference__c]]&amp;"')"</f>
        <v>handling_and_admin_fees(results_df,'MED26')</v>
      </c>
      <c r="X26" t="str">
        <f>"bank_fees(results_df,'"&amp;Shipment_Order__c_exp4404[[#This Row],[Client_Reference__c]]&amp;"')"</f>
        <v>bank_fees(results_df,'MED26')</v>
      </c>
      <c r="Y26" s="18" t="str">
        <f>"sum_fields(results_df,'Shipment_Order__c','"&amp;Shipment_Order__c_exp4404[[#This Row],[Client_Reference__c]]&amp;"',['Total_clearance_Costs__c','Total_Customs_Brokerage_Cost__c','Recharge_Handling_Costs__c','Total_License_Cost__c'])"</f>
        <v>sum_fields(results_df,'Shipment_Order__c','MED26',['Total_clearance_Costs__c','Total_Customs_Brokerage_Cost__c','Recharge_Handling_Costs__c','Total_License_Cost__c'])</v>
      </c>
      <c r="Z26" s="18" t="str">
        <f>"clearance_fees(results_df,'"&amp;Shipment_Order__c_exp4404[[#This Row],[Lookup Value]]&amp;"')"</f>
        <v>clearance_fees(results_df,'MED26')</v>
      </c>
      <c r="AA26" s="18" t="str">
        <f>"brokerage_fees(results_df,'"&amp;Shipment_Order__c_exp4404[[#This Row],[Lookup Value]]&amp;"')"</f>
        <v>brokerage_fees(results_df,'MED26')</v>
      </c>
      <c r="AB26" s="18" t="str">
        <f>"handling_fees(results_df,'"&amp;Shipment_Order__c_exp4404[[#This Row],[Lookup Value]]&amp;"')"</f>
        <v>handling_fees(results_df,'MED26')</v>
      </c>
      <c r="AC26" s="18" t="str">
        <f>"license_fees(results_df,'"&amp;Shipment_Order__c_exp4404[[#This Row],[Lookup Value]]&amp;"')"</f>
        <v>license_fees(results_df,'MED26')</v>
      </c>
      <c r="AD26" s="18"/>
      <c r="AE26" s="18"/>
      <c r="AF26" s="18"/>
      <c r="AG26" s="18"/>
      <c r="AH26" t="str">
        <f>"eor_fee(results_df,'"&amp;Shipment_Order__c_exp4404[[#This Row],[Client_Reference__c]]&amp;"')"</f>
        <v>eor_fee(results_df,'MED26')</v>
      </c>
      <c r="AI26" s="18" t="str">
        <f>"total_taxes(results_df,'"&amp;Shipment_Order__c_exp4404[[#This Row],[Lookup Value]]&amp;"')"</f>
        <v>total_taxes(results_df,'MED26')</v>
      </c>
      <c r="AJ26" s="18" t="str">
        <f>"tax_cost(results_df,'"&amp;Shipment_Order__c_exp4404[[#This Row],[Client_Reference__c]]&amp;"')"</f>
        <v>tax_cost(results_df,'MED26')</v>
      </c>
      <c r="AK26" s="18"/>
      <c r="AL26" s="18"/>
      <c r="AM26" s="18"/>
      <c r="AN26" s="18"/>
      <c r="AO26" s="18" t="str">
        <f>"taxrange_max(results_df,'"&amp;Shipment_Order__c_exp4404[[#This Row],[Client_Reference__c]]&amp;"')"</f>
        <v>taxrange_max(results_df,'MED26')</v>
      </c>
      <c r="AP26" s="18" t="str">
        <f>"taxrange_min(results_df,'"&amp;Shipment_Order__c_exp4404[[#This Row],[Client_Reference__c]]&amp;"')"</f>
        <v>taxrange_min(results_df,'MED26')</v>
      </c>
      <c r="AQ26" s="18" t="str">
        <f>"costrange_max(results_df,'"&amp;Shipment_Order__c_exp4404[[#This Row],[Client_Reference__c]]&amp;"')"</f>
        <v>costrange_max(results_df,'MED26')</v>
      </c>
      <c r="AR26" s="18" t="str">
        <f>"costrange_min(results_df,'"&amp;Shipment_Order__c_exp4404[[#This Row],[Client_Reference__c]]&amp;"')"</f>
        <v>costrange_min(results_df,'MED26')</v>
      </c>
      <c r="AS26" t="s">
        <v>2056</v>
      </c>
      <c r="AT26" t="str">
        <f>Shipment_Order__c_exp4404[[#This Row],[Client_Reference__c]]</f>
        <v>MED26</v>
      </c>
      <c r="AV26" t="s">
        <v>1538</v>
      </c>
      <c r="AW26" t="s">
        <v>2057</v>
      </c>
      <c r="AX26" t="s">
        <v>2058</v>
      </c>
      <c r="AY26" t="s">
        <v>1729</v>
      </c>
      <c r="AZ26" t="s">
        <v>1729</v>
      </c>
      <c r="BA26" t="s">
        <v>1729</v>
      </c>
      <c r="BB26" t="s">
        <v>1729</v>
      </c>
      <c r="BC26" t="s">
        <v>1729</v>
      </c>
      <c r="BD26" t="s">
        <v>1729</v>
      </c>
      <c r="BE26" t="s">
        <v>1729</v>
      </c>
      <c r="BF26" t="s">
        <v>1729</v>
      </c>
      <c r="BG26" t="s">
        <v>1729</v>
      </c>
      <c r="BH26" t="s">
        <v>1729</v>
      </c>
      <c r="BI26" t="s">
        <v>1763</v>
      </c>
      <c r="BJ26" t="s">
        <v>1764</v>
      </c>
      <c r="BK26" t="s">
        <v>1729</v>
      </c>
      <c r="BL26" t="s">
        <v>1734</v>
      </c>
      <c r="BM26" t="s">
        <v>1729</v>
      </c>
      <c r="BN26" t="s">
        <v>1729</v>
      </c>
      <c r="BO26" t="s">
        <v>1743</v>
      </c>
      <c r="BP26" t="s">
        <v>1743</v>
      </c>
      <c r="BQ26" t="s">
        <v>1729</v>
      </c>
      <c r="BR26" t="s">
        <v>1729</v>
      </c>
      <c r="BS26" t="s">
        <v>1729</v>
      </c>
      <c r="BT26" t="s">
        <v>1743</v>
      </c>
      <c r="BU26" t="s">
        <v>1729</v>
      </c>
      <c r="BV26" t="s">
        <v>1729</v>
      </c>
      <c r="BW26" t="s">
        <v>1729</v>
      </c>
      <c r="BX26" t="s">
        <v>1729</v>
      </c>
      <c r="BY26" t="s">
        <v>1729</v>
      </c>
      <c r="BZ26" s="18" t="s">
        <v>21</v>
      </c>
      <c r="CA26" t="str">
        <f>Part__c_exp5415[[#This Row],[Shipment_Order__r.Client_Reference__c]]&amp;":"&amp;Part__c_exp5415[[#This Row],[LookupName]]</f>
        <v>MED10:54321TESTING12345</v>
      </c>
      <c r="CM26" t="s">
        <v>1487</v>
      </c>
      <c r="CN26" t="s">
        <v>2059</v>
      </c>
      <c r="CO26" t="s">
        <v>2060</v>
      </c>
      <c r="CP26" t="s">
        <v>2061</v>
      </c>
      <c r="CQ26" t="s">
        <v>1728</v>
      </c>
      <c r="CR26" t="s">
        <v>1743</v>
      </c>
      <c r="CS26" t="s">
        <v>1756</v>
      </c>
      <c r="CT26" t="s">
        <v>1760</v>
      </c>
      <c r="CU26" t="s">
        <v>1753</v>
      </c>
      <c r="CV26" t="str">
        <f>SUBSTITUTE(Task_exp7437[[#This Row],[Shipment_Order__r.Client_Reference__c]]&amp;":"&amp;Task_exp7437[[#This Row],[Master_Task_LookupName]],"\","")</f>
        <v>MED02:Original Documents to be Couriered to the In-country Team (UAE &lt; $20 000)</v>
      </c>
    </row>
    <row r="27" spans="1:100" x14ac:dyDescent="0.25">
      <c r="AV27" t="s">
        <v>1538</v>
      </c>
      <c r="AW27" t="s">
        <v>2062</v>
      </c>
      <c r="AX27" t="s">
        <v>2063</v>
      </c>
      <c r="AY27" t="s">
        <v>2064</v>
      </c>
      <c r="AZ27" t="s">
        <v>2065</v>
      </c>
      <c r="BA27" t="s">
        <v>1729</v>
      </c>
      <c r="BB27" t="s">
        <v>1729</v>
      </c>
      <c r="BC27" t="s">
        <v>1740</v>
      </c>
      <c r="BD27" s="18" t="str">
        <f>"inherit(results_df,'Part__c','"&amp;Part__c_exp5415[[#This Row],[Lookup Value]]&amp;"','Product__r.Li_on_batteries__c')"</f>
        <v>inherit(results_df,'Part__c','MED10:FEX-40D-AMEU','Product__r.Li_on_batteries__c')</v>
      </c>
      <c r="BE27" s="18" t="str">
        <f>"inherit(results_df,'Part__c','"&amp;Part__c_exp5415[[#This Row],[Lookup Value]]&amp;"','Product__r.Category__c')"</f>
        <v>inherit(results_df,'Part__c','MED10:FEX-40D-AMEU','Product__r.Category__c')</v>
      </c>
      <c r="BF27" s="18" t="str">
        <f>"inherit(results_df,'Part__c','"&amp;Part__c_exp5415[[#This Row],[Lookup Value]]&amp;"','Product__r.Sub_Category__c')"</f>
        <v>inherit(results_df,'Part__c','MED10:FEX-40D-AMEU','Product__r.Sub_Category__c')</v>
      </c>
      <c r="BG27" s="18" t="str">
        <f>"inherit(results_df,'Part__c','"&amp;Part__c_exp5415[[#This Row],[Lookup Value]]&amp;"','Product__r.US_HTS_Code__c')"</f>
        <v>inherit(results_df,'Part__c','MED10:FEX-40D-AMEU','Product__r.US_HTS_Code__c')</v>
      </c>
      <c r="BH27" s="18" t="str">
        <f>"inherit(results_df,'Part__c','"&amp;Part__c_exp5415[[#This Row],[Lookup Value]]&amp;"','Product__r.ECCN__c')"</f>
        <v>inherit(results_df,'Part__c','MED10:FEX-40D-AMEU','Product__r.ECCN__c')</v>
      </c>
      <c r="BI27" s="18" t="str">
        <f>"inherit(results_df,'Part__c','"&amp;Part__c_exp5415[[#This Row],[Lookup Value]]&amp;"','Product__r.Country_Two_Digit__c')"</f>
        <v>inherit(results_df,'Part__c','MED10:FEX-40D-AMEU','Product__r.Country_Two_Digit__c')</v>
      </c>
      <c r="BJ27" s="18" t="str">
        <f>"inherit(results_df,'Part__c','"&amp;Part__c_exp5415[[#This Row],[Lookup Value]]&amp;"','Product__r.Suggested_Country_of_Origin__c')"</f>
        <v>inherit(results_df,'Part__c','MED10:FEX-40D-AMEU','Product__r.Suggested_Country_of_Origin__c')</v>
      </c>
      <c r="BK27" s="18" t="str">
        <f>"inherit(results_df,'Part__c','"&amp;Part__c_exp5415[[#This Row],[Lookup Value]]&amp;"','Product__r.Country_of_Origin2__c')"</f>
        <v>inherit(results_df,'Part__c','MED10:FEX-40D-AMEU','Product__r.Country_of_Origin2__c')</v>
      </c>
      <c r="BL27" s="18" t="str">
        <f>"inherit(results_df,'Part__c','"&amp;Part__c_exp5415[[#This Row],[Lookup Value]]&amp;"','Product__r.MSRP__c')"</f>
        <v>inherit(results_df,'Part__c','MED10:FEX-40D-AMEU','Product__r.MSRP__c')</v>
      </c>
      <c r="BM27" s="18" t="s">
        <v>2066</v>
      </c>
      <c r="BN27" t="s">
        <v>2063</v>
      </c>
      <c r="BO27" t="s">
        <v>1728</v>
      </c>
      <c r="BP27" t="s">
        <v>1728</v>
      </c>
      <c r="BQ27" s="18" t="str">
        <f>"inherit(results_df,'Part__c','"&amp;Part__c_exp5415[[#This Row],[Lookup Value]]&amp;"','Product__r.Manufacturer__r.Name')"</f>
        <v>inherit(results_df,'Part__c','MED10:FEX-40D-AMEU','Product__r.Manufacturer__r.Name')</v>
      </c>
      <c r="BR27" s="18" t="str">
        <f>"inherit(results_df,'Part__c','"&amp;Part__c_exp5415[[#This Row],[Lookup Value]]&amp;"','Product__r.Wireless_capability__c')"</f>
        <v>inherit(results_df,'Part__c','MED10:FEX-40D-AMEU','Product__r.Wireless_capability__c')</v>
      </c>
      <c r="BS27" s="18" t="str">
        <f>"inherit(results_df,'Part__c','"&amp;Part__c_exp5415[[#This Row],[Lookup Value]]&amp;"','Product__r.Encryption__c')"</f>
        <v>inherit(results_df,'Part__c','MED10:FEX-40D-AMEU','Product__r.Encryption__c')</v>
      </c>
      <c r="BT27" t="s">
        <v>1728</v>
      </c>
      <c r="BU27" s="18" t="str">
        <f>"inherit(results_df,'Part__c','"&amp;Part__c_exp5415[[#This Row],[Lookup Value]]&amp;"','Matched_HS_Code2__r.Rate__c')"</f>
        <v>inherit(results_df,'Part__c','MED10:FEX-40D-AMEU','Matched_HS_Code2__r.Rate__c')</v>
      </c>
      <c r="BV27" s="18" t="str">
        <f>"inherit(results_df,'Part__c','"&amp;Part__c_exp5415[[#This Row],[Lookup Value]]&amp;"','Matched_HS_Code2__r.Additional_Part_Specific_Tax_Rate_1__c')"</f>
        <v>inherit(results_df,'Part__c','MED10:FEX-40D-AMEU','Matched_HS_Code2__r.Additional_Part_Specific_Tax_Rate_1__c')</v>
      </c>
      <c r="BW27" t="s">
        <v>1729</v>
      </c>
      <c r="BX27" t="s">
        <v>1729</v>
      </c>
      <c r="BY27" t="str">
        <f>"inherit(results_df,'Part__c','"&amp;Part__c_exp5415[[#This Row],[Lookup Value]]&amp;"','Matched_HS_Code2__r.Specific_VAT_Rate__c')"</f>
        <v>inherit(results_df,'Part__c','MED10:FEX-40D-AMEU','Matched_HS_Code2__r.Specific_VAT_Rate__c')</v>
      </c>
      <c r="BZ27" s="18" t="s">
        <v>21</v>
      </c>
      <c r="CA27" t="str">
        <f>Part__c_exp5415[[#This Row],[Shipment_Order__r.Client_Reference__c]]&amp;":"&amp;Part__c_exp5415[[#This Row],[LookupName]]</f>
        <v>MED10:FEX-40D-AMEU</v>
      </c>
      <c r="CM27" t="s">
        <v>1487</v>
      </c>
      <c r="CN27" t="s">
        <v>2067</v>
      </c>
      <c r="CO27" t="s">
        <v>2068</v>
      </c>
      <c r="CP27" t="s">
        <v>2069</v>
      </c>
      <c r="CQ27" t="s">
        <v>1728</v>
      </c>
      <c r="CR27" t="s">
        <v>1743</v>
      </c>
      <c r="CS27" t="s">
        <v>1751</v>
      </c>
      <c r="CT27" t="s">
        <v>1752</v>
      </c>
      <c r="CU27" t="s">
        <v>1753</v>
      </c>
      <c r="CV27" t="str">
        <f>SUBSTITUTE(Task_exp7437[[#This Row],[Shipment_Order__r.Client_Reference__c]]&amp;":"&amp;Task_exp7437[[#This Row],[Master_Task_LookupName]],"\","")</f>
        <v>MED02:Shipping Pack to be Compiled (Specific Instructions)</v>
      </c>
    </row>
    <row r="28" spans="1:100" x14ac:dyDescent="0.25">
      <c r="AV28" t="s">
        <v>1538</v>
      </c>
      <c r="AW28" t="s">
        <v>2070</v>
      </c>
      <c r="AX28" t="s">
        <v>2071</v>
      </c>
      <c r="AY28" t="s">
        <v>2072</v>
      </c>
      <c r="AZ28" t="s">
        <v>2073</v>
      </c>
      <c r="BA28" t="s">
        <v>1729</v>
      </c>
      <c r="BB28" t="s">
        <v>1729</v>
      </c>
      <c r="BC28" t="s">
        <v>1740</v>
      </c>
      <c r="BD28" s="18" t="str">
        <f>"inherit(results_df,'Part__c','"&amp;Part__c_exp5415[[#This Row],[Lookup Value]]&amp;"','Product__r.Li_on_batteries__c')"</f>
        <v>inherit(results_df,'Part__c','MED10:PAN-PA-220-RACK-SINGLE','Product__r.Li_on_batteries__c')</v>
      </c>
      <c r="BE28" s="18" t="str">
        <f>"inherit(results_df,'Part__c','"&amp;Part__c_exp5415[[#This Row],[Lookup Value]]&amp;"','Product__r.Category__c')"</f>
        <v>inherit(results_df,'Part__c','MED10:PAN-PA-220-RACK-SINGLE','Product__r.Category__c')</v>
      </c>
      <c r="BF28" s="18" t="str">
        <f>"inherit(results_df,'Part__c','"&amp;Part__c_exp5415[[#This Row],[Lookup Value]]&amp;"','Product__r.Sub_Category__c')"</f>
        <v>inherit(results_df,'Part__c','MED10:PAN-PA-220-RACK-SINGLE','Product__r.Sub_Category__c')</v>
      </c>
      <c r="BG28" s="18" t="str">
        <f>"inherit(results_df,'Part__c','"&amp;Part__c_exp5415[[#This Row],[Lookup Value]]&amp;"','Product__r.US_HTS_Code__c')"</f>
        <v>inherit(results_df,'Part__c','MED10:PAN-PA-220-RACK-SINGLE','Product__r.US_HTS_Code__c')</v>
      </c>
      <c r="BH28" s="18" t="str">
        <f>"inherit(results_df,'Part__c','"&amp;Part__c_exp5415[[#This Row],[Lookup Value]]&amp;"','Product__r.ECCN__c')"</f>
        <v>inherit(results_df,'Part__c','MED10:PAN-PA-220-RACK-SINGLE','Product__r.ECCN__c')</v>
      </c>
      <c r="BI28" s="18" t="str">
        <f>"inherit(results_df,'Part__c','"&amp;Part__c_exp5415[[#This Row],[Lookup Value]]&amp;"','Product__r.Country_Two_Digit__c')"</f>
        <v>inherit(results_df,'Part__c','MED10:PAN-PA-220-RACK-SINGLE','Product__r.Country_Two_Digit__c')</v>
      </c>
      <c r="BJ28" s="18" t="str">
        <f>"inherit(results_df,'Part__c','"&amp;Part__c_exp5415[[#This Row],[Lookup Value]]&amp;"','Product__r.Suggested_Country_of_Origin__c')"</f>
        <v>inherit(results_df,'Part__c','MED10:PAN-PA-220-RACK-SINGLE','Product__r.Suggested_Country_of_Origin__c')</v>
      </c>
      <c r="BK28" s="18" t="str">
        <f>"inherit(results_df,'Part__c','"&amp;Part__c_exp5415[[#This Row],[Lookup Value]]&amp;"','Product__r.Country_of_Origin2__c')"</f>
        <v>inherit(results_df,'Part__c','MED10:PAN-PA-220-RACK-SINGLE','Product__r.Country_of_Origin2__c')</v>
      </c>
      <c r="BL28" s="18" t="str">
        <f>"inherit(results_df,'Part__c','"&amp;Part__c_exp5415[[#This Row],[Lookup Value]]&amp;"','Product__r.MSRP__c')"</f>
        <v>inherit(results_df,'Part__c','MED10:PAN-PA-220-RACK-SINGLE','Product__r.MSRP__c')</v>
      </c>
      <c r="BM28" s="18" t="s">
        <v>2074</v>
      </c>
      <c r="BN28" t="s">
        <v>2071</v>
      </c>
      <c r="BO28" t="s">
        <v>1728</v>
      </c>
      <c r="BP28" t="s">
        <v>1728</v>
      </c>
      <c r="BQ28" s="18" t="str">
        <f>"inherit(results_df,'Part__c','"&amp;Part__c_exp5415[[#This Row],[Lookup Value]]&amp;"','Product__r.Manufacturer__r.Name')"</f>
        <v>inherit(results_df,'Part__c','MED10:PAN-PA-220-RACK-SINGLE','Product__r.Manufacturer__r.Name')</v>
      </c>
      <c r="BR28" s="18" t="str">
        <f>"inherit(results_df,'Part__c','"&amp;Part__c_exp5415[[#This Row],[Lookup Value]]&amp;"','Product__r.Wireless_capability__c')"</f>
        <v>inherit(results_df,'Part__c','MED10:PAN-PA-220-RACK-SINGLE','Product__r.Wireless_capability__c')</v>
      </c>
      <c r="BS28" s="18" t="str">
        <f>"inherit(results_df,'Part__c','"&amp;Part__c_exp5415[[#This Row],[Lookup Value]]&amp;"','Product__r.Encryption__c')"</f>
        <v>inherit(results_df,'Part__c','MED10:PAN-PA-220-RACK-SINGLE','Product__r.Encryption__c')</v>
      </c>
      <c r="BT28" t="s">
        <v>1728</v>
      </c>
      <c r="BU28" s="18" t="str">
        <f>"inherit(results_df,'Part__c','"&amp;Part__c_exp5415[[#This Row],[Lookup Value]]&amp;"','Matched_HS_Code2__r.Rate__c')"</f>
        <v>inherit(results_df,'Part__c','MED10:PAN-PA-220-RACK-SINGLE','Matched_HS_Code2__r.Rate__c')</v>
      </c>
      <c r="BV28" s="18" t="str">
        <f>"inherit(results_df,'Part__c','"&amp;Part__c_exp5415[[#This Row],[Lookup Value]]&amp;"','Matched_HS_Code2__r.Additional_Part_Specific_Tax_Rate_1__c')"</f>
        <v>inherit(results_df,'Part__c','MED10:PAN-PA-220-RACK-SINGLE','Matched_HS_Code2__r.Additional_Part_Specific_Tax_Rate_1__c')</v>
      </c>
      <c r="BW28" t="s">
        <v>1729</v>
      </c>
      <c r="BX28" t="s">
        <v>1729</v>
      </c>
      <c r="BY28" t="str">
        <f>"inherit(results_df,'Part__c','"&amp;Part__c_exp5415[[#This Row],[Lookup Value]]&amp;"','Matched_HS_Code2__r.Specific_VAT_Rate__c')"</f>
        <v>inherit(results_df,'Part__c','MED10:PAN-PA-220-RACK-SINGLE','Matched_HS_Code2__r.Specific_VAT_Rate__c')</v>
      </c>
      <c r="BZ28" s="18" t="s">
        <v>21</v>
      </c>
      <c r="CA28" t="str">
        <f>Part__c_exp5415[[#This Row],[Shipment_Order__r.Client_Reference__c]]&amp;":"&amp;Part__c_exp5415[[#This Row],[LookupName]]</f>
        <v>MED10:PAN-PA-220-RACK-SINGLE</v>
      </c>
      <c r="CM28" t="s">
        <v>1487</v>
      </c>
      <c r="CN28" t="s">
        <v>2075</v>
      </c>
      <c r="CO28" t="s">
        <v>2076</v>
      </c>
      <c r="CP28" t="s">
        <v>2077</v>
      </c>
      <c r="CQ28" t="s">
        <v>1728</v>
      </c>
      <c r="CR28" t="s">
        <v>1743</v>
      </c>
      <c r="CS28" t="s">
        <v>1751</v>
      </c>
      <c r="CT28" t="s">
        <v>1760</v>
      </c>
      <c r="CU28" t="s">
        <v>1973</v>
      </c>
      <c r="CV28" t="str">
        <f>SUBSTITUTE(Task_exp7437[[#This Row],[Shipment_Order__r.Client_Reference__c]]&amp;":"&amp;Task_exp7437[[#This Row],[Master_Task_LookupName]],"\","")</f>
        <v>MED02:No Binding Quote Available (Freight Forwarder)</v>
      </c>
    </row>
    <row r="29" spans="1:100" x14ac:dyDescent="0.25">
      <c r="AV29" t="s">
        <v>1538</v>
      </c>
      <c r="AW29" t="s">
        <v>2078</v>
      </c>
      <c r="AX29" t="s">
        <v>2079</v>
      </c>
      <c r="AY29" t="s">
        <v>2080</v>
      </c>
      <c r="AZ29" t="s">
        <v>2081</v>
      </c>
      <c r="BA29" t="s">
        <v>1729</v>
      </c>
      <c r="BB29" t="s">
        <v>1729</v>
      </c>
      <c r="BC29" t="s">
        <v>1740</v>
      </c>
      <c r="BD29" s="18" t="str">
        <f>"inherit(results_df,'Part__c','"&amp;Part__c_exp5415[[#This Row],[Lookup Value]]&amp;"','Product__r.Li_on_batteries__c')"</f>
        <v>inherit(results_df,'Part__c','MED10:PAN-PWR-CORD-EU','Product__r.Li_on_batteries__c')</v>
      </c>
      <c r="BE29" s="18" t="str">
        <f>"inherit(results_df,'Part__c','"&amp;Part__c_exp5415[[#This Row],[Lookup Value]]&amp;"','Product__r.Category__c')"</f>
        <v>inherit(results_df,'Part__c','MED10:PAN-PWR-CORD-EU','Product__r.Category__c')</v>
      </c>
      <c r="BF29" s="18" t="str">
        <f>"inherit(results_df,'Part__c','"&amp;Part__c_exp5415[[#This Row],[Lookup Value]]&amp;"','Product__r.Sub_Category__c')"</f>
        <v>inherit(results_df,'Part__c','MED10:PAN-PWR-CORD-EU','Product__r.Sub_Category__c')</v>
      </c>
      <c r="BG29" s="18" t="str">
        <f>"inherit(results_df,'Part__c','"&amp;Part__c_exp5415[[#This Row],[Lookup Value]]&amp;"','Product__r.US_HTS_Code__c')"</f>
        <v>inherit(results_df,'Part__c','MED10:PAN-PWR-CORD-EU','Product__r.US_HTS_Code__c')</v>
      </c>
      <c r="BH29" s="18" t="str">
        <f>"inherit(results_df,'Part__c','"&amp;Part__c_exp5415[[#This Row],[Lookup Value]]&amp;"','Product__r.ECCN__c')"</f>
        <v>inherit(results_df,'Part__c','MED10:PAN-PWR-CORD-EU','Product__r.ECCN__c')</v>
      </c>
      <c r="BI29" s="18" t="str">
        <f>"inherit(results_df,'Part__c','"&amp;Part__c_exp5415[[#This Row],[Lookup Value]]&amp;"','Product__r.Country_Two_Digit__c')"</f>
        <v>inherit(results_df,'Part__c','MED10:PAN-PWR-CORD-EU','Product__r.Country_Two_Digit__c')</v>
      </c>
      <c r="BJ29" s="18" t="str">
        <f>"inherit(results_df,'Part__c','"&amp;Part__c_exp5415[[#This Row],[Lookup Value]]&amp;"','Product__r.Suggested_Country_of_Origin__c')"</f>
        <v>inherit(results_df,'Part__c','MED10:PAN-PWR-CORD-EU','Product__r.Suggested_Country_of_Origin__c')</v>
      </c>
      <c r="BK29" s="18" t="str">
        <f>"inherit(results_df,'Part__c','"&amp;Part__c_exp5415[[#This Row],[Lookup Value]]&amp;"','Product__r.Country_of_Origin2__c')"</f>
        <v>inherit(results_df,'Part__c','MED10:PAN-PWR-CORD-EU','Product__r.Country_of_Origin2__c')</v>
      </c>
      <c r="BL29" s="18" t="str">
        <f>"inherit(results_df,'Part__c','"&amp;Part__c_exp5415[[#This Row],[Lookup Value]]&amp;"','Product__r.MSRP__c')"</f>
        <v>inherit(results_df,'Part__c','MED10:PAN-PWR-CORD-EU','Product__r.MSRP__c')</v>
      </c>
      <c r="BM29" s="18" t="s">
        <v>2082</v>
      </c>
      <c r="BN29" t="s">
        <v>2079</v>
      </c>
      <c r="BO29" t="s">
        <v>1728</v>
      </c>
      <c r="BP29" t="s">
        <v>1728</v>
      </c>
      <c r="BQ29" s="18" t="str">
        <f>"inherit(results_df,'Part__c','"&amp;Part__c_exp5415[[#This Row],[Lookup Value]]&amp;"','Product__r.Manufacturer__r.Name')"</f>
        <v>inherit(results_df,'Part__c','MED10:PAN-PWR-CORD-EU','Product__r.Manufacturer__r.Name')</v>
      </c>
      <c r="BR29" s="18" t="str">
        <f>"inherit(results_df,'Part__c','"&amp;Part__c_exp5415[[#This Row],[Lookup Value]]&amp;"','Product__r.Wireless_capability__c')"</f>
        <v>inherit(results_df,'Part__c','MED10:PAN-PWR-CORD-EU','Product__r.Wireless_capability__c')</v>
      </c>
      <c r="BS29" s="18" t="str">
        <f>"inherit(results_df,'Part__c','"&amp;Part__c_exp5415[[#This Row],[Lookup Value]]&amp;"','Product__r.Encryption__c')"</f>
        <v>inherit(results_df,'Part__c','MED10:PAN-PWR-CORD-EU','Product__r.Encryption__c')</v>
      </c>
      <c r="BT29" t="s">
        <v>1728</v>
      </c>
      <c r="BU29" s="18" t="str">
        <f>"inherit(results_df,'Part__c','"&amp;Part__c_exp5415[[#This Row],[Lookup Value]]&amp;"','Matched_HS_Code2__r.Rate__c')"</f>
        <v>inherit(results_df,'Part__c','MED10:PAN-PWR-CORD-EU','Matched_HS_Code2__r.Rate__c')</v>
      </c>
      <c r="BV29" s="18" t="str">
        <f>"inherit(results_df,'Part__c','"&amp;Part__c_exp5415[[#This Row],[Lookup Value]]&amp;"','Matched_HS_Code2__r.Additional_Part_Specific_Tax_Rate_1__c')"</f>
        <v>inherit(results_df,'Part__c','MED10:PAN-PWR-CORD-EU','Matched_HS_Code2__r.Additional_Part_Specific_Tax_Rate_1__c')</v>
      </c>
      <c r="BW29" t="s">
        <v>1729</v>
      </c>
      <c r="BX29" s="18" t="str">
        <f>"inherit(results_df,'Part__c','"&amp;Part__c_exp5415[[#This Row],[Lookup Value]]&amp;"','Matched_HS_Code2__r.Status__c')"</f>
        <v>inherit(results_df,'Part__c','MED10:PAN-PWR-CORD-EU','Matched_HS_Code2__r.Status__c')</v>
      </c>
      <c r="BY29" s="18" t="str">
        <f>"inherit(results_df,'Part__c','"&amp;Part__c_exp5415[[#This Row],[Lookup Value]]&amp;"','Matched_HS_Code2__r.Specific_VAT_Rate__c')"</f>
        <v>inherit(results_df,'Part__c','MED10:PAN-PWR-CORD-EU','Matched_HS_Code2__r.Specific_VAT_Rate__c')</v>
      </c>
      <c r="BZ29" s="18" t="s">
        <v>21</v>
      </c>
      <c r="CA29" t="str">
        <f>Part__c_exp5415[[#This Row],[Shipment_Order__r.Client_Reference__c]]&amp;":"&amp;Part__c_exp5415[[#This Row],[LookupName]]</f>
        <v>MED10:PAN-PWR-CORD-EU</v>
      </c>
      <c r="CM29" t="s">
        <v>1487</v>
      </c>
      <c r="CN29" t="s">
        <v>1843</v>
      </c>
      <c r="CO29" t="s">
        <v>1844</v>
      </c>
      <c r="CP29" t="s">
        <v>1845</v>
      </c>
      <c r="CQ29" t="s">
        <v>1728</v>
      </c>
      <c r="CR29" t="s">
        <v>1743</v>
      </c>
      <c r="CS29" t="s">
        <v>1751</v>
      </c>
      <c r="CT29" t="s">
        <v>1760</v>
      </c>
      <c r="CU29" t="s">
        <v>1753</v>
      </c>
      <c r="CV29" t="str">
        <f>SUBSTITUTE(Task_exp7437[[#This Row],[Shipment_Order__r.Client_Reference__c]]&amp;":"&amp;Task_exp7437[[#This Row],[Master_Task_LookupName]],"\","")</f>
        <v>MED02:Datasheet</v>
      </c>
    </row>
    <row r="30" spans="1:100" x14ac:dyDescent="0.25">
      <c r="AV30" t="s">
        <v>1538</v>
      </c>
      <c r="AW30" t="s">
        <v>1898</v>
      </c>
      <c r="AX30" t="s">
        <v>1899</v>
      </c>
      <c r="AY30" t="s">
        <v>2083</v>
      </c>
      <c r="AZ30" t="s">
        <v>2084</v>
      </c>
      <c r="BA30" t="s">
        <v>2085</v>
      </c>
      <c r="BB30" t="s">
        <v>1899</v>
      </c>
      <c r="BC30" t="s">
        <v>1740</v>
      </c>
      <c r="BD30" s="18" t="str">
        <f>"inherit(results_df,'Part__c','"&amp;Part__c_exp5415[[#This Row],[Lookup Value]]&amp;"','Product__r.Li_on_batteries__c')"</f>
        <v>inherit(results_df,'Part__c','MED10:TE-815','Product__r.Li_on_batteries__c')</v>
      </c>
      <c r="BE30" s="18" t="str">
        <f>"inherit(results_df,'Part__c','"&amp;Part__c_exp5415[[#This Row],[Lookup Value]]&amp;"','Product__r.Category__c')"</f>
        <v>inherit(results_df,'Part__c','MED10:TE-815','Product__r.Category__c')</v>
      </c>
      <c r="BF30" s="18" t="str">
        <f>"inherit(results_df,'Part__c','"&amp;Part__c_exp5415[[#This Row],[Lookup Value]]&amp;"','Product__r.Sub_Category__c')"</f>
        <v>inherit(results_df,'Part__c','MED10:TE-815','Product__r.Sub_Category__c')</v>
      </c>
      <c r="BG30" s="18" t="str">
        <f>"inherit(results_df,'Part__c','"&amp;Part__c_exp5415[[#This Row],[Lookup Value]]&amp;"','Catalogue_Part__r.US_HTS_Code__c')"</f>
        <v>inherit(results_df,'Part__c','MED10:TE-815','Catalogue_Part__r.US_HTS_Code__c')</v>
      </c>
      <c r="BH30" s="18" t="str">
        <f>"inherit(results_df,'Part__c','"&amp;Part__c_exp5415[[#This Row],[Lookup Value]]&amp;"','Catalogue_Part__r.ECCN_NO__c')"</f>
        <v>inherit(results_df,'Part__c','MED10:TE-815','Catalogue_Part__r.ECCN_NO__c')</v>
      </c>
      <c r="BI30" s="18" t="str">
        <f>"inherit(results_df,'Part__c','"&amp;Part__c_exp5415[[#This Row],[Lookup Value]]&amp;"','Catalogue_Part__r.COO_2_digit__c')"</f>
        <v>inherit(results_df,'Part__c','MED10:TE-815','Catalogue_Part__r.COO_2_digit__c')</v>
      </c>
      <c r="BJ30" s="18" t="s">
        <v>1872</v>
      </c>
      <c r="BK30" s="18" t="str">
        <f>"inherit(results_df,'Part__c','"&amp;Part__c_exp5415[[#This Row],[Lookup Value]]&amp;"','Product__r.Country_of_Origin2__c')"</f>
        <v>inherit(results_df,'Part__c','MED10:TE-815','Product__r.Country_of_Origin2__c')</v>
      </c>
      <c r="BL30" s="18" t="str">
        <f>"inherit(results_df,'Part__c','"&amp;Part__c_exp5415[[#This Row],[Lookup Value]]&amp;"','Product__r.MSRP__c')"</f>
        <v>inherit(results_df,'Part__c','MED10:TE-815','Product__r.MSRP__c')</v>
      </c>
      <c r="BM30" s="18" t="s">
        <v>1902</v>
      </c>
      <c r="BN30" t="s">
        <v>1899</v>
      </c>
      <c r="BO30" t="s">
        <v>1728</v>
      </c>
      <c r="BP30" t="s">
        <v>1728</v>
      </c>
      <c r="BQ30" s="18" t="str">
        <f>"inherit(results_df,'Part__c','"&amp;Part__c_exp5415[[#This Row],[Lookup Value]]&amp;"','Product__r.Manufacturer__r.Name')"</f>
        <v>inherit(results_df,'Part__c','MED10:TE-815','Product__r.Manufacturer__r.Name')</v>
      </c>
      <c r="BR30" s="18" t="str">
        <f>"inherit(results_df,'Part__c','"&amp;Part__c_exp5415[[#This Row],[Lookup Value]]&amp;"','Product__r.Wireless_capability__c')"</f>
        <v>inherit(results_df,'Part__c','MED10:TE-815','Product__r.Wireless_capability__c')</v>
      </c>
      <c r="BS30" s="18" t="str">
        <f>"inherit(results_df,'Part__c','"&amp;Part__c_exp5415[[#This Row],[Lookup Value]]&amp;"','Product__r.Encryption__c')"</f>
        <v>inherit(results_df,'Part__c','MED10:TE-815','Product__r.Encryption__c')</v>
      </c>
      <c r="BT30" t="s">
        <v>1728</v>
      </c>
      <c r="BU30" s="18" t="s">
        <v>1734</v>
      </c>
      <c r="BV30" s="18" t="s">
        <v>2086</v>
      </c>
      <c r="BW30" t="s">
        <v>1729</v>
      </c>
      <c r="BX30" t="s">
        <v>1729</v>
      </c>
      <c r="BY30" t="str">
        <f>"inherit(results_df,'Part__c','"&amp;Part__c_exp5415[[#This Row],[Lookup Value]]&amp;"','Matched_HS_Code2__r.Specific_VAT_Rate__c')"</f>
        <v>inherit(results_df,'Part__c','MED10:TE-815','Matched_HS_Code2__r.Specific_VAT_Rate__c')</v>
      </c>
      <c r="BZ30" s="18" t="s">
        <v>21</v>
      </c>
      <c r="CA30" t="str">
        <f>Part__c_exp5415[[#This Row],[Shipment_Order__r.Client_Reference__c]]&amp;":"&amp;Part__c_exp5415[[#This Row],[LookupName]]</f>
        <v>MED10:TE-815</v>
      </c>
      <c r="CM30" t="s">
        <v>1487</v>
      </c>
      <c r="CN30" t="s">
        <v>1857</v>
      </c>
      <c r="CO30" t="s">
        <v>1858</v>
      </c>
      <c r="CP30" t="s">
        <v>1859</v>
      </c>
      <c r="CQ30" t="s">
        <v>1728</v>
      </c>
      <c r="CR30" t="s">
        <v>1743</v>
      </c>
      <c r="CS30" t="s">
        <v>1751</v>
      </c>
      <c r="CT30" t="s">
        <v>1760</v>
      </c>
      <c r="CU30" t="s">
        <v>1753</v>
      </c>
      <c r="CV30" t="str">
        <f>SUBSTITUTE(Task_exp7437[[#This Row],[Shipment_Order__r.Client_Reference__c]]&amp;":"&amp;Task_exp7437[[#This Row],[Master_Task_LookupName]],"\","")</f>
        <v>MED02:Multiple FDAs package labelling</v>
      </c>
    </row>
    <row r="31" spans="1:100" x14ac:dyDescent="0.25">
      <c r="AV31" t="s">
        <v>1538</v>
      </c>
      <c r="AW31" t="s">
        <v>2087</v>
      </c>
      <c r="AX31" t="s">
        <v>2088</v>
      </c>
      <c r="AY31" t="s">
        <v>2440</v>
      </c>
      <c r="AZ31" t="s">
        <v>2089</v>
      </c>
      <c r="BA31" t="s">
        <v>1729</v>
      </c>
      <c r="BB31" t="s">
        <v>1729</v>
      </c>
      <c r="BC31" t="s">
        <v>1740</v>
      </c>
      <c r="BD31" s="18" t="str">
        <f>"inherit(results_df,'Part__c','"&amp;Part__c_exp5415[[#This Row],[Lookup Value]]&amp;"','Product__r.Li_on_batteries__c')"</f>
        <v>inherit(results_df,'Part__c','MED10:VC-EDG-RMB-P','Product__r.Li_on_batteries__c')</v>
      </c>
      <c r="BE31" s="18" t="str">
        <f>"inherit(results_df,'Part__c','"&amp;Part__c_exp5415[[#This Row],[Lookup Value]]&amp;"','Product__r.Category__c')"</f>
        <v>inherit(results_df,'Part__c','MED10:VC-EDG-RMB-P','Product__r.Category__c')</v>
      </c>
      <c r="BF31" s="18" t="str">
        <f>"inherit(results_df,'Part__c','"&amp;Part__c_exp5415[[#This Row],[Lookup Value]]&amp;"','Product__r.Sub_Category__c')"</f>
        <v>inherit(results_df,'Part__c','MED10:VC-EDG-RMB-P','Product__r.Sub_Category__c')</v>
      </c>
      <c r="BG31" s="18" t="str">
        <f>"inherit(results_df,'Part__c','"&amp;Part__c_exp5415[[#This Row],[Lookup Value]]&amp;"','Product__r.US_HTS_Code__c')"</f>
        <v>inherit(results_df,'Part__c','MED10:VC-EDG-RMB-P','Product__r.US_HTS_Code__c')</v>
      </c>
      <c r="BH31" s="18" t="str">
        <f>"inherit(results_df,'Part__c','"&amp;Part__c_exp5415[[#This Row],[Lookup Value]]&amp;"','Product__r.ECCN__c')"</f>
        <v>inherit(results_df,'Part__c','MED10:VC-EDG-RMB-P','Product__r.ECCN__c')</v>
      </c>
      <c r="BI31" s="18" t="str">
        <f>"inherit(results_df,'Part__c','"&amp;Part__c_exp5415[[#This Row],[Lookup Value]]&amp;"','Product__r.Country_Two_Digit__c')"</f>
        <v>inherit(results_df,'Part__c','MED10:VC-EDG-RMB-P','Product__r.Country_Two_Digit__c')</v>
      </c>
      <c r="BJ31" s="18" t="str">
        <f>"inherit(results_df,'Part__c','"&amp;Part__c_exp5415[[#This Row],[Lookup Value]]&amp;"','Product__r.Suggested_Country_of_Origin__c')"</f>
        <v>inherit(results_df,'Part__c','MED10:VC-EDG-RMB-P','Product__r.Suggested_Country_of_Origin__c')</v>
      </c>
      <c r="BK31" s="18" t="str">
        <f>"inherit(results_df,'Part__c','"&amp;Part__c_exp5415[[#This Row],[Lookup Value]]&amp;"','Product__r.Country_of_Origin2__c')"</f>
        <v>inherit(results_df,'Part__c','MED10:VC-EDG-RMB-P','Product__r.Country_of_Origin2__c')</v>
      </c>
      <c r="BL31" s="18" t="str">
        <f>"inherit(results_df,'Part__c','"&amp;Part__c_exp5415[[#This Row],[Lookup Value]]&amp;"','Product__r.MSRP__c')"</f>
        <v>inherit(results_df,'Part__c','MED10:VC-EDG-RMB-P','Product__r.MSRP__c')</v>
      </c>
      <c r="BM31" s="18" t="s">
        <v>2090</v>
      </c>
      <c r="BN31" t="s">
        <v>2088</v>
      </c>
      <c r="BO31" t="s">
        <v>1728</v>
      </c>
      <c r="BP31" t="s">
        <v>1728</v>
      </c>
      <c r="BQ31" s="18" t="str">
        <f>"inherit(results_df,'Part__c','"&amp;Part__c_exp5415[[#This Row],[Lookup Value]]&amp;"','Product__r.Manufacturer__r.Name')"</f>
        <v>inherit(results_df,'Part__c','MED10:VC-EDG-RMB-P','Product__r.Manufacturer__r.Name')</v>
      </c>
      <c r="BR31" s="18" t="str">
        <f>"inherit(results_df,'Part__c','"&amp;Part__c_exp5415[[#This Row],[Lookup Value]]&amp;"','Product__r.Wireless_capability__c')"</f>
        <v>inherit(results_df,'Part__c','MED10:VC-EDG-RMB-P','Product__r.Wireless_capability__c')</v>
      </c>
      <c r="BS31" s="18" t="str">
        <f>"inherit(results_df,'Part__c','"&amp;Part__c_exp5415[[#This Row],[Lookup Value]]&amp;"','Product__r.Encryption__c')"</f>
        <v>inherit(results_df,'Part__c','MED10:VC-EDG-RMB-P','Product__r.Encryption__c')</v>
      </c>
      <c r="BT31" t="s">
        <v>1728</v>
      </c>
      <c r="BU31" s="18" t="str">
        <f>"inherit(results_df,'Part__c','"&amp;Part__c_exp5415[[#This Row],[Lookup Value]]&amp;"','Matched_HS_Code2__r.Rate__c')"</f>
        <v>inherit(results_df,'Part__c','MED10:VC-EDG-RMB-P','Matched_HS_Code2__r.Rate__c')</v>
      </c>
      <c r="BV31" s="18" t="str">
        <f>"inherit(results_df,'Part__c','"&amp;Part__c_exp5415[[#This Row],[Lookup Value]]&amp;"','Matched_HS_Code2__r.Additional_Part_Specific_Tax_Rate_1__c')"</f>
        <v>inherit(results_df,'Part__c','MED10:VC-EDG-RMB-P','Matched_HS_Code2__r.Additional_Part_Specific_Tax_Rate_1__c')</v>
      </c>
      <c r="BW31" t="s">
        <v>1729</v>
      </c>
      <c r="BX31" s="18" t="str">
        <f>"inherit(results_df,'Part__c','"&amp;Part__c_exp5415[[#This Row],[Lookup Value]]&amp;"','Matched_HS_Code2__r.Status__c')"</f>
        <v>inherit(results_df,'Part__c','MED10:VC-EDG-RMB-P','Matched_HS_Code2__r.Status__c')</v>
      </c>
      <c r="BY31" s="18" t="str">
        <f>"inherit(results_df,'Part__c','"&amp;Part__c_exp5415[[#This Row],[Lookup Value]]&amp;"','Matched_HS_Code2__r.Specific_VAT_Rate__c')"</f>
        <v>inherit(results_df,'Part__c','MED10:VC-EDG-RMB-P','Matched_HS_Code2__r.Specific_VAT_Rate__c')</v>
      </c>
      <c r="BZ31" s="18" t="s">
        <v>21</v>
      </c>
      <c r="CA31" t="str">
        <f>Part__c_exp5415[[#This Row],[Shipment_Order__r.Client_Reference__c]]&amp;":"&amp;Part__c_exp5415[[#This Row],[LookupName]]</f>
        <v>MED10:VC-EDG-RMB-P</v>
      </c>
      <c r="CM31" t="s">
        <v>1487</v>
      </c>
      <c r="CN31" t="s">
        <v>2091</v>
      </c>
      <c r="CO31" t="s">
        <v>2092</v>
      </c>
      <c r="CP31" t="s">
        <v>2093</v>
      </c>
      <c r="CQ31" t="s">
        <v>1728</v>
      </c>
      <c r="CR31" t="s">
        <v>1743</v>
      </c>
      <c r="CS31" t="s">
        <v>1751</v>
      </c>
      <c r="CT31" t="s">
        <v>1760</v>
      </c>
      <c r="CU31" t="s">
        <v>1973</v>
      </c>
      <c r="CV31" t="str">
        <f>SUBSTITUTE(Task_exp7437[[#This Row],[Shipment_Order__r.Client_Reference__c]]&amp;":"&amp;Task_exp7437[[#This Row],[Master_Task_LookupName]],"\","")</f>
        <v>MED02:No Binding Quote Available</v>
      </c>
    </row>
    <row r="32" spans="1:100" x14ac:dyDescent="0.25">
      <c r="AV32" t="s">
        <v>1573</v>
      </c>
      <c r="AW32" t="s">
        <v>2062</v>
      </c>
      <c r="AX32" t="s">
        <v>2063</v>
      </c>
      <c r="AY32" t="s">
        <v>2094</v>
      </c>
      <c r="AZ32" t="s">
        <v>2095</v>
      </c>
      <c r="BA32" t="s">
        <v>1729</v>
      </c>
      <c r="BB32" t="s">
        <v>1729</v>
      </c>
      <c r="BC32" t="s">
        <v>1740</v>
      </c>
      <c r="BD32" s="18" t="str">
        <f>"inherit(results_df,'Part__c','"&amp;Part__c_exp5415[[#This Row],[Lookup Value]]&amp;"','Product__r.Li_on_batteries__c')"</f>
        <v>inherit(results_df,'Part__c','MED14:FEX-40D-AMEU','Product__r.Li_on_batteries__c')</v>
      </c>
      <c r="BE32" s="18" t="str">
        <f>"inherit(results_df,'Part__c','"&amp;Part__c_exp5415[[#This Row],[Lookup Value]]&amp;"','Product__r.Category__c')"</f>
        <v>inherit(results_df,'Part__c','MED14:FEX-40D-AMEU','Product__r.Category__c')</v>
      </c>
      <c r="BF32" s="18" t="str">
        <f>"inherit(results_df,'Part__c','"&amp;Part__c_exp5415[[#This Row],[Lookup Value]]&amp;"','Product__r.Sub_Category__c')"</f>
        <v>inherit(results_df,'Part__c','MED14:FEX-40D-AMEU','Product__r.Sub_Category__c')</v>
      </c>
      <c r="BG32" s="18" t="str">
        <f>"inherit(results_df,'Part__c','"&amp;Part__c_exp5415[[#This Row],[Lookup Value]]&amp;"','Product__r.US_HTS_Code__c')"</f>
        <v>inherit(results_df,'Part__c','MED14:FEX-40D-AMEU','Product__r.US_HTS_Code__c')</v>
      </c>
      <c r="BH32" s="18" t="str">
        <f>"inherit(results_df,'Part__c','"&amp;Part__c_exp5415[[#This Row],[Lookup Value]]&amp;"','Product__r.ECCN__c')"</f>
        <v>inherit(results_df,'Part__c','MED14:FEX-40D-AMEU','Product__r.ECCN__c')</v>
      </c>
      <c r="BI32" s="18" t="str">
        <f>"inherit(results_df,'Part__c','"&amp;Part__c_exp5415[[#This Row],[Lookup Value]]&amp;"','Product__r.Country_Two_Digit__c')"</f>
        <v>inherit(results_df,'Part__c','MED14:FEX-40D-AMEU','Product__r.Country_Two_Digit__c')</v>
      </c>
      <c r="BJ32" s="18" t="str">
        <f>"inherit(results_df,'Part__c','"&amp;Part__c_exp5415[[#This Row],[Lookup Value]]&amp;"','Product__r.Suggested_Country_of_Origin__c')"</f>
        <v>inherit(results_df,'Part__c','MED14:FEX-40D-AMEU','Product__r.Suggested_Country_of_Origin__c')</v>
      </c>
      <c r="BK32" s="18" t="str">
        <f>"inherit(results_df,'Part__c','"&amp;Part__c_exp5415[[#This Row],[Lookup Value]]&amp;"','Product__r.Country_of_Origin2__c')"</f>
        <v>inherit(results_df,'Part__c','MED14:FEX-40D-AMEU','Product__r.Country_of_Origin2__c')</v>
      </c>
      <c r="BL32" s="18" t="str">
        <f>"inherit(results_df,'Part__c','"&amp;Part__c_exp5415[[#This Row],[Lookup Value]]&amp;"','Product__r.MSRP__c')"</f>
        <v>inherit(results_df,'Part__c','MED14:FEX-40D-AMEU','Product__r.MSRP__c')</v>
      </c>
      <c r="BM32" s="18" t="s">
        <v>2066</v>
      </c>
      <c r="BN32" t="s">
        <v>2063</v>
      </c>
      <c r="BO32" t="s">
        <v>1728</v>
      </c>
      <c r="BP32" t="s">
        <v>1728</v>
      </c>
      <c r="BQ32" s="18" t="str">
        <f>"inherit(results_df,'Part__c','"&amp;Part__c_exp5415[[#This Row],[Lookup Value]]&amp;"','Product__r.Manufacturer__r.Name')"</f>
        <v>inherit(results_df,'Part__c','MED14:FEX-40D-AMEU','Product__r.Manufacturer__r.Name')</v>
      </c>
      <c r="BR32" s="18" t="str">
        <f>"inherit(results_df,'Part__c','"&amp;Part__c_exp5415[[#This Row],[Lookup Value]]&amp;"','Product__r.Wireless_capability__c')"</f>
        <v>inherit(results_df,'Part__c','MED14:FEX-40D-AMEU','Product__r.Wireless_capability__c')</v>
      </c>
      <c r="BS32" s="18" t="str">
        <f>"inherit(results_df,'Part__c','"&amp;Part__c_exp5415[[#This Row],[Lookup Value]]&amp;"','Product__r.Encryption__c')"</f>
        <v>inherit(results_df,'Part__c','MED14:FEX-40D-AMEU','Product__r.Encryption__c')</v>
      </c>
      <c r="BT32" t="s">
        <v>1728</v>
      </c>
      <c r="BU32" s="18" t="str">
        <f>"inherit(results_df,'Part__c','"&amp;Part__c_exp5415[[#This Row],[Lookup Value]]&amp;"','Matched_HS_Code2__r.Rate__c')"</f>
        <v>inherit(results_df,'Part__c','MED14:FEX-40D-AMEU','Matched_HS_Code2__r.Rate__c')</v>
      </c>
      <c r="BV32" t="s">
        <v>1729</v>
      </c>
      <c r="BW32" t="s">
        <v>1729</v>
      </c>
      <c r="BX32" s="18" t="str">
        <f>"inherit(results_df,'Part__c','"&amp;Part__c_exp5415[[#This Row],[Lookup Value]]&amp;"','Matched_HS_Code2__r.Status__c')"</f>
        <v>inherit(results_df,'Part__c','MED14:FEX-40D-AMEU','Matched_HS_Code2__r.Status__c')</v>
      </c>
      <c r="BY32" s="18" t="str">
        <f>"inherit(results_df,'Part__c','"&amp;Part__c_exp5415[[#This Row],[Lookup Value]]&amp;"','Matched_HS_Code2__r.Specific_VAT_Rate__c')"</f>
        <v>inherit(results_df,'Part__c','MED14:FEX-40D-AMEU','Matched_HS_Code2__r.Specific_VAT_Rate__c')</v>
      </c>
      <c r="BZ32" s="18" t="s">
        <v>21</v>
      </c>
      <c r="CA32" t="str">
        <f>Part__c_exp5415[[#This Row],[Shipment_Order__r.Client_Reference__c]]&amp;":"&amp;Part__c_exp5415[[#This Row],[LookupName]]</f>
        <v>MED14:FEX-40D-AMEU</v>
      </c>
      <c r="CM32" t="s">
        <v>1487</v>
      </c>
      <c r="CN32" t="s">
        <v>1867</v>
      </c>
      <c r="CO32" t="s">
        <v>1868</v>
      </c>
      <c r="CP32" t="s">
        <v>1869</v>
      </c>
      <c r="CQ32" t="s">
        <v>1728</v>
      </c>
      <c r="CR32" t="s">
        <v>1743</v>
      </c>
      <c r="CS32" t="s">
        <v>1751</v>
      </c>
      <c r="CT32" t="s">
        <v>1752</v>
      </c>
      <c r="CU32" t="s">
        <v>1753</v>
      </c>
      <c r="CV32" t="str">
        <f>SUBSTITUTE(Task_exp7437[[#This Row],[Shipment_Order__r.Client_Reference__c]]&amp;":"&amp;Task_exp7437[[#This Row],[Master_Task_LookupName]],"\","")</f>
        <v>MED02:Auto CI Used</v>
      </c>
    </row>
    <row r="33" spans="48:100" x14ac:dyDescent="0.25">
      <c r="AV33" t="s">
        <v>1573</v>
      </c>
      <c r="AW33" t="s">
        <v>2096</v>
      </c>
      <c r="AX33" t="s">
        <v>2097</v>
      </c>
      <c r="AY33" t="s">
        <v>2098</v>
      </c>
      <c r="AZ33" t="s">
        <v>2099</v>
      </c>
      <c r="BA33" t="s">
        <v>1729</v>
      </c>
      <c r="BB33" t="s">
        <v>1729</v>
      </c>
      <c r="BC33" t="s">
        <v>1740</v>
      </c>
      <c r="BD33" s="18" t="str">
        <f>"inherit(results_df,'Part__c','"&amp;Part__c_exp5415[[#This Row],[Lookup Value]]&amp;"','Product__r.Li_on_batteries__c')"</f>
        <v>inherit(results_df,'Part__c','MED14:HL-1110','Product__r.Li_on_batteries__c')</v>
      </c>
      <c r="BE33" s="18" t="str">
        <f>"inherit(results_df,'Part__c','"&amp;Part__c_exp5415[[#This Row],[Lookup Value]]&amp;"','Product__r.Category__c')"</f>
        <v>inherit(results_df,'Part__c','MED14:HL-1110','Product__r.Category__c')</v>
      </c>
      <c r="BF33" s="18" t="str">
        <f>"inherit(results_df,'Part__c','"&amp;Part__c_exp5415[[#This Row],[Lookup Value]]&amp;"','Product__r.Sub_Category__c')"</f>
        <v>inherit(results_df,'Part__c','MED14:HL-1110','Product__r.Sub_Category__c')</v>
      </c>
      <c r="BG33" s="18" t="str">
        <f>"inherit(results_df,'Part__c','"&amp;Part__c_exp5415[[#This Row],[Lookup Value]]&amp;"','Product__r.US_HTS_Code__c')"</f>
        <v>inherit(results_df,'Part__c','MED14:HL-1110','Product__r.US_HTS_Code__c')</v>
      </c>
      <c r="BH33" s="18" t="str">
        <f>"inherit(results_df,'Part__c','"&amp;Part__c_exp5415[[#This Row],[Lookup Value]]&amp;"','Product__r.ECCN__c')"</f>
        <v>inherit(results_df,'Part__c','MED14:HL-1110','Product__r.ECCN__c')</v>
      </c>
      <c r="BI33" s="18" t="str">
        <f>"inherit(results_df,'Part__c','"&amp;Part__c_exp5415[[#This Row],[Lookup Value]]&amp;"','Product__r.Country_Two_Digit__c')"</f>
        <v>inherit(results_df,'Part__c','MED14:HL-1110','Product__r.Country_Two_Digit__c')</v>
      </c>
      <c r="BJ33" s="18" t="str">
        <f>"inherit(results_df,'Part__c','"&amp;Part__c_exp5415[[#This Row],[Lookup Value]]&amp;"','Product__r.Suggested_Country_of_Origin__c')"</f>
        <v>inherit(results_df,'Part__c','MED14:HL-1110','Product__r.Suggested_Country_of_Origin__c')</v>
      </c>
      <c r="BK33" s="18" t="str">
        <f>"inherit(results_df,'Part__c','"&amp;Part__c_exp5415[[#This Row],[Lookup Value]]&amp;"','Product__r.Country_of_Origin2__c')"</f>
        <v>inherit(results_df,'Part__c','MED14:HL-1110','Product__r.Country_of_Origin2__c')</v>
      </c>
      <c r="BL33" s="18" t="str">
        <f>"inherit(results_df,'Part__c','"&amp;Part__c_exp5415[[#This Row],[Lookup Value]]&amp;"','Product__r.MSRP__c')"</f>
        <v>inherit(results_df,'Part__c','MED14:HL-1110','Product__r.MSRP__c')</v>
      </c>
      <c r="BM33" s="18" t="s">
        <v>2100</v>
      </c>
      <c r="BN33" t="s">
        <v>2097</v>
      </c>
      <c r="BO33" t="s">
        <v>1728</v>
      </c>
      <c r="BP33" t="s">
        <v>1728</v>
      </c>
      <c r="BQ33" s="18" t="str">
        <f>"inherit(results_df,'Part__c','"&amp;Part__c_exp5415[[#This Row],[Lookup Value]]&amp;"','Product__r.Manufacturer__r.Name')"</f>
        <v>inherit(results_df,'Part__c','MED14:HL-1110','Product__r.Manufacturer__r.Name')</v>
      </c>
      <c r="BR33" s="18" t="str">
        <f>"inherit(results_df,'Part__c','"&amp;Part__c_exp5415[[#This Row],[Lookup Value]]&amp;"','Product__r.Wireless_capability__c')"</f>
        <v>inherit(results_df,'Part__c','MED14:HL-1110','Product__r.Wireless_capability__c')</v>
      </c>
      <c r="BS33" s="18" t="str">
        <f>"inherit(results_df,'Part__c','"&amp;Part__c_exp5415[[#This Row],[Lookup Value]]&amp;"','Product__r.Encryption__c')"</f>
        <v>inherit(results_df,'Part__c','MED14:HL-1110','Product__r.Encryption__c')</v>
      </c>
      <c r="BT33" t="s">
        <v>1728</v>
      </c>
      <c r="BU33" s="18" t="str">
        <f>"inherit(results_df,'Part__c','"&amp;Part__c_exp5415[[#This Row],[Lookup Value]]&amp;"','Matched_HS_Code2__r.Rate__c')"</f>
        <v>inherit(results_df,'Part__c','MED14:HL-1110','Matched_HS_Code2__r.Rate__c')</v>
      </c>
      <c r="BV33" t="s">
        <v>1729</v>
      </c>
      <c r="BW33" t="s">
        <v>1729</v>
      </c>
      <c r="BX33" t="s">
        <v>1729</v>
      </c>
      <c r="BY33" t="str">
        <f>"inherit(results_df,'Part__c','"&amp;Part__c_exp5415[[#This Row],[Lookup Value]]&amp;"','Matched_HS_Code2__r.Specific_VAT_Rate__c')"</f>
        <v>inherit(results_df,'Part__c','MED14:HL-1110','Matched_HS_Code2__r.Specific_VAT_Rate__c')</v>
      </c>
      <c r="BZ33" s="18" t="s">
        <v>21</v>
      </c>
      <c r="CA33" t="str">
        <f>Part__c_exp5415[[#This Row],[Shipment_Order__r.Client_Reference__c]]&amp;":"&amp;Part__c_exp5415[[#This Row],[LookupName]]</f>
        <v>MED14:HL-1110</v>
      </c>
      <c r="CM33" t="s">
        <v>1487</v>
      </c>
      <c r="CN33" t="s">
        <v>2101</v>
      </c>
      <c r="CO33" t="s">
        <v>2102</v>
      </c>
      <c r="CP33" t="s">
        <v>2103</v>
      </c>
      <c r="CQ33" t="s">
        <v>1728</v>
      </c>
      <c r="CR33" t="s">
        <v>1743</v>
      </c>
      <c r="CS33" t="s">
        <v>1751</v>
      </c>
      <c r="CT33" t="s">
        <v>1760</v>
      </c>
      <c r="CU33" t="s">
        <v>1753</v>
      </c>
      <c r="CV33" t="str">
        <f>SUBSTITUTE(Task_exp7437[[#This Row],[Shipment_Order__r.Client_Reference__c]]&amp;":"&amp;Task_exp7437[[#This Row],[Master_Task_LookupName]],"\","")</f>
        <v>MED02:Package Contains Batteries (PI Numbers Required)</v>
      </c>
    </row>
    <row r="34" spans="48:100" x14ac:dyDescent="0.25">
      <c r="AV34" t="s">
        <v>1573</v>
      </c>
      <c r="AW34" t="s">
        <v>2104</v>
      </c>
      <c r="AX34" t="s">
        <v>2105</v>
      </c>
      <c r="AY34" t="s">
        <v>2106</v>
      </c>
      <c r="AZ34" t="s">
        <v>2107</v>
      </c>
      <c r="BA34" t="s">
        <v>1729</v>
      </c>
      <c r="BB34" t="s">
        <v>1729</v>
      </c>
      <c r="BC34" t="s">
        <v>1740</v>
      </c>
      <c r="BD34" s="18" t="str">
        <f>"inherit(results_df,'Part__c','"&amp;Part__c_exp5415[[#This Row],[Lookup Value]]&amp;"','Product__r.Li_on_batteries__c')"</f>
        <v>inherit(results_df,'Part__c','MED14:SAMSUNGGALAXYJ3','Product__r.Li_on_batteries__c')</v>
      </c>
      <c r="BE34" s="18" t="str">
        <f>"inherit(results_df,'Part__c','"&amp;Part__c_exp5415[[#This Row],[Lookup Value]]&amp;"','Product__r.Category__c')"</f>
        <v>inherit(results_df,'Part__c','MED14:SAMSUNGGALAXYJ3','Product__r.Category__c')</v>
      </c>
      <c r="BF34" s="18" t="str">
        <f>"inherit(results_df,'Part__c','"&amp;Part__c_exp5415[[#This Row],[Lookup Value]]&amp;"','Product__r.Sub_Category__c')"</f>
        <v>inherit(results_df,'Part__c','MED14:SAMSUNGGALAXYJ3','Product__r.Sub_Category__c')</v>
      </c>
      <c r="BG34" s="18" t="str">
        <f>"inherit(results_df,'Part__c','"&amp;Part__c_exp5415[[#This Row],[Lookup Value]]&amp;"','Product__r.US_HTS_Code__c')"</f>
        <v>inherit(results_df,'Part__c','MED14:SAMSUNGGALAXYJ3','Product__r.US_HTS_Code__c')</v>
      </c>
      <c r="BH34" s="18" t="str">
        <f>"inherit(results_df,'Part__c','"&amp;Part__c_exp5415[[#This Row],[Lookup Value]]&amp;"','Product__r.ECCN__c')"</f>
        <v>inherit(results_df,'Part__c','MED14:SAMSUNGGALAXYJ3','Product__r.ECCN__c')</v>
      </c>
      <c r="BI34" s="18" t="str">
        <f>"inherit(results_df,'Part__c','"&amp;Part__c_exp5415[[#This Row],[Lookup Value]]&amp;"','Product__r.Country_Two_Digit__c')"</f>
        <v>inherit(results_df,'Part__c','MED14:SAMSUNGGALAXYJ3','Product__r.Country_Two_Digit__c')</v>
      </c>
      <c r="BJ34" s="18" t="str">
        <f>"inherit(results_df,'Part__c','"&amp;Part__c_exp5415[[#This Row],[Lookup Value]]&amp;"','Product__r.Suggested_Country_of_Origin__c')"</f>
        <v>inherit(results_df,'Part__c','MED14:SAMSUNGGALAXYJ3','Product__r.Suggested_Country_of_Origin__c')</v>
      </c>
      <c r="BK34" s="18" t="str">
        <f>"inherit(results_df,'Part__c','"&amp;Part__c_exp5415[[#This Row],[Lookup Value]]&amp;"','Product__r.Country_of_Origin2__c')"</f>
        <v>inherit(results_df,'Part__c','MED14:SAMSUNGGALAXYJ3','Product__r.Country_of_Origin2__c')</v>
      </c>
      <c r="BL34" s="18" t="str">
        <f>"inherit(results_df,'Part__c','"&amp;Part__c_exp5415[[#This Row],[Lookup Value]]&amp;"','Product__r.MSRP__c')"</f>
        <v>inherit(results_df,'Part__c','MED14:SAMSUNGGALAXYJ3','Product__r.MSRP__c')</v>
      </c>
      <c r="BM34" s="18" t="s">
        <v>2108</v>
      </c>
      <c r="BN34" t="s">
        <v>2109</v>
      </c>
      <c r="BO34" t="s">
        <v>1728</v>
      </c>
      <c r="BP34" t="s">
        <v>1728</v>
      </c>
      <c r="BQ34" s="18" t="str">
        <f>"inherit(results_df,'Part__c','"&amp;Part__c_exp5415[[#This Row],[Lookup Value]]&amp;"','Product__r.Manufacturer__r.Name')"</f>
        <v>inherit(results_df,'Part__c','MED14:SAMSUNGGALAXYJ3','Product__r.Manufacturer__r.Name')</v>
      </c>
      <c r="BR34" s="18" t="str">
        <f>"inherit(results_df,'Part__c','"&amp;Part__c_exp5415[[#This Row],[Lookup Value]]&amp;"','Product__r.Wireless_capability__c')"</f>
        <v>inherit(results_df,'Part__c','MED14:SAMSUNGGALAXYJ3','Product__r.Wireless_capability__c')</v>
      </c>
      <c r="BS34" s="18" t="str">
        <f>"inherit(results_df,'Part__c','"&amp;Part__c_exp5415[[#This Row],[Lookup Value]]&amp;"','Product__r.Encryption__c')"</f>
        <v>inherit(results_df,'Part__c','MED14:SAMSUNGGALAXYJ3','Product__r.Encryption__c')</v>
      </c>
      <c r="BT34" t="s">
        <v>1728</v>
      </c>
      <c r="BU34" s="18" t="str">
        <f>"inherit(results_df,'Part__c','"&amp;Part__c_exp5415[[#This Row],[Lookup Value]]&amp;"','Matched_HS_Code2__r.Rate__c')"</f>
        <v>inherit(results_df,'Part__c','MED14:SAMSUNGGALAXYJ3','Matched_HS_Code2__r.Rate__c')</v>
      </c>
      <c r="BV34" t="s">
        <v>1729</v>
      </c>
      <c r="BW34" t="s">
        <v>1729</v>
      </c>
      <c r="BX34" t="s">
        <v>1729</v>
      </c>
      <c r="BY34" t="str">
        <f>"inherit(results_df,'Part__c','"&amp;Part__c_exp5415[[#This Row],[Lookup Value]]&amp;"','Matched_HS_Code2__r.Specific_VAT_Rate__c')"</f>
        <v>inherit(results_df,'Part__c','MED14:SAMSUNGGALAXYJ3','Matched_HS_Code2__r.Specific_VAT_Rate__c')</v>
      </c>
      <c r="BZ34" s="18" t="s">
        <v>21</v>
      </c>
      <c r="CA34" t="str">
        <f>Part__c_exp5415[[#This Row],[Shipment_Order__r.Client_Reference__c]]&amp;":"&amp;Part__c_exp5415[[#This Row],[LookupName]]</f>
        <v>MED14:SAMSUNGGALAXYJ3</v>
      </c>
      <c r="CM34" t="s">
        <v>1487</v>
      </c>
      <c r="CN34" t="s">
        <v>2110</v>
      </c>
      <c r="CO34" t="s">
        <v>2111</v>
      </c>
      <c r="CP34" t="s">
        <v>2112</v>
      </c>
      <c r="CQ34" t="s">
        <v>1728</v>
      </c>
      <c r="CR34" t="s">
        <v>1743</v>
      </c>
      <c r="CS34" t="s">
        <v>1751</v>
      </c>
      <c r="CT34" t="s">
        <v>1760</v>
      </c>
      <c r="CU34" t="s">
        <v>1753</v>
      </c>
      <c r="CV34" t="str">
        <f>SUBSTITUTE(Task_exp7437[[#This Row],[Shipment_Order__r.Client_Reference__c]]&amp;":"&amp;Task_exp7437[[#This Row],[Master_Task_LookupName]],"\","")</f>
        <v>MED02:Battery Declaration to be Completed &amp; Attached to Goods</v>
      </c>
    </row>
    <row r="35" spans="48:100" x14ac:dyDescent="0.25">
      <c r="AV35" t="s">
        <v>1573</v>
      </c>
      <c r="AW35" t="s">
        <v>2113</v>
      </c>
      <c r="AX35" t="s">
        <v>2114</v>
      </c>
      <c r="AY35" t="s">
        <v>2094</v>
      </c>
      <c r="AZ35" t="s">
        <v>2095</v>
      </c>
      <c r="BA35" t="s">
        <v>2115</v>
      </c>
      <c r="BB35" t="s">
        <v>2114</v>
      </c>
      <c r="BC35" t="s">
        <v>1729</v>
      </c>
      <c r="BD35" s="18" t="str">
        <f>"inherit(results_df,'Part__c','"&amp;Part__c_exp5415[[#This Row],[Lookup Value]]&amp;"','Product__r.Li_on_batteries__c')"</f>
        <v>inherit(results_df,'Part__c','MED14:T3620','Product__r.Li_on_batteries__c')</v>
      </c>
      <c r="BE35" s="18" t="str">
        <f>"inherit(results_df,'Part__c','"&amp;Part__c_exp5415[[#This Row],[Lookup Value]]&amp;"','Product__r.Category__c')"</f>
        <v>inherit(results_df,'Part__c','MED14:T3620','Product__r.Category__c')</v>
      </c>
      <c r="BF35" s="18" t="str">
        <f>"inherit(results_df,'Part__c','"&amp;Part__c_exp5415[[#This Row],[Lookup Value]]&amp;"','Product__r.Sub_Category__c')"</f>
        <v>inherit(results_df,'Part__c','MED14:T3620','Product__r.Sub_Category__c')</v>
      </c>
      <c r="BG35" s="18" t="str">
        <f>"inherit(results_df,'Part__c','"&amp;Part__c_exp5415[[#This Row],[Lookup Value]]&amp;"','Catalogue_Part__r.US_HTS_Code__c')"</f>
        <v>inherit(results_df,'Part__c','MED14:T3620','Catalogue_Part__r.US_HTS_Code__c')</v>
      </c>
      <c r="BH35" s="18" t="str">
        <f>"inherit(results_df,'Part__c','"&amp;Part__c_exp5415[[#This Row],[Lookup Value]]&amp;"','Catalogue_Part__r.ECCN_NO__c')"</f>
        <v>inherit(results_df,'Part__c','MED14:T3620','Catalogue_Part__r.ECCN_NO__c')</v>
      </c>
      <c r="BI35" s="18" t="str">
        <f>"inherit(results_df,'Part__c','"&amp;Part__c_exp5415[[#This Row],[Lookup Value]]&amp;"','Catalogue_Part__r.COO_2_digit__c')"</f>
        <v>inherit(results_df,'Part__c','MED14:T3620','Catalogue_Part__r.COO_2_digit__c')</v>
      </c>
      <c r="BJ35" s="18" t="s">
        <v>1991</v>
      </c>
      <c r="BK35" s="18" t="str">
        <f>"inherit(results_df,'Part__c','"&amp;Part__c_exp5415[[#This Row],[Lookup Value]]&amp;"','Product__r.Country_of_Origin2__c')"</f>
        <v>inherit(results_df,'Part__c','MED14:T3620','Product__r.Country_of_Origin2__c')</v>
      </c>
      <c r="BL35" s="18" t="str">
        <f>"inherit(results_df,'Part__c','"&amp;Part__c_exp5415[[#This Row],[Lookup Value]]&amp;"','Product__r.MSRP__c')"</f>
        <v>inherit(results_df,'Part__c','MED14:T3620','Product__r.MSRP__c')</v>
      </c>
      <c r="BM35" s="18" t="s">
        <v>1729</v>
      </c>
      <c r="BN35" t="s">
        <v>1729</v>
      </c>
      <c r="BO35" t="s">
        <v>1728</v>
      </c>
      <c r="BP35" t="s">
        <v>1728</v>
      </c>
      <c r="BQ35" s="18" t="str">
        <f>"inherit(results_df,'Part__c','"&amp;Part__c_exp5415[[#This Row],[Lookup Value]]&amp;"','Product__r.Manufacturer__r.Name')"</f>
        <v>inherit(results_df,'Part__c','MED14:T3620','Product__r.Manufacturer__r.Name')</v>
      </c>
      <c r="BR35" s="18" t="str">
        <f>"inherit(results_df,'Part__c','"&amp;Part__c_exp5415[[#This Row],[Lookup Value]]&amp;"','Product__r.Wireless_capability__c')"</f>
        <v>inherit(results_df,'Part__c','MED14:T3620','Product__r.Wireless_capability__c')</v>
      </c>
      <c r="BS35" s="18" t="str">
        <f>"inherit(results_df,'Part__c','"&amp;Part__c_exp5415[[#This Row],[Lookup Value]]&amp;"','Product__r.Encryption__c')"</f>
        <v>inherit(results_df,'Part__c','MED14:T3620','Product__r.Encryption__c')</v>
      </c>
      <c r="BT35" t="s">
        <v>1728</v>
      </c>
      <c r="BU35" s="18" t="str">
        <f>"inherit(results_df,'Part__c','"&amp;Part__c_exp5415[[#This Row],[Lookup Value]]&amp;"','Matched_HS_Code2__r.Rate__c')"</f>
        <v>inherit(results_df,'Part__c','MED14:T3620','Matched_HS_Code2__r.Rate__c')</v>
      </c>
      <c r="BV35" t="s">
        <v>1729</v>
      </c>
      <c r="BW35" t="s">
        <v>1729</v>
      </c>
      <c r="BX35" s="18" t="str">
        <f>"inherit(results_df,'Part__c','"&amp;Part__c_exp5415[[#This Row],[Lookup Value]]&amp;"','Matched_HS_Code2__r.Status__c')"</f>
        <v>inherit(results_df,'Part__c','MED14:T3620','Matched_HS_Code2__r.Status__c')</v>
      </c>
      <c r="BY35" s="18" t="str">
        <f>"inherit(results_df,'Part__c','"&amp;Part__c_exp5415[[#This Row],[Lookup Value]]&amp;"','Matched_HS_Code2__r.Specific_VAT_Rate__c')"</f>
        <v>inherit(results_df,'Part__c','MED14:T3620','Matched_HS_Code2__r.Specific_VAT_Rate__c')</v>
      </c>
      <c r="BZ35" s="18" t="s">
        <v>21</v>
      </c>
      <c r="CA35" t="str">
        <f>Part__c_exp5415[[#This Row],[Shipment_Order__r.Client_Reference__c]]&amp;":"&amp;Part__c_exp5415[[#This Row],[LookupName]]</f>
        <v>MED14:T3620</v>
      </c>
      <c r="CM35" t="s">
        <v>1487</v>
      </c>
      <c r="CN35" t="s">
        <v>2116</v>
      </c>
      <c r="CO35" t="s">
        <v>2117</v>
      </c>
      <c r="CP35" t="s">
        <v>2118</v>
      </c>
      <c r="CQ35" t="s">
        <v>1728</v>
      </c>
      <c r="CR35" t="s">
        <v>1743</v>
      </c>
      <c r="CS35" t="s">
        <v>1751</v>
      </c>
      <c r="CT35" t="s">
        <v>1760</v>
      </c>
      <c r="CU35" t="s">
        <v>1753</v>
      </c>
      <c r="CV35" t="str">
        <f>SUBSTITUTE(Task_exp7437[[#This Row],[Shipment_Order__r.Client_Reference__c]]&amp;":"&amp;Task_exp7437[[#This Row],[Master_Task_LookupName]],"\","")</f>
        <v>MED02:UN Label to be Completed &amp; Attached to Goods</v>
      </c>
    </row>
    <row r="36" spans="48:100" x14ac:dyDescent="0.25">
      <c r="AV36" t="s">
        <v>1573</v>
      </c>
      <c r="AW36" t="s">
        <v>2119</v>
      </c>
      <c r="AX36" t="s">
        <v>2120</v>
      </c>
      <c r="AY36" t="s">
        <v>2121</v>
      </c>
      <c r="AZ36" t="s">
        <v>2122</v>
      </c>
      <c r="BA36" t="s">
        <v>1729</v>
      </c>
      <c r="BB36" t="s">
        <v>1729</v>
      </c>
      <c r="BC36" t="s">
        <v>1740</v>
      </c>
      <c r="BD36" s="18" t="str">
        <f>"inherit(results_df,'Part__c','"&amp;Part__c_exp5415[[#This Row],[Lookup Value]]&amp;"','Product__r.Li_on_batteries__c')"</f>
        <v>inherit(results_df,'Part__c','MED14:ZA2B0037SE','Product__r.Li_on_batteries__c')</v>
      </c>
      <c r="BE36" s="18" t="str">
        <f>"inherit(results_df,'Part__c','"&amp;Part__c_exp5415[[#This Row],[Lookup Value]]&amp;"','Product__r.Category__c')"</f>
        <v>inherit(results_df,'Part__c','MED14:ZA2B0037SE','Product__r.Category__c')</v>
      </c>
      <c r="BF36" s="18" t="str">
        <f>"inherit(results_df,'Part__c','"&amp;Part__c_exp5415[[#This Row],[Lookup Value]]&amp;"','Product__r.Sub_Category__c')"</f>
        <v>inherit(results_df,'Part__c','MED14:ZA2B0037SE','Product__r.Sub_Category__c')</v>
      </c>
      <c r="BG36" s="18" t="str">
        <f>"inherit(results_df,'Part__c','"&amp;Part__c_exp5415[[#This Row],[Lookup Value]]&amp;"','Product__r.US_HTS_Code__c')"</f>
        <v>inherit(results_df,'Part__c','MED14:ZA2B0037SE','Product__r.US_HTS_Code__c')</v>
      </c>
      <c r="BH36" s="18" t="str">
        <f>"inherit(results_df,'Part__c','"&amp;Part__c_exp5415[[#This Row],[Lookup Value]]&amp;"','Product__r.ECCN__c')"</f>
        <v>inherit(results_df,'Part__c','MED14:ZA2B0037SE','Product__r.ECCN__c')</v>
      </c>
      <c r="BI36" s="18" t="str">
        <f>"inherit(results_df,'Part__c','"&amp;Part__c_exp5415[[#This Row],[Lookup Value]]&amp;"','Product__r.Country_Two_Digit__c')"</f>
        <v>inherit(results_df,'Part__c','MED14:ZA2B0037SE','Product__r.Country_Two_Digit__c')</v>
      </c>
      <c r="BJ36" s="18" t="str">
        <f>"inherit(results_df,'Part__c','"&amp;Part__c_exp5415[[#This Row],[Lookup Value]]&amp;"','Product__r.Suggested_Country_of_Origin__c')"</f>
        <v>inherit(results_df,'Part__c','MED14:ZA2B0037SE','Product__r.Suggested_Country_of_Origin__c')</v>
      </c>
      <c r="BK36" s="18" t="str">
        <f>"inherit(results_df,'Part__c','"&amp;Part__c_exp5415[[#This Row],[Lookup Value]]&amp;"','Product__r.Country_of_Origin2__c')"</f>
        <v>inherit(results_df,'Part__c','MED14:ZA2B0037SE','Product__r.Country_of_Origin2__c')</v>
      </c>
      <c r="BL36" s="18" t="str">
        <f>"inherit(results_df,'Part__c','"&amp;Part__c_exp5415[[#This Row],[Lookup Value]]&amp;"','Product__r.MSRP__c')"</f>
        <v>inherit(results_df,'Part__c','MED14:ZA2B0037SE','Product__r.MSRP__c')</v>
      </c>
      <c r="BM36" s="18" t="s">
        <v>2123</v>
      </c>
      <c r="BN36" t="s">
        <v>2120</v>
      </c>
      <c r="BO36" t="s">
        <v>1728</v>
      </c>
      <c r="BP36" t="s">
        <v>1728</v>
      </c>
      <c r="BQ36" s="18" t="str">
        <f>"inherit(results_df,'Part__c','"&amp;Part__c_exp5415[[#This Row],[Lookup Value]]&amp;"','Product__r.Manufacturer__r.Name')"</f>
        <v>inherit(results_df,'Part__c','MED14:ZA2B0037SE','Product__r.Manufacturer__r.Name')</v>
      </c>
      <c r="BR36" s="18" t="str">
        <f>"inherit(results_df,'Part__c','"&amp;Part__c_exp5415[[#This Row],[Lookup Value]]&amp;"','Product__r.Wireless_capability__c')"</f>
        <v>inherit(results_df,'Part__c','MED14:ZA2B0037SE','Product__r.Wireless_capability__c')</v>
      </c>
      <c r="BS36" s="18" t="str">
        <f>"inherit(results_df,'Part__c','"&amp;Part__c_exp5415[[#This Row],[Lookup Value]]&amp;"','Product__r.Encryption__c')"</f>
        <v>inherit(results_df,'Part__c','MED14:ZA2B0037SE','Product__r.Encryption__c')</v>
      </c>
      <c r="BT36" t="s">
        <v>1728</v>
      </c>
      <c r="BU36" s="18" t="str">
        <f>"inherit(results_df,'Part__c','"&amp;Part__c_exp5415[[#This Row],[Lookup Value]]&amp;"','Matched_HS_Code2__r.Rate__c')"</f>
        <v>inherit(results_df,'Part__c','MED14:ZA2B0037SE','Matched_HS_Code2__r.Rate__c')</v>
      </c>
      <c r="BV36" t="s">
        <v>1729</v>
      </c>
      <c r="BW36" t="s">
        <v>1729</v>
      </c>
      <c r="BX36" t="s">
        <v>1729</v>
      </c>
      <c r="BY36" t="str">
        <f>"inherit(results_df,'Part__c','"&amp;Part__c_exp5415[[#This Row],[Lookup Value]]&amp;"','Matched_HS_Code2__r.Specific_VAT_Rate__c')"</f>
        <v>inherit(results_df,'Part__c','MED14:ZA2B0037SE','Matched_HS_Code2__r.Specific_VAT_Rate__c')</v>
      </c>
      <c r="BZ36" s="18" t="s">
        <v>21</v>
      </c>
      <c r="CA36" t="str">
        <f>Part__c_exp5415[[#This Row],[Shipment_Order__r.Client_Reference__c]]&amp;":"&amp;Part__c_exp5415[[#This Row],[LookupName]]</f>
        <v>MED14:ZA2B0037SE</v>
      </c>
      <c r="CM36" t="s">
        <v>1487</v>
      </c>
      <c r="CN36" t="s">
        <v>1891</v>
      </c>
      <c r="CO36" t="s">
        <v>1892</v>
      </c>
      <c r="CP36" t="s">
        <v>1893</v>
      </c>
      <c r="CQ36" t="s">
        <v>1728</v>
      </c>
      <c r="CR36" t="s">
        <v>1743</v>
      </c>
      <c r="CS36" t="s">
        <v>1751</v>
      </c>
      <c r="CT36" t="s">
        <v>1760</v>
      </c>
      <c r="CU36" t="s">
        <v>1753</v>
      </c>
      <c r="CV36" t="str">
        <f>SUBSTITUTE(Task_exp7437[[#This Row],[Shipment_Order__r.Client_Reference__c]]&amp;":"&amp;Task_exp7437[[#This Row],[Master_Task_LookupName]],"\","")</f>
        <v>MED02:Export License IOR Modal</v>
      </c>
    </row>
    <row r="37" spans="48:100" x14ac:dyDescent="0.25">
      <c r="AV37" t="s">
        <v>1573</v>
      </c>
      <c r="AW37" t="s">
        <v>2124</v>
      </c>
      <c r="AX37" t="s">
        <v>2125</v>
      </c>
      <c r="AY37" t="s">
        <v>2126</v>
      </c>
      <c r="AZ37" t="s">
        <v>2127</v>
      </c>
      <c r="BA37" t="s">
        <v>1729</v>
      </c>
      <c r="BB37" t="s">
        <v>1729</v>
      </c>
      <c r="BC37" t="s">
        <v>1740</v>
      </c>
      <c r="BD37" s="18" t="str">
        <f>"inherit(results_df,'Part__c','"&amp;Part__c_exp5415[[#This Row],[Lookup Value]]&amp;"','Product__r.Li_on_batteries__c')"</f>
        <v>inherit(results_df,'Part__c','MED14:H390','Product__r.Li_on_batteries__c')</v>
      </c>
      <c r="BE37" s="18" t="str">
        <f>"inherit(results_df,'Part__c','"&amp;Part__c_exp5415[[#This Row],[Lookup Value]]&amp;"','Product__r.Category__c')"</f>
        <v>inherit(results_df,'Part__c','MED14:H390','Product__r.Category__c')</v>
      </c>
      <c r="BF37" s="18" t="str">
        <f>"inherit(results_df,'Part__c','"&amp;Part__c_exp5415[[#This Row],[Lookup Value]]&amp;"','Product__r.Sub_Category__c')"</f>
        <v>inherit(results_df,'Part__c','MED14:H390','Product__r.Sub_Category__c')</v>
      </c>
      <c r="BG37" s="18" t="str">
        <f>"inherit(results_df,'Part__c','"&amp;Part__c_exp5415[[#This Row],[Lookup Value]]&amp;"','Product__r.US_HTS_Code__c')"</f>
        <v>inherit(results_df,'Part__c','MED14:H390','Product__r.US_HTS_Code__c')</v>
      </c>
      <c r="BH37" s="18" t="str">
        <f>"inherit(results_df,'Part__c','"&amp;Part__c_exp5415[[#This Row],[Lookup Value]]&amp;"','Product__r.ECCN__c')"</f>
        <v>inherit(results_df,'Part__c','MED14:H390','Product__r.ECCN__c')</v>
      </c>
      <c r="BI37" s="18" t="str">
        <f>"inherit(results_df,'Part__c','"&amp;Part__c_exp5415[[#This Row],[Lookup Value]]&amp;"','Product__r.Country_Two_Digit__c')"</f>
        <v>inherit(results_df,'Part__c','MED14:H390','Product__r.Country_Two_Digit__c')</v>
      </c>
      <c r="BJ37" s="18" t="str">
        <f>"inherit(results_df,'Part__c','"&amp;Part__c_exp5415[[#This Row],[Lookup Value]]&amp;"','Product__r.Suggested_Country_of_Origin__c')"</f>
        <v>inherit(results_df,'Part__c','MED14:H390','Product__r.Suggested_Country_of_Origin__c')</v>
      </c>
      <c r="BK37" s="18" t="str">
        <f>"inherit(results_df,'Part__c','"&amp;Part__c_exp5415[[#This Row],[Lookup Value]]&amp;"','Product__r.Country_of_Origin2__c')"</f>
        <v>inherit(results_df,'Part__c','MED14:H390','Product__r.Country_of_Origin2__c')</v>
      </c>
      <c r="BL37" s="18" t="str">
        <f>"inherit(results_df,'Part__c','"&amp;Part__c_exp5415[[#This Row],[Lookup Value]]&amp;"','Product__r.MSRP__c')"</f>
        <v>inherit(results_df,'Part__c','MED14:H390','Product__r.MSRP__c')</v>
      </c>
      <c r="BM37" s="18" t="s">
        <v>2128</v>
      </c>
      <c r="BN37" t="s">
        <v>2129</v>
      </c>
      <c r="BO37" t="s">
        <v>1728</v>
      </c>
      <c r="BP37" t="s">
        <v>1728</v>
      </c>
      <c r="BQ37" s="18" t="str">
        <f>"inherit(results_df,'Part__c','"&amp;Part__c_exp5415[[#This Row],[Lookup Value]]&amp;"','Product__r.Manufacturer__r.Name')"</f>
        <v>inherit(results_df,'Part__c','MED14:H390','Product__r.Manufacturer__r.Name')</v>
      </c>
      <c r="BR37" s="18" t="str">
        <f>"inherit(results_df,'Part__c','"&amp;Part__c_exp5415[[#This Row],[Lookup Value]]&amp;"','Product__r.Wireless_capability__c')"</f>
        <v>inherit(results_df,'Part__c','MED14:H390','Product__r.Wireless_capability__c')</v>
      </c>
      <c r="BS37" s="18" t="str">
        <f>"inherit(results_df,'Part__c','"&amp;Part__c_exp5415[[#This Row],[Lookup Value]]&amp;"','Product__r.Encryption__c')"</f>
        <v>inherit(results_df,'Part__c','MED14:H390','Product__r.Encryption__c')</v>
      </c>
      <c r="BT37" t="s">
        <v>1728</v>
      </c>
      <c r="BU37" s="18" t="str">
        <f>"inherit(results_df,'Part__c','"&amp;Part__c_exp5415[[#This Row],[Lookup Value]]&amp;"','Matched_HS_Code2__r.Rate__c')"</f>
        <v>inherit(results_df,'Part__c','MED14:H390','Matched_HS_Code2__r.Rate__c')</v>
      </c>
      <c r="BV37" t="s">
        <v>1729</v>
      </c>
      <c r="BW37" t="s">
        <v>1729</v>
      </c>
      <c r="BX37" t="s">
        <v>1729</v>
      </c>
      <c r="BY37" t="str">
        <f>"inherit(results_df,'Part__c','"&amp;Part__c_exp5415[[#This Row],[Lookup Value]]&amp;"','Matched_HS_Code2__r.Specific_VAT_Rate__c')"</f>
        <v>inherit(results_df,'Part__c','MED14:H390','Matched_HS_Code2__r.Specific_VAT_Rate__c')</v>
      </c>
      <c r="BZ37" s="18" t="s">
        <v>21</v>
      </c>
      <c r="CA37" t="str">
        <f>Part__c_exp5415[[#This Row],[Shipment_Order__r.Client_Reference__c]]&amp;":"&amp;Part__c_exp5415[[#This Row],[LookupName]]</f>
        <v>MED14:H390</v>
      </c>
      <c r="CM37" t="s">
        <v>1487</v>
      </c>
      <c r="CN37" t="s">
        <v>1906</v>
      </c>
      <c r="CO37" t="s">
        <v>1907</v>
      </c>
      <c r="CP37" t="s">
        <v>1908</v>
      </c>
      <c r="CQ37" t="s">
        <v>1728</v>
      </c>
      <c r="CR37" t="s">
        <v>1743</v>
      </c>
      <c r="CS37" t="s">
        <v>1751</v>
      </c>
      <c r="CT37" t="s">
        <v>1760</v>
      </c>
      <c r="CU37" t="s">
        <v>1909</v>
      </c>
      <c r="CV37" t="str">
        <f>SUBSTITUTE(Task_exp7437[[#This Row],[Shipment_Order__r.Client_Reference__c]]&amp;":"&amp;Task_exp7437[[#This Row],[Master_Task_LookupName]],"\","")</f>
        <v>MED02:AWB Approved Internally</v>
      </c>
    </row>
    <row r="38" spans="48:100" x14ac:dyDescent="0.25">
      <c r="AV38" t="s">
        <v>1542</v>
      </c>
      <c r="AW38" t="s">
        <v>2130</v>
      </c>
      <c r="AX38" t="s">
        <v>2131</v>
      </c>
      <c r="AY38" t="s">
        <v>2132</v>
      </c>
      <c r="AZ38" t="s">
        <v>2133</v>
      </c>
      <c r="BA38" t="s">
        <v>1729</v>
      </c>
      <c r="BB38" t="s">
        <v>1729</v>
      </c>
      <c r="BC38" t="s">
        <v>1740</v>
      </c>
      <c r="BD38" s="18" t="str">
        <f>"inherit(results_df,'Part__c','"&amp;Part__c_exp5415[[#This Row],[Lookup Value]]&amp;"','Product__r.Li_on_batteries__c')"</f>
        <v>inherit(results_df,'Part__c','MED19:RVWM0208','Product__r.Li_on_batteries__c')</v>
      </c>
      <c r="BE38" s="18" t="str">
        <f>"inherit(results_df,'Part__c','"&amp;Part__c_exp5415[[#This Row],[Lookup Value]]&amp;"','Product__r.Category__c')"</f>
        <v>inherit(results_df,'Part__c','MED19:RVWM0208','Product__r.Category__c')</v>
      </c>
      <c r="BF38" s="18" t="str">
        <f>"inherit(results_df,'Part__c','"&amp;Part__c_exp5415[[#This Row],[Lookup Value]]&amp;"','Product__r.Sub_Category__c')"</f>
        <v>inherit(results_df,'Part__c','MED19:RVWM0208','Product__r.Sub_Category__c')</v>
      </c>
      <c r="BG38" s="18" t="str">
        <f>"inherit(results_df,'Part__c','"&amp;Part__c_exp5415[[#This Row],[Lookup Value]]&amp;"','Product__r.US_HTS_Code__c')"</f>
        <v>inherit(results_df,'Part__c','MED19:RVWM0208','Product__r.US_HTS_Code__c')</v>
      </c>
      <c r="BH38" s="18" t="str">
        <f>"inherit(results_df,'Part__c','"&amp;Part__c_exp5415[[#This Row],[Lookup Value]]&amp;"','Product__r.ECCN__c')"</f>
        <v>inherit(results_df,'Part__c','MED19:RVWM0208','Product__r.ECCN__c')</v>
      </c>
      <c r="BI38" s="18" t="str">
        <f>"inherit(results_df,'Part__c','"&amp;Part__c_exp5415[[#This Row],[Lookup Value]]&amp;"','Product__r.Country_Two_Digit__c')"</f>
        <v>inherit(results_df,'Part__c','MED19:RVWM0208','Product__r.Country_Two_Digit__c')</v>
      </c>
      <c r="BJ38" s="18" t="str">
        <f>"inherit(results_df,'Part__c','"&amp;Part__c_exp5415[[#This Row],[Lookup Value]]&amp;"','Product__r.Suggested_Country_of_Origin__c')"</f>
        <v>inherit(results_df,'Part__c','MED19:RVWM0208','Product__r.Suggested_Country_of_Origin__c')</v>
      </c>
      <c r="BK38" s="18" t="str">
        <f>"inherit(results_df,'Part__c','"&amp;Part__c_exp5415[[#This Row],[Lookup Value]]&amp;"','Product__r.Country_of_Origin2__c')"</f>
        <v>inherit(results_df,'Part__c','MED19:RVWM0208','Product__r.Country_of_Origin2__c')</v>
      </c>
      <c r="BL38" s="18" t="str">
        <f>"inherit(results_df,'Part__c','"&amp;Part__c_exp5415[[#This Row],[Lookup Value]]&amp;"','Product__r.MSRP__c')"</f>
        <v>inherit(results_df,'Part__c','MED19:RVWM0208','Product__r.MSRP__c')</v>
      </c>
      <c r="BM38" s="18" t="s">
        <v>2134</v>
      </c>
      <c r="BN38" t="s">
        <v>2131</v>
      </c>
      <c r="BO38" t="s">
        <v>1728</v>
      </c>
      <c r="BP38" t="s">
        <v>1728</v>
      </c>
      <c r="BQ38" s="18" t="str">
        <f>"inherit(results_df,'Part__c','"&amp;Part__c_exp5415[[#This Row],[Lookup Value]]&amp;"','Product__r.Manufacturer__r.Name')"</f>
        <v>inherit(results_df,'Part__c','MED19:RVWM0208','Product__r.Manufacturer__r.Name')</v>
      </c>
      <c r="BR38" s="18" t="str">
        <f>"inherit(results_df,'Part__c','"&amp;Part__c_exp5415[[#This Row],[Lookup Value]]&amp;"','Product__r.Wireless_capability__c')"</f>
        <v>inherit(results_df,'Part__c','MED19:RVWM0208','Product__r.Wireless_capability__c')</v>
      </c>
      <c r="BS38" s="18" t="str">
        <f>"inherit(results_df,'Part__c','"&amp;Part__c_exp5415[[#This Row],[Lookup Value]]&amp;"','Product__r.Encryption__c')"</f>
        <v>inherit(results_df,'Part__c','MED19:RVWM0208','Product__r.Encryption__c')</v>
      </c>
      <c r="BT38" t="s">
        <v>1728</v>
      </c>
      <c r="BU38" s="18" t="str">
        <f>"inherit(results_df,'Part__c','"&amp;Part__c_exp5415[[#This Row],[Lookup Value]]&amp;"','Matched_HS_Code2__r.Rate__c')"</f>
        <v>inherit(results_df,'Part__c','MED19:RVWM0208','Matched_HS_Code2__r.Rate__c')</v>
      </c>
      <c r="BV38" t="s">
        <v>1729</v>
      </c>
      <c r="BW38" t="s">
        <v>1729</v>
      </c>
      <c r="BX38" t="s">
        <v>1729</v>
      </c>
      <c r="BY38" t="str">
        <f>"inherit(results_df,'Part__c','"&amp;Part__c_exp5415[[#This Row],[Lookup Value]]&amp;"','Matched_HS_Code2__r.Specific_VAT_Rate__c')"</f>
        <v>inherit(results_df,'Part__c','MED19:RVWM0208','Matched_HS_Code2__r.Specific_VAT_Rate__c')</v>
      </c>
      <c r="BZ38" s="18" t="s">
        <v>21</v>
      </c>
      <c r="CA38" t="str">
        <f>Part__c_exp5415[[#This Row],[Shipment_Order__r.Client_Reference__c]]&amp;":"&amp;Part__c_exp5415[[#This Row],[LookupName]]</f>
        <v>MED19:RVWM0208</v>
      </c>
      <c r="CM38" t="s">
        <v>1487</v>
      </c>
      <c r="CN38" t="s">
        <v>2135</v>
      </c>
      <c r="CO38" t="s">
        <v>2136</v>
      </c>
      <c r="CP38" t="s">
        <v>2137</v>
      </c>
      <c r="CQ38" t="s">
        <v>1728</v>
      </c>
      <c r="CR38" t="s">
        <v>1743</v>
      </c>
      <c r="CS38" t="s">
        <v>1751</v>
      </c>
      <c r="CT38" t="s">
        <v>1752</v>
      </c>
      <c r="CU38" t="s">
        <v>1753</v>
      </c>
      <c r="CV38" t="str">
        <f>SUBSTITUTE(Task_exp7437[[#This Row],[Shipment_Order__r.Client_Reference__c]]&amp;":"&amp;Task_exp7437[[#This Row],[Master_Task_LookupName]],"\","")</f>
        <v>MED02:Schedule Pick-up (TecEx) - Manual FF</v>
      </c>
    </row>
    <row r="39" spans="48:100" x14ac:dyDescent="0.25">
      <c r="AV39" t="s">
        <v>2439</v>
      </c>
      <c r="AW39" t="s">
        <v>2138</v>
      </c>
      <c r="AX39" t="str">
        <f>"static('"&amp;Part__c_exp5415[[#This Row],[LookupName]]&amp;"')"</f>
        <v>static('PART 49872249875')</v>
      </c>
      <c r="AY39" t="s">
        <v>1729</v>
      </c>
      <c r="BA39" t="s">
        <v>1729</v>
      </c>
      <c r="BD39" s="18"/>
      <c r="BM39" t="s">
        <v>1729</v>
      </c>
      <c r="BV39" s="18" t="s">
        <v>1729</v>
      </c>
      <c r="BY39" t="s">
        <v>1729</v>
      </c>
      <c r="BZ39" t="s">
        <v>21</v>
      </c>
      <c r="CA39" t="str">
        <f>Part__c_exp5415[[#This Row],[Shipment_Order__r.Client_Reference__c]]&amp;":"&amp;Part__c_exp5415[[#This Row],[LookupName]]</f>
        <v>MED26:PART 49872249875</v>
      </c>
      <c r="CM39" t="s">
        <v>1487</v>
      </c>
      <c r="CN39" t="s">
        <v>1970</v>
      </c>
      <c r="CO39" t="s">
        <v>1971</v>
      </c>
      <c r="CP39" t="s">
        <v>1972</v>
      </c>
      <c r="CQ39" t="s">
        <v>1728</v>
      </c>
      <c r="CR39" t="s">
        <v>1743</v>
      </c>
      <c r="CS39" t="s">
        <v>1751</v>
      </c>
      <c r="CT39" t="s">
        <v>1752</v>
      </c>
      <c r="CU39" t="s">
        <v>1973</v>
      </c>
      <c r="CV39" t="str">
        <f>SUBSTITUTE(Task_exp7437[[#This Row],[Shipment_Order__r.Client_Reference__c]]&amp;":"&amp;Task_exp7437[[#This Row],[Master_Task_LookupName]],"\","")</f>
        <v>MED02:Invoice Client (During Shipping)</v>
      </c>
    </row>
    <row r="40" spans="48:100" x14ac:dyDescent="0.25">
      <c r="AV40" t="s">
        <v>2439</v>
      </c>
      <c r="AW40" t="s">
        <v>2139</v>
      </c>
      <c r="AX40" t="str">
        <f>"static('"&amp;Part__c_exp5415[[#This Row],[LookupName]]&amp;"')"</f>
        <v>static('TAX TEST1 MALAYSIA')</v>
      </c>
      <c r="AY40" t="s">
        <v>2140</v>
      </c>
      <c r="BA40" t="s">
        <v>1729</v>
      </c>
      <c r="BD40" t="str">
        <f>"inherit(results_df,'Part__c','"&amp;Part__c_exp5415[[#This Row],[Lookup Value]]&amp;"','Product__r.Li_on_batteries__c')"</f>
        <v>inherit(results_df,'Part__c','MED26:TAX TEST1 MALAYSIA','Product__r.Li_on_batteries__c')</v>
      </c>
      <c r="BM40" t="s">
        <v>2141</v>
      </c>
      <c r="BV40" s="18" t="str">
        <f>"inherit(results_df,'Part__c','"&amp;Part__c_exp5415[[#This Row],[Lookup Value]]&amp;"','Matched_HS_Code2__r.Additional_Part_Specific_Tax_Rate_1__c')"</f>
        <v>inherit(results_df,'Part__c','MED26:TAX TEST1 MALAYSIA','Matched_HS_Code2__r.Additional_Part_Specific_Tax_Rate_1__c')</v>
      </c>
      <c r="BY40" t="str">
        <f>"inherit(results_df,'Part__c','"&amp;Part__c_exp5415[[#This Row],[Lookup Value]]&amp;"','Matched_HS_Code2__r.Specific_VAT_Rate__c')"</f>
        <v>inherit(results_df,'Part__c','MED26:TAX TEST1 MALAYSIA','Matched_HS_Code2__r.Specific_VAT_Rate__c')</v>
      </c>
      <c r="BZ40" t="s">
        <v>21</v>
      </c>
      <c r="CA40" t="str">
        <f>Part__c_exp5415[[#This Row],[Shipment_Order__r.Client_Reference__c]]&amp;":"&amp;Part__c_exp5415[[#This Row],[LookupName]]</f>
        <v>MED26:TAX TEST1 MALAYSIA</v>
      </c>
      <c r="CM40" t="s">
        <v>1487</v>
      </c>
      <c r="CN40" t="s">
        <v>2142</v>
      </c>
      <c r="CO40" t="s">
        <v>2143</v>
      </c>
      <c r="CP40" t="s">
        <v>2144</v>
      </c>
      <c r="CQ40" t="s">
        <v>1728</v>
      </c>
      <c r="CR40" t="s">
        <v>1743</v>
      </c>
      <c r="CS40" t="s">
        <v>1751</v>
      </c>
      <c r="CT40" t="s">
        <v>1760</v>
      </c>
      <c r="CU40" t="s">
        <v>1909</v>
      </c>
      <c r="CV40" t="str">
        <f>SUBSTITUTE(Task_exp7437[[#This Row],[Shipment_Order__r.Client_Reference__c]]&amp;":"&amp;Task_exp7437[[#This Row],[Master_Task_LookupName]],"\","")</f>
        <v>MED02:Free Trade Zone Check Required</v>
      </c>
    </row>
    <row r="41" spans="48:100" x14ac:dyDescent="0.25">
      <c r="AV41" t="s">
        <v>2439</v>
      </c>
      <c r="AW41" t="s">
        <v>2145</v>
      </c>
      <c r="AX41" t="str">
        <f>"static('"&amp;Part__c_exp5415[[#This Row],[LookupName]]&amp;"')"</f>
        <v>static('TAX TEST2 MALAYSIA')</v>
      </c>
      <c r="AY41" t="s">
        <v>2140</v>
      </c>
      <c r="BA41" t="s">
        <v>1729</v>
      </c>
      <c r="BD41" t="str">
        <f>"inherit(results_df,'Part__c','"&amp;Part__c_exp5415[[#This Row],[Lookup Value]]&amp;"','Product__r.Li_on_batteries__c')"</f>
        <v>inherit(results_df,'Part__c','MED26:TAX TEST2 MALAYSIA','Product__r.Li_on_batteries__c')</v>
      </c>
      <c r="BE41" t="str">
        <f>"inherit(results_df,'Part__c','"&amp;Part__c_exp5415[[#This Row],[Lookup Value]]&amp;"','Product__r.Category__c')"</f>
        <v>inherit(results_df,'Part__c','MED26:TAX TEST2 MALAYSIA','Product__r.Category__c')</v>
      </c>
      <c r="BF41" t="str">
        <f>"inherit(results_df,'Part__c','"&amp;Part__c_exp5415[[#This Row],[Lookup Value]]&amp;"','Product__r.Sub_Category__c')"</f>
        <v>inherit(results_df,'Part__c','MED26:TAX TEST2 MALAYSIA','Product__r.Sub_Category__c')</v>
      </c>
      <c r="BG41" t="str">
        <f>"inherit(results_df,'Part__c','"&amp;Part__c_exp5415[[#This Row],[Lookup Value]]&amp;"','Product__r.US_HTS_Code__c')"</f>
        <v>inherit(results_df,'Part__c','MED26:TAX TEST2 MALAYSIA','Product__r.US_HTS_Code__c')</v>
      </c>
      <c r="BH41" t="str">
        <f>"inherit(results_df,'Part__c','"&amp;Part__c_exp5415[[#This Row],[Lookup Value]]&amp;"','Product__r.ECCN__c')"</f>
        <v>inherit(results_df,'Part__c','MED26:TAX TEST2 MALAYSIA','Product__r.ECCN__c')</v>
      </c>
      <c r="BM41" t="s">
        <v>2146</v>
      </c>
      <c r="BV41" s="18" t="str">
        <f>"inherit(results_df,'Part__c','"&amp;Part__c_exp5415[[#This Row],[Lookup Value]]&amp;"','Matched_HS_Code2__r.Additional_Part_Specific_Tax_Rate_1__c')"</f>
        <v>inherit(results_df,'Part__c','MED26:TAX TEST2 MALAYSIA','Matched_HS_Code2__r.Additional_Part_Specific_Tax_Rate_1__c')</v>
      </c>
      <c r="BY41" t="str">
        <f>"inherit(results_df,'Part__c','"&amp;Part__c_exp5415[[#This Row],[Lookup Value]]&amp;"','Matched_HS_Code2__r.Specific_VAT_Rate__c')"</f>
        <v>inherit(results_df,'Part__c','MED26:TAX TEST2 MALAYSIA','Matched_HS_Code2__r.Specific_VAT_Rate__c')</v>
      </c>
      <c r="BZ41" t="s">
        <v>21</v>
      </c>
      <c r="CA41" t="str">
        <f>Part__c_exp5415[[#This Row],[Shipment_Order__r.Client_Reference__c]]&amp;":"&amp;Part__c_exp5415[[#This Row],[LookupName]]</f>
        <v>MED26:TAX TEST2 MALAYSIA</v>
      </c>
      <c r="CM41" t="s">
        <v>1487</v>
      </c>
      <c r="CN41" t="s">
        <v>2147</v>
      </c>
      <c r="CO41" t="s">
        <v>2148</v>
      </c>
      <c r="CP41" t="s">
        <v>2149</v>
      </c>
      <c r="CQ41" t="s">
        <v>1728</v>
      </c>
      <c r="CR41" t="s">
        <v>1743</v>
      </c>
      <c r="CS41" t="s">
        <v>1751</v>
      </c>
      <c r="CT41" t="s">
        <v>1760</v>
      </c>
      <c r="CU41" t="s">
        <v>1753</v>
      </c>
      <c r="CV41" t="str">
        <f>SUBSTITUTE(Task_exp7437[[#This Row],[Shipment_Order__r.Client_Reference__c]]&amp;":"&amp;Task_exp7437[[#This Row],[Master_Task_LookupName]],"\","")</f>
        <v>MED02:Documents to be Signed and Stamped</v>
      </c>
    </row>
    <row r="42" spans="48:100" x14ac:dyDescent="0.25">
      <c r="AV42" t="s">
        <v>2439</v>
      </c>
      <c r="AW42" t="s">
        <v>2150</v>
      </c>
      <c r="AX42" t="str">
        <f>"static('"&amp;Part__c_exp5415[[#This Row],[LookupName]]&amp;"')"</f>
        <v>static('TAX TEST3 MALAYSIA')</v>
      </c>
      <c r="AY42" t="s">
        <v>2140</v>
      </c>
      <c r="BA42" t="s">
        <v>1729</v>
      </c>
      <c r="BD42" t="str">
        <f>"inherit(results_df,'Part__c','"&amp;Part__c_exp5415[[#This Row],[Lookup Value]]&amp;"','Product__r.Li_on_batteries__c')"</f>
        <v>inherit(results_df,'Part__c','MED26:TAX TEST3 MALAYSIA','Product__r.Li_on_batteries__c')</v>
      </c>
      <c r="BE42" t="str">
        <f>"inherit(results_df,'Part__c','"&amp;Part__c_exp5415[[#This Row],[Lookup Value]]&amp;"','Product__r.Category__c')"</f>
        <v>inherit(results_df,'Part__c','MED26:TAX TEST3 MALAYSIA','Product__r.Category__c')</v>
      </c>
      <c r="BF42" t="str">
        <f>"inherit(results_df,'Part__c','"&amp;Part__c_exp5415[[#This Row],[Lookup Value]]&amp;"','Product__r.Sub_Category__c')"</f>
        <v>inherit(results_df,'Part__c','MED26:TAX TEST3 MALAYSIA','Product__r.Sub_Category__c')</v>
      </c>
      <c r="BG42" t="str">
        <f>"inherit(results_df,'Part__c','"&amp;Part__c_exp5415[[#This Row],[Lookup Value]]&amp;"','Product__r.US_HTS_Code__c')"</f>
        <v>inherit(results_df,'Part__c','MED26:TAX TEST3 MALAYSIA','Product__r.US_HTS_Code__c')</v>
      </c>
      <c r="BH42" t="str">
        <f>"inherit(results_df,'Part__c','"&amp;Part__c_exp5415[[#This Row],[Lookup Value]]&amp;"','Product__r.ECCN__c')"</f>
        <v>inherit(results_df,'Part__c','MED26:TAX TEST3 MALAYSIA','Product__r.ECCN__c')</v>
      </c>
      <c r="BM42" t="s">
        <v>2151</v>
      </c>
      <c r="BV42" s="18" t="str">
        <f>"inherit(results_df,'Part__c','"&amp;Part__c_exp5415[[#This Row],[Lookup Value]]&amp;"','Matched_HS_Code2__r.Additional_Part_Specific_Tax_Rate_1__c')"</f>
        <v>inherit(results_df,'Part__c','MED26:TAX TEST3 MALAYSIA','Matched_HS_Code2__r.Additional_Part_Specific_Tax_Rate_1__c')</v>
      </c>
      <c r="BY42" t="str">
        <f>"inherit(results_df,'Part__c','"&amp;Part__c_exp5415[[#This Row],[Lookup Value]]&amp;"','Matched_HS_Code2__r.Specific_VAT_Rate__c')"</f>
        <v>inherit(results_df,'Part__c','MED26:TAX TEST3 MALAYSIA','Matched_HS_Code2__r.Specific_VAT_Rate__c')</v>
      </c>
      <c r="BZ42" t="s">
        <v>21</v>
      </c>
      <c r="CA42" t="str">
        <f>Part__c_exp5415[[#This Row],[Shipment_Order__r.Client_Reference__c]]&amp;":"&amp;Part__c_exp5415[[#This Row],[LookupName]]</f>
        <v>MED26:TAX TEST3 MALAYSIA</v>
      </c>
      <c r="CM42" t="s">
        <v>1487</v>
      </c>
      <c r="CN42" t="s">
        <v>1924</v>
      </c>
      <c r="CO42" t="s">
        <v>1925</v>
      </c>
      <c r="CP42" t="s">
        <v>1926</v>
      </c>
      <c r="CQ42" t="s">
        <v>1728</v>
      </c>
      <c r="CR42" t="s">
        <v>1743</v>
      </c>
      <c r="CS42" t="s">
        <v>1751</v>
      </c>
      <c r="CT42" t="s">
        <v>1760</v>
      </c>
      <c r="CU42" t="s">
        <v>1753</v>
      </c>
      <c r="CV42" t="str">
        <f>SUBSTITUTE(Task_exp7437[[#This Row],[Shipment_Order__r.Client_Reference__c]]&amp;":"&amp;Task_exp7437[[#This Row],[Master_Task_LookupName]],"\","")</f>
        <v>MED02:Finance Ready to Invoice</v>
      </c>
    </row>
    <row r="43" spans="48:100" x14ac:dyDescent="0.25">
      <c r="AV43" t="s">
        <v>2439</v>
      </c>
      <c r="AW43" t="s">
        <v>2152</v>
      </c>
      <c r="AX43" t="str">
        <f>"static('"&amp;Part__c_exp5415[[#This Row],[LookupName]]&amp;"')"</f>
        <v>static('TAX TEST4 MALAYSIA')</v>
      </c>
      <c r="AY43" t="s">
        <v>2140</v>
      </c>
      <c r="BA43" t="s">
        <v>1729</v>
      </c>
      <c r="BD43" t="str">
        <f>"inherit(results_df,'Part__c','"&amp;Part__c_exp5415[[#This Row],[Lookup Value]]&amp;"','Product__r.Li_on_batteries__c')"</f>
        <v>inherit(results_df,'Part__c','MED26:TAX TEST4 MALAYSIA','Product__r.Li_on_batteries__c')</v>
      </c>
      <c r="BE43" t="str">
        <f>"inherit(results_df,'Part__c','"&amp;Part__c_exp5415[[#This Row],[Lookup Value]]&amp;"','Product__r.Category__c')"</f>
        <v>inherit(results_df,'Part__c','MED26:TAX TEST4 MALAYSIA','Product__r.Category__c')</v>
      </c>
      <c r="BF43" t="str">
        <f>"inherit(results_df,'Part__c','"&amp;Part__c_exp5415[[#This Row],[Lookup Value]]&amp;"','Product__r.Sub_Category__c')"</f>
        <v>inherit(results_df,'Part__c','MED26:TAX TEST4 MALAYSIA','Product__r.Sub_Category__c')</v>
      </c>
      <c r="BG43" t="str">
        <f>"inherit(results_df,'Part__c','"&amp;Part__c_exp5415[[#This Row],[Lookup Value]]&amp;"','Product__r.US_HTS_Code__c')"</f>
        <v>inherit(results_df,'Part__c','MED26:TAX TEST4 MALAYSIA','Product__r.US_HTS_Code__c')</v>
      </c>
      <c r="BH43" t="str">
        <f>"inherit(results_df,'Part__c','"&amp;Part__c_exp5415[[#This Row],[Lookup Value]]&amp;"','Product__r.ECCN__c')"</f>
        <v>inherit(results_df,'Part__c','MED26:TAX TEST4 MALAYSIA','Product__r.ECCN__c')</v>
      </c>
      <c r="BM43" t="s">
        <v>2153</v>
      </c>
      <c r="BV43" s="18" t="str">
        <f>"inherit(results_df,'Part__c','"&amp;Part__c_exp5415[[#This Row],[Lookup Value]]&amp;"','Matched_HS_Code2__r.Additional_Part_Specific_Tax_Rate_1__c')"</f>
        <v>inherit(results_df,'Part__c','MED26:TAX TEST4 MALAYSIA','Matched_HS_Code2__r.Additional_Part_Specific_Tax_Rate_1__c')</v>
      </c>
      <c r="BY43" t="str">
        <f>"inherit(results_df,'Part__c','"&amp;Part__c_exp5415[[#This Row],[Lookup Value]]&amp;"','Matched_HS_Code2__r.Specific_VAT_Rate__c')"</f>
        <v>inherit(results_df,'Part__c','MED26:TAX TEST4 MALAYSIA','Matched_HS_Code2__r.Specific_VAT_Rate__c')</v>
      </c>
      <c r="BZ43" t="s">
        <v>21</v>
      </c>
      <c r="CA43" t="str">
        <f>Part__c_exp5415[[#This Row],[Shipment_Order__r.Client_Reference__c]]&amp;":"&amp;Part__c_exp5415[[#This Row],[LookupName]]</f>
        <v>MED26:TAX TEST4 MALAYSIA</v>
      </c>
      <c r="CM43" t="s">
        <v>1487</v>
      </c>
      <c r="CN43" t="s">
        <v>2154</v>
      </c>
      <c r="CO43" t="s">
        <v>2155</v>
      </c>
      <c r="CP43" t="s">
        <v>2156</v>
      </c>
      <c r="CQ43" t="s">
        <v>1728</v>
      </c>
      <c r="CR43" t="s">
        <v>1743</v>
      </c>
      <c r="CS43" t="s">
        <v>1751</v>
      </c>
      <c r="CT43" t="s">
        <v>1760</v>
      </c>
      <c r="CU43" t="s">
        <v>1753</v>
      </c>
      <c r="CV43" t="str">
        <f>SUBSTITUTE(Task_exp7437[[#This Row],[Shipment_Order__r.Client_Reference__c]]&amp;":"&amp;Task_exp7437[[#This Row],[Master_Task_LookupName]],"\","")</f>
        <v>MED02:Manufacturer Information Required (CPA Selection)</v>
      </c>
    </row>
    <row r="44" spans="48:100" x14ac:dyDescent="0.25">
      <c r="AV44" t="s">
        <v>2439</v>
      </c>
      <c r="AW44" t="s">
        <v>2157</v>
      </c>
      <c r="AX44" t="str">
        <f>"static('"&amp;Part__c_exp5415[[#This Row],[LookupName]]&amp;"')"</f>
        <v>static('TAX TEST5 MALAYSIA')</v>
      </c>
      <c r="AY44" t="s">
        <v>2158</v>
      </c>
      <c r="BA44" t="s">
        <v>1729</v>
      </c>
      <c r="BD44" t="str">
        <f>"inherit(results_df,'Part__c','"&amp;Part__c_exp5415[[#This Row],[Lookup Value]]&amp;"','Product__r.Li_on_batteries__c')"</f>
        <v>inherit(results_df,'Part__c','MED26:TAX TEST5 MALAYSIA','Product__r.Li_on_batteries__c')</v>
      </c>
      <c r="BE44" t="str">
        <f>"inherit(results_df,'Part__c','"&amp;Part__c_exp5415[[#This Row],[Lookup Value]]&amp;"','Product__r.Category__c')"</f>
        <v>inherit(results_df,'Part__c','MED26:TAX TEST5 MALAYSIA','Product__r.Category__c')</v>
      </c>
      <c r="BF44" t="str">
        <f>"inherit(results_df,'Part__c','"&amp;Part__c_exp5415[[#This Row],[Lookup Value]]&amp;"','Product__r.Sub_Category__c')"</f>
        <v>inherit(results_df,'Part__c','MED26:TAX TEST5 MALAYSIA','Product__r.Sub_Category__c')</v>
      </c>
      <c r="BG44" t="str">
        <f>"inherit(results_df,'Part__c','"&amp;Part__c_exp5415[[#This Row],[Lookup Value]]&amp;"','Product__r.US_HTS_Code__c')"</f>
        <v>inherit(results_df,'Part__c','MED26:TAX TEST5 MALAYSIA','Product__r.US_HTS_Code__c')</v>
      </c>
      <c r="BH44" t="str">
        <f>"inherit(results_df,'Part__c','"&amp;Part__c_exp5415[[#This Row],[Lookup Value]]&amp;"','Product__r.ECCN__c')"</f>
        <v>inherit(results_df,'Part__c','MED26:TAX TEST5 MALAYSIA','Product__r.ECCN__c')</v>
      </c>
      <c r="BM44" t="s">
        <v>2159</v>
      </c>
      <c r="BV44" s="18" t="str">
        <f>"inherit(results_df,'Part__c','"&amp;Part__c_exp5415[[#This Row],[Lookup Value]]&amp;"','Matched_HS_Code2__r.Additional_Part_Specific_Tax_Rate_1__c')"</f>
        <v>inherit(results_df,'Part__c','MED26:TAX TEST5 MALAYSIA','Matched_HS_Code2__r.Additional_Part_Specific_Tax_Rate_1__c')</v>
      </c>
      <c r="BY44" t="str">
        <f>"inherit(results_df,'Part__c','"&amp;Part__c_exp5415[[#This Row],[Lookup Value]]&amp;"','Matched_HS_Code2__r.Specific_VAT_Rate__c')"</f>
        <v>inherit(results_df,'Part__c','MED26:TAX TEST5 MALAYSIA','Matched_HS_Code2__r.Specific_VAT_Rate__c')</v>
      </c>
      <c r="BZ44" t="s">
        <v>21</v>
      </c>
      <c r="CA44" t="str">
        <f>Part__c_exp5415[[#This Row],[Shipment_Order__r.Client_Reference__c]]&amp;":"&amp;Part__c_exp5415[[#This Row],[LookupName]]</f>
        <v>MED26:TAX TEST5 MALAYSIA</v>
      </c>
      <c r="CM44" t="s">
        <v>1484</v>
      </c>
      <c r="CN44" t="s">
        <v>2160</v>
      </c>
      <c r="CO44" t="s">
        <v>2161</v>
      </c>
      <c r="CP44" t="s">
        <v>2162</v>
      </c>
      <c r="CQ44" t="s">
        <v>1728</v>
      </c>
      <c r="CR44" t="s">
        <v>1743</v>
      </c>
      <c r="CS44" t="s">
        <v>1751</v>
      </c>
      <c r="CT44" t="s">
        <v>1760</v>
      </c>
      <c r="CU44" t="s">
        <v>1909</v>
      </c>
      <c r="CV44" t="str">
        <f>SUBSTITUTE(Task_exp7437[[#This Row],[Shipment_Order__r.Client_Reference__c]]&amp;":"&amp;Task_exp7437[[#This Row],[Master_Task_LookupName]],"\","")</f>
        <v>MED03:Upfront Payment of Taxes (By CPA)</v>
      </c>
    </row>
    <row r="45" spans="48:100" x14ac:dyDescent="0.25">
      <c r="AV45" t="s">
        <v>2439</v>
      </c>
      <c r="AW45" t="s">
        <v>2163</v>
      </c>
      <c r="AX45" t="str">
        <f>"static('"&amp;Part__c_exp5415[[#This Row],[LookupName]]&amp;"')"</f>
        <v>static('TAX TEST6 MALAYSIA')</v>
      </c>
      <c r="AY45" t="s">
        <v>2164</v>
      </c>
      <c r="BA45" t="s">
        <v>1729</v>
      </c>
      <c r="BD45" t="str">
        <f>"inherit(results_df,'Part__c','"&amp;Part__c_exp5415[[#This Row],[Lookup Value]]&amp;"','Product__r.Li_on_batteries__c')"</f>
        <v>inherit(results_df,'Part__c','MED26:TAX TEST6 MALAYSIA','Product__r.Li_on_batteries__c')</v>
      </c>
      <c r="BE45" t="str">
        <f>"inherit(results_df,'Part__c','"&amp;Part__c_exp5415[[#This Row],[Lookup Value]]&amp;"','Product__r.Category__c')"</f>
        <v>inherit(results_df,'Part__c','MED26:TAX TEST6 MALAYSIA','Product__r.Category__c')</v>
      </c>
      <c r="BF45" t="str">
        <f>"inherit(results_df,'Part__c','"&amp;Part__c_exp5415[[#This Row],[Lookup Value]]&amp;"','Product__r.Sub_Category__c')"</f>
        <v>inherit(results_df,'Part__c','MED26:TAX TEST6 MALAYSIA','Product__r.Sub_Category__c')</v>
      </c>
      <c r="BG45" t="str">
        <f>"inherit(results_df,'Part__c','"&amp;Part__c_exp5415[[#This Row],[Lookup Value]]&amp;"','Product__r.US_HTS_Code__c')"</f>
        <v>inherit(results_df,'Part__c','MED26:TAX TEST6 MALAYSIA','Product__r.US_HTS_Code__c')</v>
      </c>
      <c r="BH45" t="str">
        <f>"inherit(results_df,'Part__c','"&amp;Part__c_exp5415[[#This Row],[Lookup Value]]&amp;"','Product__r.ECCN__c')"</f>
        <v>inherit(results_df,'Part__c','MED26:TAX TEST6 MALAYSIA','Product__r.ECCN__c')</v>
      </c>
      <c r="BM45" t="s">
        <v>2165</v>
      </c>
      <c r="BV45" s="18" t="str">
        <f>"inherit(results_df,'Part__c','"&amp;Part__c_exp5415[[#This Row],[Lookup Value]]&amp;"','Matched_HS_Code2__r.Additional_Part_Specific_Tax_Rate_1__c')"</f>
        <v>inherit(results_df,'Part__c','MED26:TAX TEST6 MALAYSIA','Matched_HS_Code2__r.Additional_Part_Specific_Tax_Rate_1__c')</v>
      </c>
      <c r="BY45" t="str">
        <f>"inherit(results_df,'Part__c','"&amp;Part__c_exp5415[[#This Row],[Lookup Value]]&amp;"','Matched_HS_Code2__r.Specific_VAT_Rate__c')"</f>
        <v>inherit(results_df,'Part__c','MED26:TAX TEST6 MALAYSIA','Matched_HS_Code2__r.Specific_VAT_Rate__c')</v>
      </c>
      <c r="BZ45" t="s">
        <v>21</v>
      </c>
      <c r="CA45" t="str">
        <f>Part__c_exp5415[[#This Row],[Shipment_Order__r.Client_Reference__c]]&amp;":"&amp;Part__c_exp5415[[#This Row],[LookupName]]</f>
        <v>MED26:TAX TEST6 MALAYSIA</v>
      </c>
      <c r="CM45" t="s">
        <v>1484</v>
      </c>
      <c r="CN45" t="s">
        <v>2166</v>
      </c>
      <c r="CO45" t="s">
        <v>2167</v>
      </c>
      <c r="CP45" t="s">
        <v>2168</v>
      </c>
      <c r="CQ45" t="s">
        <v>1728</v>
      </c>
      <c r="CR45" t="s">
        <v>1743</v>
      </c>
      <c r="CS45" t="s">
        <v>1751</v>
      </c>
      <c r="CT45" t="s">
        <v>1760</v>
      </c>
      <c r="CU45" t="s">
        <v>1909</v>
      </c>
      <c r="CV45" t="str">
        <f>SUBSTITUTE(Task_exp7437[[#This Row],[Shipment_Order__r.Client_Reference__c]]&amp;":"&amp;Task_exp7437[[#This Row],[Master_Task_LookupName]],"\","")</f>
        <v>MED03:Insurance Letter (Client Taking Liability Cover)</v>
      </c>
    </row>
    <row r="46" spans="48:100" x14ac:dyDescent="0.25">
      <c r="AV46" t="s">
        <v>2439</v>
      </c>
      <c r="AW46" t="s">
        <v>2169</v>
      </c>
      <c r="AX46" t="str">
        <f>"static('"&amp;Part__c_exp5415[[#This Row],[LookupName]]&amp;"')"</f>
        <v>static('TAX TEST7 MALAYSIA')</v>
      </c>
      <c r="AY46" t="s">
        <v>2164</v>
      </c>
      <c r="BA46" t="s">
        <v>1729</v>
      </c>
      <c r="BD46" t="str">
        <f>"inherit(results_df,'Part__c','"&amp;Part__c_exp5415[[#This Row],[Lookup Value]]&amp;"','Product__r.Li_on_batteries__c')"</f>
        <v>inherit(results_df,'Part__c','MED26:TAX TEST7 MALAYSIA','Product__r.Li_on_batteries__c')</v>
      </c>
      <c r="BE46" t="str">
        <f>"inherit(results_df,'Part__c','"&amp;Part__c_exp5415[[#This Row],[Lookup Value]]&amp;"','Product__r.Category__c')"</f>
        <v>inherit(results_df,'Part__c','MED26:TAX TEST7 MALAYSIA','Product__r.Category__c')</v>
      </c>
      <c r="BF46" t="str">
        <f>"inherit(results_df,'Part__c','"&amp;Part__c_exp5415[[#This Row],[Lookup Value]]&amp;"','Product__r.Sub_Category__c')"</f>
        <v>inherit(results_df,'Part__c','MED26:TAX TEST7 MALAYSIA','Product__r.Sub_Category__c')</v>
      </c>
      <c r="BG46" t="str">
        <f>"inherit(results_df,'Part__c','"&amp;Part__c_exp5415[[#This Row],[Lookup Value]]&amp;"','Product__r.US_HTS_Code__c')"</f>
        <v>inherit(results_df,'Part__c','MED26:TAX TEST7 MALAYSIA','Product__r.US_HTS_Code__c')</v>
      </c>
      <c r="BH46" t="str">
        <f>"inherit(results_df,'Part__c','"&amp;Part__c_exp5415[[#This Row],[Lookup Value]]&amp;"','Product__r.ECCN__c')"</f>
        <v>inherit(results_df,'Part__c','MED26:TAX TEST7 MALAYSIA','Product__r.ECCN__c')</v>
      </c>
      <c r="BM46" t="s">
        <v>2170</v>
      </c>
      <c r="BV46" s="18" t="str">
        <f>"inherit(results_df,'Part__c','"&amp;Part__c_exp5415[[#This Row],[Lookup Value]]&amp;"','Matched_HS_Code2__r.Additional_Part_Specific_Tax_Rate_1__c')"</f>
        <v>inherit(results_df,'Part__c','MED26:TAX TEST7 MALAYSIA','Matched_HS_Code2__r.Additional_Part_Specific_Tax_Rate_1__c')</v>
      </c>
      <c r="BY46" t="str">
        <f>"inherit(results_df,'Part__c','"&amp;Part__c_exp5415[[#This Row],[Lookup Value]]&amp;"','Matched_HS_Code2__r.Specific_VAT_Rate__c')"</f>
        <v>inherit(results_df,'Part__c','MED26:TAX TEST7 MALAYSIA','Matched_HS_Code2__r.Specific_VAT_Rate__c')</v>
      </c>
      <c r="BZ46" t="s">
        <v>21</v>
      </c>
      <c r="CA46" t="str">
        <f>Part__c_exp5415[[#This Row],[Shipment_Order__r.Client_Reference__c]]&amp;":"&amp;Part__c_exp5415[[#This Row],[LookupName]]</f>
        <v>MED26:TAX TEST7 MALAYSIA</v>
      </c>
      <c r="CM46" t="s">
        <v>1484</v>
      </c>
      <c r="CN46" t="s">
        <v>2171</v>
      </c>
      <c r="CO46" t="s">
        <v>2172</v>
      </c>
      <c r="CP46" t="s">
        <v>2173</v>
      </c>
      <c r="CQ46" t="s">
        <v>1728</v>
      </c>
      <c r="CR46" t="s">
        <v>1743</v>
      </c>
      <c r="CS46" t="s">
        <v>2174</v>
      </c>
      <c r="CT46" t="s">
        <v>1760</v>
      </c>
      <c r="CU46" t="s">
        <v>1909</v>
      </c>
      <c r="CV46" t="str">
        <f>SUBSTITUTE(Task_exp7437[[#This Row],[Shipment_Order__r.Client_Reference__c]]&amp;":"&amp;Task_exp7437[[#This Row],[Master_Task_LookupName]],"\","")</f>
        <v>MED03:Freight Invoice</v>
      </c>
    </row>
    <row r="47" spans="48:100" x14ac:dyDescent="0.25">
      <c r="AV47" t="s">
        <v>2439</v>
      </c>
      <c r="AW47" t="s">
        <v>2175</v>
      </c>
      <c r="AX47" t="str">
        <f>"static('"&amp;Part__c_exp5415[[#This Row],[LookupName]]&amp;"')"</f>
        <v>static('TAX TEST8 MALAYSIA')</v>
      </c>
      <c r="AY47" t="s">
        <v>2176</v>
      </c>
      <c r="BA47" t="s">
        <v>1729</v>
      </c>
      <c r="BD47" t="str">
        <f>"inherit(results_df,'Part__c','"&amp;Part__c_exp5415[[#This Row],[Lookup Value]]&amp;"','Product__r.Li_on_batteries__c')"</f>
        <v>inherit(results_df,'Part__c','MED26:TAX TEST8 MALAYSIA','Product__r.Li_on_batteries__c')</v>
      </c>
      <c r="BE47" t="str">
        <f>"inherit(results_df,'Part__c','"&amp;Part__c_exp5415[[#This Row],[Lookup Value]]&amp;"','Product__r.Category__c')"</f>
        <v>inherit(results_df,'Part__c','MED26:TAX TEST8 MALAYSIA','Product__r.Category__c')</v>
      </c>
      <c r="BF47" t="str">
        <f>"inherit(results_df,'Part__c','"&amp;Part__c_exp5415[[#This Row],[Lookup Value]]&amp;"','Product__r.Sub_Category__c')"</f>
        <v>inherit(results_df,'Part__c','MED26:TAX TEST8 MALAYSIA','Product__r.Sub_Category__c')</v>
      </c>
      <c r="BG47" t="str">
        <f>"inherit(results_df,'Part__c','"&amp;Part__c_exp5415[[#This Row],[Lookup Value]]&amp;"','Product__r.US_HTS_Code__c')"</f>
        <v>inherit(results_df,'Part__c','MED26:TAX TEST8 MALAYSIA','Product__r.US_HTS_Code__c')</v>
      </c>
      <c r="BH47" t="str">
        <f>"inherit(results_df,'Part__c','"&amp;Part__c_exp5415[[#This Row],[Lookup Value]]&amp;"','Product__r.ECCN__c')"</f>
        <v>inherit(results_df,'Part__c','MED26:TAX TEST8 MALAYSIA','Product__r.ECCN__c')</v>
      </c>
      <c r="BM47" t="s">
        <v>2177</v>
      </c>
      <c r="BV47" s="18" t="str">
        <f>"inherit(results_df,'Part__c','"&amp;Part__c_exp5415[[#This Row],[Lookup Value]]&amp;"','Matched_HS_Code2__r.Additional_Part_Specific_Tax_Rate_1__c')"</f>
        <v>inherit(results_df,'Part__c','MED26:TAX TEST8 MALAYSIA','Matched_HS_Code2__r.Additional_Part_Specific_Tax_Rate_1__c')</v>
      </c>
      <c r="BY47" t="str">
        <f>"inherit(results_df,'Part__c','"&amp;Part__c_exp5415[[#This Row],[Lookup Value]]&amp;"','Matched_HS_Code2__r.Specific_VAT_Rate__c')"</f>
        <v>inherit(results_df,'Part__c','MED26:TAX TEST8 MALAYSIA','Matched_HS_Code2__r.Specific_VAT_Rate__c')</v>
      </c>
      <c r="BZ47" t="s">
        <v>21</v>
      </c>
      <c r="CA47" t="str">
        <f>Part__c_exp5415[[#This Row],[Shipment_Order__r.Client_Reference__c]]&amp;":"&amp;Part__c_exp5415[[#This Row],[LookupName]]</f>
        <v>MED26:TAX TEST8 MALAYSIA</v>
      </c>
      <c r="CM47" t="s">
        <v>1484</v>
      </c>
      <c r="CN47" t="s">
        <v>2178</v>
      </c>
      <c r="CO47" t="s">
        <v>2179</v>
      </c>
      <c r="CP47" t="s">
        <v>2180</v>
      </c>
      <c r="CQ47" t="s">
        <v>1728</v>
      </c>
      <c r="CR47" t="s">
        <v>1743</v>
      </c>
      <c r="CS47" t="s">
        <v>1751</v>
      </c>
      <c r="CT47" t="s">
        <v>1752</v>
      </c>
      <c r="CU47" t="s">
        <v>2181</v>
      </c>
      <c r="CV47" t="str">
        <f>SUBSTITUTE(Task_exp7437[[#This Row],[Shipment_Order__r.Client_Reference__c]]&amp;":"&amp;Task_exp7437[[#This Row],[Master_Task_LookupName]],"\","")</f>
        <v>MED03:Unmatched Part</v>
      </c>
    </row>
    <row r="48" spans="48:100" x14ac:dyDescent="0.25">
      <c r="AV48" t="s">
        <v>2439</v>
      </c>
      <c r="AW48" t="s">
        <v>2182</v>
      </c>
      <c r="AX48" t="str">
        <f>"static('"&amp;Part__c_exp5415[[#This Row],[LookupName]]&amp;"')"</f>
        <v>static('TAX TEST9 MALAYSIA')</v>
      </c>
      <c r="AY48" t="s">
        <v>2164</v>
      </c>
      <c r="BA48" t="s">
        <v>1729</v>
      </c>
      <c r="BD48" t="str">
        <f>"inherit(results_df,'Part__c','"&amp;Part__c_exp5415[[#This Row],[Lookup Value]]&amp;"','Product__r.Li_on_batteries__c')"</f>
        <v>inherit(results_df,'Part__c','MED26:TAX TEST9 MALAYSIA','Product__r.Li_on_batteries__c')</v>
      </c>
      <c r="BE48" t="str">
        <f>"inherit(results_df,'Part__c','"&amp;Part__c_exp5415[[#This Row],[Lookup Value]]&amp;"','Product__r.Category__c')"</f>
        <v>inherit(results_df,'Part__c','MED26:TAX TEST9 MALAYSIA','Product__r.Category__c')</v>
      </c>
      <c r="BF48" t="str">
        <f>"inherit(results_df,'Part__c','"&amp;Part__c_exp5415[[#This Row],[Lookup Value]]&amp;"','Product__r.Sub_Category__c')"</f>
        <v>inherit(results_df,'Part__c','MED26:TAX TEST9 MALAYSIA','Product__r.Sub_Category__c')</v>
      </c>
      <c r="BG48" t="str">
        <f>"inherit(results_df,'Part__c','"&amp;Part__c_exp5415[[#This Row],[Lookup Value]]&amp;"','Product__r.US_HTS_Code__c')"</f>
        <v>inherit(results_df,'Part__c','MED26:TAX TEST9 MALAYSIA','Product__r.US_HTS_Code__c')</v>
      </c>
      <c r="BH48" t="str">
        <f>"inherit(results_df,'Part__c','"&amp;Part__c_exp5415[[#This Row],[Lookup Value]]&amp;"','Product__r.ECCN__c')"</f>
        <v>inherit(results_df,'Part__c','MED26:TAX TEST9 MALAYSIA','Product__r.ECCN__c')</v>
      </c>
      <c r="BM48" t="s">
        <v>2183</v>
      </c>
      <c r="BV48" s="18" t="str">
        <f>"inherit(results_df,'Part__c','"&amp;Part__c_exp5415[[#This Row],[Lookup Value]]&amp;"','Matched_HS_Code2__r.Additional_Part_Specific_Tax_Rate_1__c')"</f>
        <v>inherit(results_df,'Part__c','MED26:TAX TEST9 MALAYSIA','Matched_HS_Code2__r.Additional_Part_Specific_Tax_Rate_1__c')</v>
      </c>
      <c r="BY48" t="str">
        <f>"inherit(results_df,'Part__c','"&amp;Part__c_exp5415[[#This Row],[Lookup Value]]&amp;"','Matched_HS_Code2__r.Specific_VAT_Rate__c')"</f>
        <v>inherit(results_df,'Part__c','MED26:TAX TEST9 MALAYSIA','Matched_HS_Code2__r.Specific_VAT_Rate__c')</v>
      </c>
      <c r="BZ48" t="s">
        <v>21</v>
      </c>
      <c r="CA48" t="str">
        <f>Part__c_exp5415[[#This Row],[Shipment_Order__r.Client_Reference__c]]&amp;":"&amp;Part__c_exp5415[[#This Row],[LookupName]]</f>
        <v>MED26:TAX TEST9 MALAYSIA</v>
      </c>
      <c r="CM48" t="s">
        <v>1484</v>
      </c>
      <c r="CN48" t="s">
        <v>2184</v>
      </c>
      <c r="CO48" t="s">
        <v>2185</v>
      </c>
      <c r="CP48" t="s">
        <v>2186</v>
      </c>
      <c r="CQ48" t="s">
        <v>1728</v>
      </c>
      <c r="CR48" t="s">
        <v>1743</v>
      </c>
      <c r="CS48" t="s">
        <v>1751</v>
      </c>
      <c r="CT48" t="s">
        <v>1760</v>
      </c>
      <c r="CU48" t="s">
        <v>1753</v>
      </c>
      <c r="CV48" t="str">
        <f>SUBSTITUTE(Task_exp7437[[#This Row],[Shipment_Order__r.Client_Reference__c]]&amp;":"&amp;Task_exp7437[[#This Row],[Master_Task_LookupName]],"\","")</f>
        <v>MED03:Liability Cover: Ad Hoc Approvals</v>
      </c>
    </row>
    <row r="49" spans="48:100" x14ac:dyDescent="0.25">
      <c r="AV49" t="s">
        <v>2439</v>
      </c>
      <c r="AW49" t="s">
        <v>2187</v>
      </c>
      <c r="AX49" t="str">
        <f>"static('"&amp;Part__c_exp5415[[#This Row],[LookupName]]&amp;"')"</f>
        <v>static('RELWYN TEST')</v>
      </c>
      <c r="AY49" t="s">
        <v>2188</v>
      </c>
      <c r="AZ49" t="s">
        <v>2189</v>
      </c>
      <c r="BA49" t="s">
        <v>1729</v>
      </c>
      <c r="BB49" t="s">
        <v>1729</v>
      </c>
      <c r="BC49" t="s">
        <v>1740</v>
      </c>
      <c r="BD49" t="str">
        <f>"inherit(results_df,'Part__c','"&amp;Part__c_exp5415[[#This Row],[Lookup Value]]&amp;"','Product__r.Li_on_batteries__c')"</f>
        <v>inherit(results_df,'Part__c','MED26:RELWYN TEST','Product__r.Li_on_batteries__c')</v>
      </c>
      <c r="BE49" t="str">
        <f>"inherit(results_df,'Part__c','"&amp;Part__c_exp5415[[#This Row],[Lookup Value]]&amp;"','Product__r.Category__c')"</f>
        <v>inherit(results_df,'Part__c','MED26:RELWYN TEST','Product__r.Category__c')</v>
      </c>
      <c r="BF49" t="str">
        <f>"inherit(results_df,'Part__c','"&amp;Part__c_exp5415[[#This Row],[Lookup Value]]&amp;"','Product__r.Sub_Category__c')"</f>
        <v>inherit(results_df,'Part__c','MED26:RELWYN TEST','Product__r.Sub_Category__c')</v>
      </c>
      <c r="BG49" t="str">
        <f>"inherit(results_df,'Part__c','"&amp;Part__c_exp5415[[#This Row],[Lookup Value]]&amp;"','Product__r.US_HTS_Code__c')"</f>
        <v>inherit(results_df,'Part__c','MED26:RELWYN TEST','Product__r.US_HTS_Code__c')</v>
      </c>
      <c r="BH49" t="str">
        <f>"inherit(results_df,'Part__c','"&amp;Part__c_exp5415[[#This Row],[Lookup Value]]&amp;"','Product__r.ECCN__c')"</f>
        <v>inherit(results_df,'Part__c','MED26:RELWYN TEST','Product__r.ECCN__c')</v>
      </c>
      <c r="BM49" t="s">
        <v>2190</v>
      </c>
      <c r="BY49" t="str">
        <f>"inherit(results_df,'Part__c','"&amp;Part__c_exp5415[[#This Row],[Lookup Value]]&amp;"','Matched_HS_Code2__r.Specific_VAT_Rate__c')"</f>
        <v>inherit(results_df,'Part__c','MED26:RELWYN TEST','Matched_HS_Code2__r.Specific_VAT_Rate__c')</v>
      </c>
      <c r="BZ49" t="s">
        <v>21</v>
      </c>
      <c r="CA49" t="str">
        <f>Part__c_exp5415[[#This Row],[Shipment_Order__r.Client_Reference__c]]&amp;":"&amp;Part__c_exp5415[[#This Row],[LookupName]]</f>
        <v>MED26:RELWYN TEST</v>
      </c>
      <c r="CM49" t="s">
        <v>1484</v>
      </c>
      <c r="CN49" t="s">
        <v>1986</v>
      </c>
      <c r="CO49" t="s">
        <v>1987</v>
      </c>
      <c r="CP49" t="s">
        <v>1988</v>
      </c>
      <c r="CQ49" t="s">
        <v>1728</v>
      </c>
      <c r="CR49" t="s">
        <v>1743</v>
      </c>
      <c r="CS49" t="s">
        <v>1751</v>
      </c>
      <c r="CT49" t="s">
        <v>1752</v>
      </c>
      <c r="CU49" t="s">
        <v>1753</v>
      </c>
      <c r="CV49" t="str">
        <f>SUBSTITUTE(Task_exp7437[[#This Row],[Shipment_Order__r.Client_Reference__c]]&amp;":"&amp;Task_exp7437[[#This Row],[Master_Task_LookupName]],"\","")</f>
        <v>MED03:Package Information Required</v>
      </c>
    </row>
    <row r="50" spans="48:100" x14ac:dyDescent="0.25">
      <c r="CM50" t="s">
        <v>1484</v>
      </c>
      <c r="CN50" t="s">
        <v>2191</v>
      </c>
      <c r="CO50" t="s">
        <v>2192</v>
      </c>
      <c r="CP50" t="s">
        <v>2193</v>
      </c>
      <c r="CQ50" t="s">
        <v>1728</v>
      </c>
      <c r="CR50" t="s">
        <v>1743</v>
      </c>
      <c r="CS50" t="s">
        <v>1751</v>
      </c>
      <c r="CT50" t="s">
        <v>1760</v>
      </c>
      <c r="CU50" t="s">
        <v>1753</v>
      </c>
      <c r="CV50" t="str">
        <f>SUBSTITUTE(Task_exp7437[[#This Row],[Shipment_Order__r.Client_Reference__c]]&amp;":"&amp;Task_exp7437[[#This Row],[Master_Task_LookupName]],"\","")</f>
        <v>MED03:Attestation Required</v>
      </c>
    </row>
    <row r="51" spans="48:100" x14ac:dyDescent="0.25">
      <c r="CM51" t="s">
        <v>1484</v>
      </c>
      <c r="CN51" t="s">
        <v>2194</v>
      </c>
      <c r="CO51" t="s">
        <v>2195</v>
      </c>
      <c r="CP51" t="s">
        <v>2196</v>
      </c>
      <c r="CQ51" t="s">
        <v>1728</v>
      </c>
      <c r="CR51" t="s">
        <v>1743</v>
      </c>
      <c r="CS51" t="s">
        <v>1751</v>
      </c>
      <c r="CT51" t="s">
        <v>1752</v>
      </c>
      <c r="CU51" t="s">
        <v>1753</v>
      </c>
      <c r="CV51" t="str">
        <f>SUBSTITUTE(Task_exp7437[[#This Row],[Shipment_Order__r.Client_Reference__c]]&amp;":"&amp;Task_exp7437[[#This Row],[Master_Task_LookupName]],"\","")</f>
        <v>MED03:Pick-up Address Required</v>
      </c>
    </row>
    <row r="52" spans="48:100" x14ac:dyDescent="0.25">
      <c r="CM52" t="s">
        <v>1484</v>
      </c>
      <c r="CN52" t="s">
        <v>1748</v>
      </c>
      <c r="CO52" t="s">
        <v>1749</v>
      </c>
      <c r="CP52" t="s">
        <v>1750</v>
      </c>
      <c r="CQ52" t="s">
        <v>1728</v>
      </c>
      <c r="CR52" t="s">
        <v>1743</v>
      </c>
      <c r="CS52" t="s">
        <v>1751</v>
      </c>
      <c r="CT52" t="s">
        <v>1752</v>
      </c>
      <c r="CU52" t="s">
        <v>1753</v>
      </c>
      <c r="CV52" t="str">
        <f>SUBSTITUTE(Task_exp7437[[#This Row],[Shipment_Order__r.Client_Reference__c]]&amp;":"&amp;Task_exp7437[[#This Row],[Master_Task_LookupName]],"\","")</f>
        <v>MED03:Final Delivery Addresses Required</v>
      </c>
    </row>
    <row r="53" spans="48:100" x14ac:dyDescent="0.25">
      <c r="CM53" t="s">
        <v>1484</v>
      </c>
      <c r="CN53" t="s">
        <v>1780</v>
      </c>
      <c r="CO53" t="s">
        <v>1781</v>
      </c>
      <c r="CP53" t="s">
        <v>1782</v>
      </c>
      <c r="CQ53" t="s">
        <v>1728</v>
      </c>
      <c r="CR53" t="s">
        <v>1743</v>
      </c>
      <c r="CS53" t="s">
        <v>1751</v>
      </c>
      <c r="CT53" t="s">
        <v>1760</v>
      </c>
      <c r="CU53" t="s">
        <v>1753</v>
      </c>
      <c r="CV53" t="str">
        <f>SUBSTITUTE(Task_exp7437[[#This Row],[Shipment_Order__r.Client_Reference__c]]&amp;":"&amp;Task_exp7437[[#This Row],[Master_Task_LookupName]],"\","")</f>
        <v>MED03:EOR Required out of the UK</v>
      </c>
    </row>
    <row r="54" spans="48:100" x14ac:dyDescent="0.25">
      <c r="CM54" t="s">
        <v>1484</v>
      </c>
      <c r="CN54" t="s">
        <v>1801</v>
      </c>
      <c r="CO54" t="s">
        <v>1802</v>
      </c>
      <c r="CP54" t="s">
        <v>1803</v>
      </c>
      <c r="CQ54" t="s">
        <v>1728</v>
      </c>
      <c r="CR54" t="s">
        <v>1743</v>
      </c>
      <c r="CS54" t="s">
        <v>1751</v>
      </c>
      <c r="CT54" t="s">
        <v>1760</v>
      </c>
      <c r="CU54" t="s">
        <v>1753</v>
      </c>
      <c r="CV54" t="str">
        <f>SUBSTITUTE(Task_exp7437[[#This Row],[Shipment_Order__r.Client_Reference__c]]&amp;":"&amp;Task_exp7437[[#This Row],[Master_Task_LookupName]],"\","")</f>
        <v>MED03:Data Centre Ticket Number Required</v>
      </c>
    </row>
    <row r="55" spans="48:100" x14ac:dyDescent="0.25">
      <c r="CM55" t="s">
        <v>1484</v>
      </c>
      <c r="CN55" t="s">
        <v>2067</v>
      </c>
      <c r="CO55" t="s">
        <v>2068</v>
      </c>
      <c r="CP55" t="s">
        <v>2069</v>
      </c>
      <c r="CQ55" t="s">
        <v>1728</v>
      </c>
      <c r="CR55" t="s">
        <v>1743</v>
      </c>
      <c r="CS55" t="s">
        <v>1751</v>
      </c>
      <c r="CT55" t="s">
        <v>1752</v>
      </c>
      <c r="CU55" t="s">
        <v>1753</v>
      </c>
      <c r="CV55" t="str">
        <f>SUBSTITUTE(Task_exp7437[[#This Row],[Shipment_Order__r.Client_Reference__c]]&amp;":"&amp;Task_exp7437[[#This Row],[Master_Task_LookupName]],"\","")</f>
        <v>MED03:Shipping Pack to be Compiled (Specific Instructions)</v>
      </c>
    </row>
    <row r="56" spans="48:100" x14ac:dyDescent="0.25">
      <c r="CM56" t="s">
        <v>1484</v>
      </c>
      <c r="CN56" t="s">
        <v>1816</v>
      </c>
      <c r="CO56" t="s">
        <v>1817</v>
      </c>
      <c r="CP56" t="s">
        <v>1818</v>
      </c>
      <c r="CQ56" t="s">
        <v>1728</v>
      </c>
      <c r="CR56" t="s">
        <v>1743</v>
      </c>
      <c r="CS56" t="s">
        <v>1751</v>
      </c>
      <c r="CT56" t="s">
        <v>1752</v>
      </c>
      <c r="CU56" t="s">
        <v>1753</v>
      </c>
      <c r="CV56" t="str">
        <f>SUBSTITUTE(Task_exp7437[[#This Row],[Shipment_Order__r.Client_Reference__c]]&amp;":"&amp;Task_exp7437[[#This Row],[Master_Task_LookupName]],"\","")</f>
        <v>MED03:Commercial Invoice Required (TecEx)</v>
      </c>
    </row>
    <row r="57" spans="48:100" x14ac:dyDescent="0.25">
      <c r="CM57" t="s">
        <v>1484</v>
      </c>
      <c r="CN57" t="s">
        <v>2197</v>
      </c>
      <c r="CO57" t="s">
        <v>2198</v>
      </c>
      <c r="CP57" t="s">
        <v>2199</v>
      </c>
      <c r="CQ57" t="s">
        <v>1728</v>
      </c>
      <c r="CR57" t="s">
        <v>1743</v>
      </c>
      <c r="CS57" t="s">
        <v>1751</v>
      </c>
      <c r="CT57" t="s">
        <v>1752</v>
      </c>
      <c r="CU57" t="s">
        <v>1753</v>
      </c>
      <c r="CV57" t="str">
        <f>SUBSTITUTE(Task_exp7437[[#This Row],[Shipment_Order__r.Client_Reference__c]]&amp;":"&amp;Task_exp7437[[#This Row],[Master_Task_LookupName]],"\","")</f>
        <v>MED03:Air Waybill Required (Client) (No Notify Party)</v>
      </c>
    </row>
    <row r="58" spans="48:100" x14ac:dyDescent="0.25">
      <c r="CM58" t="s">
        <v>1484</v>
      </c>
      <c r="CN58" t="s">
        <v>1831</v>
      </c>
      <c r="CO58" t="s">
        <v>1832</v>
      </c>
      <c r="CP58" t="s">
        <v>1833</v>
      </c>
      <c r="CQ58" t="s">
        <v>1728</v>
      </c>
      <c r="CR58" t="s">
        <v>1743</v>
      </c>
      <c r="CS58" t="s">
        <v>1751</v>
      </c>
      <c r="CT58" t="s">
        <v>1760</v>
      </c>
      <c r="CU58" t="s">
        <v>1753</v>
      </c>
      <c r="CV58" t="str">
        <f>SUBSTITUTE(Task_exp7437[[#This Row],[Shipment_Order__r.Client_Reference__c]]&amp;":"&amp;Task_exp7437[[#This Row],[Master_Task_LookupName]],"\","")</f>
        <v>MED03:Pre-alert/Departure Notice/Flight Details Required</v>
      </c>
    </row>
    <row r="59" spans="48:100" x14ac:dyDescent="0.25">
      <c r="CM59" t="s">
        <v>1484</v>
      </c>
      <c r="CN59" t="s">
        <v>1843</v>
      </c>
      <c r="CO59" t="s">
        <v>1844</v>
      </c>
      <c r="CP59" t="s">
        <v>1845</v>
      </c>
      <c r="CQ59" t="s">
        <v>1728</v>
      </c>
      <c r="CR59" t="s">
        <v>1743</v>
      </c>
      <c r="CS59" t="s">
        <v>1751</v>
      </c>
      <c r="CT59" t="s">
        <v>1760</v>
      </c>
      <c r="CU59" t="s">
        <v>1753</v>
      </c>
      <c r="CV59" t="str">
        <f>SUBSTITUTE(Task_exp7437[[#This Row],[Shipment_Order__r.Client_Reference__c]]&amp;":"&amp;Task_exp7437[[#This Row],[Master_Task_LookupName]],"\","")</f>
        <v>MED03:Datasheet</v>
      </c>
    </row>
    <row r="60" spans="48:100" x14ac:dyDescent="0.25">
      <c r="CM60" t="s">
        <v>1484</v>
      </c>
      <c r="CN60" t="s">
        <v>1867</v>
      </c>
      <c r="CO60" t="s">
        <v>1868</v>
      </c>
      <c r="CP60" t="s">
        <v>1869</v>
      </c>
      <c r="CQ60" t="s">
        <v>1728</v>
      </c>
      <c r="CR60" t="s">
        <v>1743</v>
      </c>
      <c r="CS60" t="s">
        <v>1751</v>
      </c>
      <c r="CT60" t="s">
        <v>1752</v>
      </c>
      <c r="CU60" t="s">
        <v>1753</v>
      </c>
      <c r="CV60" t="str">
        <f>SUBSTITUTE(Task_exp7437[[#This Row],[Shipment_Order__r.Client_Reference__c]]&amp;":"&amp;Task_exp7437[[#This Row],[Master_Task_LookupName]],"\","")</f>
        <v>MED03:Auto CI Used</v>
      </c>
    </row>
    <row r="61" spans="48:100" x14ac:dyDescent="0.25">
      <c r="CM61" t="s">
        <v>1484</v>
      </c>
      <c r="CN61" t="s">
        <v>1891</v>
      </c>
      <c r="CO61" t="s">
        <v>1892</v>
      </c>
      <c r="CP61" t="s">
        <v>1893</v>
      </c>
      <c r="CQ61" t="s">
        <v>1728</v>
      </c>
      <c r="CR61" t="s">
        <v>1743</v>
      </c>
      <c r="CS61" t="s">
        <v>1751</v>
      </c>
      <c r="CT61" t="s">
        <v>1760</v>
      </c>
      <c r="CU61" t="s">
        <v>1753</v>
      </c>
      <c r="CV61" t="str">
        <f>SUBSTITUTE(Task_exp7437[[#This Row],[Shipment_Order__r.Client_Reference__c]]&amp;":"&amp;Task_exp7437[[#This Row],[Master_Task_LookupName]],"\","")</f>
        <v>MED03:Export License IOR Modal</v>
      </c>
    </row>
    <row r="62" spans="48:100" x14ac:dyDescent="0.25">
      <c r="CM62" t="s">
        <v>1484</v>
      </c>
      <c r="CN62" t="s">
        <v>2200</v>
      </c>
      <c r="CO62" t="s">
        <v>2201</v>
      </c>
      <c r="CP62" t="s">
        <v>2202</v>
      </c>
      <c r="CQ62" t="s">
        <v>1728</v>
      </c>
      <c r="CR62" t="s">
        <v>1743</v>
      </c>
      <c r="CS62" t="s">
        <v>1751</v>
      </c>
      <c r="CT62" t="s">
        <v>1760</v>
      </c>
      <c r="CU62" t="s">
        <v>1753</v>
      </c>
      <c r="CV62" t="str">
        <f>SUBSTITUTE(Task_exp7437[[#This Row],[Shipment_Order__r.Client_Reference__c]]&amp;":"&amp;Task_exp7437[[#This Row],[Master_Task_LookupName]],"\","")</f>
        <v>MED03:End-user Details Required (Before Shipping)</v>
      </c>
    </row>
    <row r="63" spans="48:100" x14ac:dyDescent="0.25">
      <c r="CM63" t="s">
        <v>1484</v>
      </c>
      <c r="CN63" t="s">
        <v>2142</v>
      </c>
      <c r="CO63" t="s">
        <v>2143</v>
      </c>
      <c r="CP63" t="s">
        <v>2144</v>
      </c>
      <c r="CQ63" t="s">
        <v>1728</v>
      </c>
      <c r="CR63" t="s">
        <v>1743</v>
      </c>
      <c r="CS63" t="s">
        <v>1751</v>
      </c>
      <c r="CT63" t="s">
        <v>1760</v>
      </c>
      <c r="CU63" t="s">
        <v>1909</v>
      </c>
      <c r="CV63" t="str">
        <f>SUBSTITUTE(Task_exp7437[[#This Row],[Shipment_Order__r.Client_Reference__c]]&amp;":"&amp;Task_exp7437[[#This Row],[Master_Task_LookupName]],"\","")</f>
        <v>MED03:Free Trade Zone Check Required</v>
      </c>
    </row>
    <row r="64" spans="48:100" x14ac:dyDescent="0.25">
      <c r="CM64" t="s">
        <v>1484</v>
      </c>
      <c r="CN64" t="s">
        <v>2147</v>
      </c>
      <c r="CO64" t="s">
        <v>2148</v>
      </c>
      <c r="CP64" t="s">
        <v>2149</v>
      </c>
      <c r="CQ64" t="s">
        <v>1728</v>
      </c>
      <c r="CR64" t="s">
        <v>1743</v>
      </c>
      <c r="CS64" t="s">
        <v>1751</v>
      </c>
      <c r="CT64" t="s">
        <v>1760</v>
      </c>
      <c r="CU64" t="s">
        <v>1753</v>
      </c>
      <c r="CV64" t="str">
        <f>SUBSTITUTE(Task_exp7437[[#This Row],[Shipment_Order__r.Client_Reference__c]]&amp;":"&amp;Task_exp7437[[#This Row],[Master_Task_LookupName]],"\","")</f>
        <v>MED03:Documents to be Signed and Stamped</v>
      </c>
    </row>
    <row r="65" spans="91:100" x14ac:dyDescent="0.25">
      <c r="CM65" t="s">
        <v>1484</v>
      </c>
      <c r="CN65" t="s">
        <v>1924</v>
      </c>
      <c r="CO65" t="s">
        <v>1925</v>
      </c>
      <c r="CP65" t="s">
        <v>1926</v>
      </c>
      <c r="CQ65" t="s">
        <v>1728</v>
      </c>
      <c r="CR65" t="s">
        <v>1743</v>
      </c>
      <c r="CS65" t="s">
        <v>1751</v>
      </c>
      <c r="CT65" t="s">
        <v>1760</v>
      </c>
      <c r="CU65" t="s">
        <v>1753</v>
      </c>
      <c r="CV65" t="str">
        <f>SUBSTITUTE(Task_exp7437[[#This Row],[Shipment_Order__r.Client_Reference__c]]&amp;":"&amp;Task_exp7437[[#This Row],[Master_Task_LookupName]],"\","")</f>
        <v>MED03:Finance Ready to Invoice</v>
      </c>
    </row>
    <row r="66" spans="91:100" x14ac:dyDescent="0.25">
      <c r="CM66" t="s">
        <v>1484</v>
      </c>
      <c r="CN66" t="s">
        <v>2203</v>
      </c>
      <c r="CO66" t="s">
        <v>2204</v>
      </c>
      <c r="CP66" t="s">
        <v>2205</v>
      </c>
      <c r="CQ66" t="s">
        <v>1728</v>
      </c>
      <c r="CR66" t="s">
        <v>1743</v>
      </c>
      <c r="CS66" t="s">
        <v>2206</v>
      </c>
      <c r="CT66" t="s">
        <v>1760</v>
      </c>
      <c r="CU66" t="s">
        <v>1909</v>
      </c>
      <c r="CV66" t="str">
        <f>SUBSTITUTE(Task_exp7437[[#This Row],[Shipment_Order__r.Client_Reference__c]]&amp;":"&amp;Task_exp7437[[#This Row],[Master_Task_LookupName]],"\","")</f>
        <v>MED03:Pictures of Products/Labels (Myanmar, Vietman)</v>
      </c>
    </row>
    <row r="67" spans="91:100" x14ac:dyDescent="0.25">
      <c r="CM67" t="s">
        <v>1484</v>
      </c>
      <c r="CN67" t="s">
        <v>2207</v>
      </c>
      <c r="CO67" t="s">
        <v>2208</v>
      </c>
      <c r="CP67" t="s">
        <v>2209</v>
      </c>
      <c r="CQ67" t="s">
        <v>1728</v>
      </c>
      <c r="CR67" t="s">
        <v>1743</v>
      </c>
      <c r="CS67" t="s">
        <v>2210</v>
      </c>
      <c r="CT67" t="s">
        <v>1760</v>
      </c>
      <c r="CU67" t="s">
        <v>1909</v>
      </c>
      <c r="CV67" t="str">
        <f>SUBSTITUTE(Task_exp7437[[#This Row],[Shipment_Order__r.Client_Reference__c]]&amp;":"&amp;Task_exp7437[[#This Row],[Master_Task_LookupName]],"\","")</f>
        <v>MED03:COO Certificate - from Freight Forwarder (Client Freight)</v>
      </c>
    </row>
    <row r="68" spans="91:100" x14ac:dyDescent="0.25">
      <c r="CM68" t="s">
        <v>1484</v>
      </c>
      <c r="CN68" t="s">
        <v>2211</v>
      </c>
      <c r="CO68" t="s">
        <v>2212</v>
      </c>
      <c r="CP68" t="s">
        <v>2213</v>
      </c>
      <c r="CQ68" t="s">
        <v>1728</v>
      </c>
      <c r="CR68" t="s">
        <v>1743</v>
      </c>
      <c r="CS68" t="s">
        <v>2214</v>
      </c>
      <c r="CT68" t="s">
        <v>1760</v>
      </c>
      <c r="CU68" t="s">
        <v>1909</v>
      </c>
      <c r="CV68" t="str">
        <f>SUBSTITUTE(Task_exp7437[[#This Row],[Shipment_Order__r.Client_Reference__c]]&amp;":"&amp;Task_exp7437[[#This Row],[Master_Task_LookupName]],"\","")</f>
        <v>MED03:End-User Statement</v>
      </c>
    </row>
    <row r="69" spans="91:100" x14ac:dyDescent="0.25">
      <c r="CM69" t="s">
        <v>1484</v>
      </c>
      <c r="CN69" t="s">
        <v>1970</v>
      </c>
      <c r="CO69" t="s">
        <v>1971</v>
      </c>
      <c r="CP69" t="s">
        <v>1972</v>
      </c>
      <c r="CQ69" t="s">
        <v>1728</v>
      </c>
      <c r="CR69" t="s">
        <v>1743</v>
      </c>
      <c r="CS69" t="s">
        <v>1751</v>
      </c>
      <c r="CT69" t="s">
        <v>1752</v>
      </c>
      <c r="CU69" t="s">
        <v>1973</v>
      </c>
      <c r="CV69" t="str">
        <f>SUBSTITUTE(Task_exp7437[[#This Row],[Shipment_Order__r.Client_Reference__c]]&amp;":"&amp;Task_exp7437[[#This Row],[Master_Task_LookupName]],"\","")</f>
        <v>MED03:Invoice Client (During Shipping)</v>
      </c>
    </row>
    <row r="70" spans="91:100" x14ac:dyDescent="0.25">
      <c r="CM70" t="s">
        <v>1483</v>
      </c>
      <c r="CN70" t="s">
        <v>2215</v>
      </c>
      <c r="CO70" t="s">
        <v>2216</v>
      </c>
      <c r="CP70" t="s">
        <v>2217</v>
      </c>
      <c r="CQ70" t="s">
        <v>1728</v>
      </c>
      <c r="CR70" t="s">
        <v>1743</v>
      </c>
      <c r="CS70" t="s">
        <v>1785</v>
      </c>
      <c r="CT70" t="s">
        <v>1760</v>
      </c>
      <c r="CU70" t="s">
        <v>1909</v>
      </c>
      <c r="CV70" t="str">
        <f>SUBSTITUTE(Task_exp7437[[#This Row],[Shipment_Order__r.Client_Reference__c]]&amp;":"&amp;Task_exp7437[[#This Row],[Master_Task_LookupName]],"\","")</f>
        <v>MED04:PDU's Attract Higher Duties</v>
      </c>
    </row>
    <row r="71" spans="91:100" x14ac:dyDescent="0.25">
      <c r="CM71" t="s">
        <v>1483</v>
      </c>
      <c r="CN71" t="s">
        <v>2194</v>
      </c>
      <c r="CO71" t="s">
        <v>2195</v>
      </c>
      <c r="CP71" t="s">
        <v>2196</v>
      </c>
      <c r="CQ71" t="s">
        <v>1728</v>
      </c>
      <c r="CR71" t="s">
        <v>1743</v>
      </c>
      <c r="CS71" t="s">
        <v>1751</v>
      </c>
      <c r="CT71" t="s">
        <v>1752</v>
      </c>
      <c r="CU71" t="s">
        <v>1753</v>
      </c>
      <c r="CV71" t="str">
        <f>SUBSTITUTE(Task_exp7437[[#This Row],[Shipment_Order__r.Client_Reference__c]]&amp;":"&amp;Task_exp7437[[#This Row],[Master_Task_LookupName]],"\","")</f>
        <v>MED04:Pick-up Address Required</v>
      </c>
    </row>
    <row r="72" spans="91:100" x14ac:dyDescent="0.25">
      <c r="CM72" t="s">
        <v>1483</v>
      </c>
      <c r="CN72" t="s">
        <v>1780</v>
      </c>
      <c r="CO72" t="s">
        <v>1781</v>
      </c>
      <c r="CP72" t="s">
        <v>1782</v>
      </c>
      <c r="CQ72" t="s">
        <v>1728</v>
      </c>
      <c r="CR72" t="s">
        <v>1743</v>
      </c>
      <c r="CS72" t="s">
        <v>1751</v>
      </c>
      <c r="CT72" t="s">
        <v>1760</v>
      </c>
      <c r="CU72" t="s">
        <v>1753</v>
      </c>
      <c r="CV72" t="str">
        <f>SUBSTITUTE(Task_exp7437[[#This Row],[Shipment_Order__r.Client_Reference__c]]&amp;":"&amp;Task_exp7437[[#This Row],[Master_Task_LookupName]],"\","")</f>
        <v>MED04:EOR Required out of the UK</v>
      </c>
    </row>
    <row r="73" spans="91:100" x14ac:dyDescent="0.25">
      <c r="CM73" t="s">
        <v>1483</v>
      </c>
      <c r="CN73" t="s">
        <v>1748</v>
      </c>
      <c r="CO73" t="s">
        <v>1749</v>
      </c>
      <c r="CP73" t="s">
        <v>1750</v>
      </c>
      <c r="CQ73" t="s">
        <v>1728</v>
      </c>
      <c r="CR73" t="s">
        <v>1743</v>
      </c>
      <c r="CS73" t="s">
        <v>1751</v>
      </c>
      <c r="CT73" t="s">
        <v>1752</v>
      </c>
      <c r="CU73" t="s">
        <v>1753</v>
      </c>
      <c r="CV73" t="str">
        <f>SUBSTITUTE(Task_exp7437[[#This Row],[Shipment_Order__r.Client_Reference__c]]&amp;":"&amp;Task_exp7437[[#This Row],[Master_Task_LookupName]],"\","")</f>
        <v>MED04:Final Delivery Addresses Required</v>
      </c>
    </row>
    <row r="74" spans="91:100" x14ac:dyDescent="0.25">
      <c r="CM74" t="s">
        <v>1483</v>
      </c>
      <c r="CN74" t="s">
        <v>1986</v>
      </c>
      <c r="CO74" t="s">
        <v>1987</v>
      </c>
      <c r="CP74" t="s">
        <v>1988</v>
      </c>
      <c r="CQ74" t="s">
        <v>1728</v>
      </c>
      <c r="CR74" t="s">
        <v>1743</v>
      </c>
      <c r="CS74" t="s">
        <v>1751</v>
      </c>
      <c r="CT74" t="s">
        <v>1752</v>
      </c>
      <c r="CU74" t="s">
        <v>1753</v>
      </c>
      <c r="CV74" t="str">
        <f>SUBSTITUTE(Task_exp7437[[#This Row],[Shipment_Order__r.Client_Reference__c]]&amp;":"&amp;Task_exp7437[[#This Row],[Master_Task_LookupName]],"\","")</f>
        <v>MED04:Package Information Required</v>
      </c>
    </row>
    <row r="75" spans="91:100" x14ac:dyDescent="0.25">
      <c r="CM75" t="s">
        <v>1483</v>
      </c>
      <c r="CN75" t="s">
        <v>2218</v>
      </c>
      <c r="CO75" t="s">
        <v>2219</v>
      </c>
      <c r="CP75" t="s">
        <v>2220</v>
      </c>
      <c r="CQ75" t="s">
        <v>1728</v>
      </c>
      <c r="CR75" t="s">
        <v>1743</v>
      </c>
      <c r="CS75" t="s">
        <v>1751</v>
      </c>
      <c r="CT75" t="s">
        <v>1752</v>
      </c>
      <c r="CU75" t="s">
        <v>1909</v>
      </c>
      <c r="CV75" t="str">
        <f>SUBSTITUTE(Task_exp7437[[#This Row],[Shipment_Order__r.Client_Reference__c]]&amp;":"&amp;Task_exp7437[[#This Row],[Master_Task_LookupName]],"\","")</f>
        <v>MED04:Valuation Issues</v>
      </c>
    </row>
    <row r="76" spans="91:100" x14ac:dyDescent="0.25">
      <c r="CM76" t="s">
        <v>1483</v>
      </c>
      <c r="CN76" t="s">
        <v>1801</v>
      </c>
      <c r="CO76" t="s">
        <v>1802</v>
      </c>
      <c r="CP76" t="s">
        <v>1803</v>
      </c>
      <c r="CQ76" t="s">
        <v>1728</v>
      </c>
      <c r="CR76" t="s">
        <v>1743</v>
      </c>
      <c r="CS76" t="s">
        <v>1751</v>
      </c>
      <c r="CT76" t="s">
        <v>1760</v>
      </c>
      <c r="CU76" t="s">
        <v>1753</v>
      </c>
      <c r="CV76" t="str">
        <f>SUBSTITUTE(Task_exp7437[[#This Row],[Shipment_Order__r.Client_Reference__c]]&amp;":"&amp;Task_exp7437[[#This Row],[Master_Task_LookupName]],"\","")</f>
        <v>MED04:Data Centre Ticket Number Required</v>
      </c>
    </row>
    <row r="77" spans="91:100" x14ac:dyDescent="0.25">
      <c r="CM77" t="s">
        <v>1483</v>
      </c>
      <c r="CN77" t="s">
        <v>2221</v>
      </c>
      <c r="CO77" t="s">
        <v>2222</v>
      </c>
      <c r="CP77" t="s">
        <v>2223</v>
      </c>
      <c r="CQ77" t="s">
        <v>1728</v>
      </c>
      <c r="CR77" t="s">
        <v>1743</v>
      </c>
      <c r="CS77" t="s">
        <v>1751</v>
      </c>
      <c r="CT77" t="s">
        <v>1752</v>
      </c>
      <c r="CU77" t="s">
        <v>1753</v>
      </c>
      <c r="CV77" t="str">
        <f>SUBSTITUTE(Task_exp7437[[#This Row],[Shipment_Order__r.Client_Reference__c]]&amp;":"&amp;Task_exp7437[[#This Row],[Master_Task_LookupName]],"\","")</f>
        <v>MED04:Commercial Invoice Required (Client)</v>
      </c>
    </row>
    <row r="78" spans="91:100" x14ac:dyDescent="0.25">
      <c r="CM78" t="s">
        <v>1483</v>
      </c>
      <c r="CN78" t="s">
        <v>2052</v>
      </c>
      <c r="CO78" t="s">
        <v>2053</v>
      </c>
      <c r="CP78" t="s">
        <v>2054</v>
      </c>
      <c r="CQ78" t="s">
        <v>1728</v>
      </c>
      <c r="CR78" t="s">
        <v>1743</v>
      </c>
      <c r="CS78" t="s">
        <v>1751</v>
      </c>
      <c r="CT78" t="s">
        <v>1752</v>
      </c>
      <c r="CU78" t="s">
        <v>1753</v>
      </c>
      <c r="CV78" t="str">
        <f>SUBSTITUTE(Task_exp7437[[#This Row],[Shipment_Order__r.Client_Reference__c]]&amp;":"&amp;Task_exp7437[[#This Row],[Master_Task_LookupName]],"\","")</f>
        <v>MED04:Courier Picklist Selection</v>
      </c>
    </row>
    <row r="79" spans="91:100" x14ac:dyDescent="0.25">
      <c r="CM79" t="s">
        <v>1483</v>
      </c>
      <c r="CN79" t="s">
        <v>2067</v>
      </c>
      <c r="CO79" t="s">
        <v>2068</v>
      </c>
      <c r="CP79" t="s">
        <v>2069</v>
      </c>
      <c r="CQ79" t="s">
        <v>1728</v>
      </c>
      <c r="CR79" t="s">
        <v>1743</v>
      </c>
      <c r="CS79" t="s">
        <v>1751</v>
      </c>
      <c r="CT79" t="s">
        <v>1752</v>
      </c>
      <c r="CU79" t="s">
        <v>1753</v>
      </c>
      <c r="CV79" t="str">
        <f>SUBSTITUTE(Task_exp7437[[#This Row],[Shipment_Order__r.Client_Reference__c]]&amp;":"&amp;Task_exp7437[[#This Row],[Master_Task_LookupName]],"\","")</f>
        <v>MED04:Shipping Pack to be Compiled (Specific Instructions)</v>
      </c>
    </row>
    <row r="80" spans="91:100" x14ac:dyDescent="0.25">
      <c r="CM80" t="s">
        <v>1483</v>
      </c>
      <c r="CN80" t="s">
        <v>1843</v>
      </c>
      <c r="CO80" t="s">
        <v>1844</v>
      </c>
      <c r="CP80" t="s">
        <v>1845</v>
      </c>
      <c r="CQ80" t="s">
        <v>1728</v>
      </c>
      <c r="CR80" t="s">
        <v>1743</v>
      </c>
      <c r="CS80" t="s">
        <v>1751</v>
      </c>
      <c r="CT80" t="s">
        <v>1760</v>
      </c>
      <c r="CU80" t="s">
        <v>1753</v>
      </c>
      <c r="CV80" t="str">
        <f>SUBSTITUTE(Task_exp7437[[#This Row],[Shipment_Order__r.Client_Reference__c]]&amp;":"&amp;Task_exp7437[[#This Row],[Master_Task_LookupName]],"\","")</f>
        <v>MED04:Datasheet</v>
      </c>
    </row>
    <row r="81" spans="91:100" x14ac:dyDescent="0.25">
      <c r="CM81" t="s">
        <v>1483</v>
      </c>
      <c r="CN81" t="s">
        <v>2075</v>
      </c>
      <c r="CO81" t="s">
        <v>2076</v>
      </c>
      <c r="CP81" t="s">
        <v>2077</v>
      </c>
      <c r="CQ81" t="s">
        <v>1728</v>
      </c>
      <c r="CR81" t="s">
        <v>1743</v>
      </c>
      <c r="CS81" t="s">
        <v>1751</v>
      </c>
      <c r="CT81" t="s">
        <v>1760</v>
      </c>
      <c r="CU81" t="s">
        <v>1973</v>
      </c>
      <c r="CV81" t="str">
        <f>SUBSTITUTE(Task_exp7437[[#This Row],[Shipment_Order__r.Client_Reference__c]]&amp;":"&amp;Task_exp7437[[#This Row],[Master_Task_LookupName]],"\","")</f>
        <v>MED04:No Binding Quote Available (Freight Forwarder)</v>
      </c>
    </row>
    <row r="82" spans="91:100" x14ac:dyDescent="0.25">
      <c r="CM82" t="s">
        <v>1483</v>
      </c>
      <c r="CN82" t="s">
        <v>2224</v>
      </c>
      <c r="CO82" t="s">
        <v>2225</v>
      </c>
      <c r="CP82" t="s">
        <v>2226</v>
      </c>
      <c r="CQ82" t="s">
        <v>1728</v>
      </c>
      <c r="CR82" t="s">
        <v>1743</v>
      </c>
      <c r="CS82" t="s">
        <v>1751</v>
      </c>
      <c r="CT82" t="s">
        <v>1760</v>
      </c>
      <c r="CU82" t="s">
        <v>1753</v>
      </c>
      <c r="CV82" t="str">
        <f>SUBSTITUTE(Task_exp7437[[#This Row],[Shipment_Order__r.Client_Reference__c]]&amp;":"&amp;Task_exp7437[[#This Row],[Master_Task_LookupName]],"\","")</f>
        <v>MED04:TESTING TASK - DO NOT COMPLETE</v>
      </c>
    </row>
    <row r="83" spans="91:100" x14ac:dyDescent="0.25">
      <c r="CM83" t="s">
        <v>1483</v>
      </c>
      <c r="CN83" t="s">
        <v>2227</v>
      </c>
      <c r="CO83" t="s">
        <v>2228</v>
      </c>
      <c r="CP83" t="s">
        <v>2229</v>
      </c>
      <c r="CQ83" t="s">
        <v>1728</v>
      </c>
      <c r="CR83" t="s">
        <v>1743</v>
      </c>
      <c r="CS83" t="s">
        <v>1785</v>
      </c>
      <c r="CT83" t="s">
        <v>1760</v>
      </c>
      <c r="CU83" t="s">
        <v>1909</v>
      </c>
      <c r="CV83" t="str">
        <f>SUBSTITUTE(Task_exp7437[[#This Row],[Shipment_Order__r.Client_Reference__c]]&amp;":"&amp;Task_exp7437[[#This Row],[Master_Task_LookupName]],"\","")</f>
        <v>MED04:TRC Approval (Jordan)</v>
      </c>
    </row>
    <row r="84" spans="91:100" x14ac:dyDescent="0.25">
      <c r="CM84" t="s">
        <v>1483</v>
      </c>
      <c r="CN84" t="s">
        <v>1891</v>
      </c>
      <c r="CO84" t="s">
        <v>1892</v>
      </c>
      <c r="CP84" t="s">
        <v>1893</v>
      </c>
      <c r="CQ84" t="s">
        <v>1728</v>
      </c>
      <c r="CR84" t="s">
        <v>1743</v>
      </c>
      <c r="CS84" t="s">
        <v>1751</v>
      </c>
      <c r="CT84" t="s">
        <v>1760</v>
      </c>
      <c r="CU84" t="s">
        <v>1753</v>
      </c>
      <c r="CV84" t="str">
        <f>SUBSTITUTE(Task_exp7437[[#This Row],[Shipment_Order__r.Client_Reference__c]]&amp;":"&amp;Task_exp7437[[#This Row],[Master_Task_LookupName]],"\","")</f>
        <v>MED04:Export License IOR Modal</v>
      </c>
    </row>
    <row r="85" spans="91:100" x14ac:dyDescent="0.25">
      <c r="CM85" t="s">
        <v>1483</v>
      </c>
      <c r="CN85" t="s">
        <v>2135</v>
      </c>
      <c r="CO85" t="s">
        <v>2136</v>
      </c>
      <c r="CP85" t="s">
        <v>2137</v>
      </c>
      <c r="CQ85" t="s">
        <v>1728</v>
      </c>
      <c r="CR85" t="s">
        <v>1743</v>
      </c>
      <c r="CS85" t="s">
        <v>1751</v>
      </c>
      <c r="CT85" t="s">
        <v>1752</v>
      </c>
      <c r="CU85" t="s">
        <v>1753</v>
      </c>
      <c r="CV85" t="str">
        <f>SUBSTITUTE(Task_exp7437[[#This Row],[Shipment_Order__r.Client_Reference__c]]&amp;":"&amp;Task_exp7437[[#This Row],[Master_Task_LookupName]],"\","")</f>
        <v>MED04:Schedule Pick-up (TecEx) - Manual FF</v>
      </c>
    </row>
    <row r="86" spans="91:100" x14ac:dyDescent="0.25">
      <c r="CM86" t="s">
        <v>1483</v>
      </c>
      <c r="CN86" t="s">
        <v>2230</v>
      </c>
      <c r="CO86" t="s">
        <v>2231</v>
      </c>
      <c r="CP86" t="s">
        <v>2232</v>
      </c>
      <c r="CQ86" t="s">
        <v>1728</v>
      </c>
      <c r="CR86" t="s">
        <v>1743</v>
      </c>
      <c r="CS86" t="s">
        <v>1751</v>
      </c>
      <c r="CT86" t="s">
        <v>2233</v>
      </c>
      <c r="CU86" t="s">
        <v>1909</v>
      </c>
      <c r="CV86" t="str">
        <f>SUBSTITUTE(Task_exp7437[[#This Row],[Shipment_Order__r.Client_Reference__c]]&amp;":"&amp;Task_exp7437[[#This Row],[Master_Task_LookupName]],"\","")</f>
        <v>MED04:Packing List (Client)</v>
      </c>
    </row>
    <row r="87" spans="91:100" x14ac:dyDescent="0.25">
      <c r="CM87" t="s">
        <v>1483</v>
      </c>
      <c r="CN87" t="s">
        <v>2234</v>
      </c>
      <c r="CO87" t="s">
        <v>2235</v>
      </c>
      <c r="CP87" t="s">
        <v>2236</v>
      </c>
      <c r="CQ87" t="s">
        <v>1728</v>
      </c>
      <c r="CR87" t="s">
        <v>1743</v>
      </c>
      <c r="CS87" t="s">
        <v>1751</v>
      </c>
      <c r="CT87" t="s">
        <v>1760</v>
      </c>
      <c r="CU87" t="s">
        <v>1753</v>
      </c>
      <c r="CV87" t="str">
        <f>SUBSTITUTE(Task_exp7437[[#This Row],[Shipment_Order__r.Client_Reference__c]]&amp;":"&amp;Task_exp7437[[#This Row],[Master_Task_LookupName]],"\","")</f>
        <v>MED04:End-user Details Required (During Shipping)</v>
      </c>
    </row>
    <row r="88" spans="91:100" x14ac:dyDescent="0.25">
      <c r="CM88" t="s">
        <v>1483</v>
      </c>
      <c r="CN88" t="s">
        <v>2147</v>
      </c>
      <c r="CO88" t="s">
        <v>2148</v>
      </c>
      <c r="CP88" t="s">
        <v>2149</v>
      </c>
      <c r="CQ88" t="s">
        <v>1728</v>
      </c>
      <c r="CR88" t="s">
        <v>1743</v>
      </c>
      <c r="CS88" t="s">
        <v>1751</v>
      </c>
      <c r="CT88" t="s">
        <v>1760</v>
      </c>
      <c r="CU88" t="s">
        <v>1753</v>
      </c>
      <c r="CV88" t="str">
        <f>SUBSTITUTE(Task_exp7437[[#This Row],[Shipment_Order__r.Client_Reference__c]]&amp;":"&amp;Task_exp7437[[#This Row],[Master_Task_LookupName]],"\","")</f>
        <v>MED04:Documents to be Signed and Stamped</v>
      </c>
    </row>
    <row r="89" spans="91:100" x14ac:dyDescent="0.25">
      <c r="CM89" t="s">
        <v>1483</v>
      </c>
      <c r="CN89" t="s">
        <v>2211</v>
      </c>
      <c r="CO89" t="s">
        <v>2212</v>
      </c>
      <c r="CP89" t="s">
        <v>2213</v>
      </c>
      <c r="CQ89" t="s">
        <v>1728</v>
      </c>
      <c r="CR89" t="s">
        <v>1743</v>
      </c>
      <c r="CS89" t="s">
        <v>2214</v>
      </c>
      <c r="CT89" t="s">
        <v>1760</v>
      </c>
      <c r="CU89" t="s">
        <v>1909</v>
      </c>
      <c r="CV89" t="str">
        <f>SUBSTITUTE(Task_exp7437[[#This Row],[Shipment_Order__r.Client_Reference__c]]&amp;":"&amp;Task_exp7437[[#This Row],[Master_Task_LookupName]],"\","")</f>
        <v>MED04:End-User Statement</v>
      </c>
    </row>
    <row r="90" spans="91:100" x14ac:dyDescent="0.25">
      <c r="CM90" t="s">
        <v>1483</v>
      </c>
      <c r="CN90" t="s">
        <v>2237</v>
      </c>
      <c r="CO90" t="s">
        <v>2238</v>
      </c>
      <c r="CP90" t="s">
        <v>2239</v>
      </c>
      <c r="CQ90" t="s">
        <v>1728</v>
      </c>
      <c r="CR90" t="s">
        <v>1743</v>
      </c>
      <c r="CS90" t="s">
        <v>2240</v>
      </c>
      <c r="CT90" t="s">
        <v>1760</v>
      </c>
      <c r="CU90" t="s">
        <v>1909</v>
      </c>
      <c r="CV90" t="str">
        <f>SUBSTITUTE(Task_exp7437[[#This Row],[Shipment_Order__r.Client_Reference__c]]&amp;":"&amp;Task_exp7437[[#This Row],[Master_Task_LookupName]],"\","")</f>
        <v>MED04:Shipper's Letter of Instruction</v>
      </c>
    </row>
    <row r="91" spans="91:100" x14ac:dyDescent="0.25">
      <c r="CM91" t="s">
        <v>1483</v>
      </c>
      <c r="CN91" t="s">
        <v>2441</v>
      </c>
      <c r="CO91" t="s">
        <v>2241</v>
      </c>
      <c r="CP91" t="s">
        <v>2442</v>
      </c>
      <c r="CQ91" t="s">
        <v>1728</v>
      </c>
      <c r="CR91" t="s">
        <v>1743</v>
      </c>
      <c r="CS91" t="s">
        <v>1785</v>
      </c>
      <c r="CT91" t="s">
        <v>1760</v>
      </c>
      <c r="CU91" t="s">
        <v>1973</v>
      </c>
      <c r="CV91" t="str">
        <f>SUBSTITUTE(Task_exp7437[[#This Row],[Shipment_Order__r.Client_Reference__c]]&amp;":"&amp;Task_exp7437[[#This Row],[Master_Task_LookupName]],"\","")</f>
        <v>MED04:Higher Costs AsMEDciated with Shipping Dangerous Goods</v>
      </c>
    </row>
    <row r="92" spans="91:100" x14ac:dyDescent="0.25">
      <c r="CM92" t="s">
        <v>1483</v>
      </c>
      <c r="CN92" t="s">
        <v>2160</v>
      </c>
      <c r="CO92" t="s">
        <v>2161</v>
      </c>
      <c r="CP92" t="s">
        <v>2162</v>
      </c>
      <c r="CQ92" t="s">
        <v>1728</v>
      </c>
      <c r="CR92" t="s">
        <v>1743</v>
      </c>
      <c r="CS92" t="s">
        <v>1751</v>
      </c>
      <c r="CT92" t="s">
        <v>1760</v>
      </c>
      <c r="CU92" t="s">
        <v>1909</v>
      </c>
      <c r="CV92" t="str">
        <f>SUBSTITUTE(Task_exp7437[[#This Row],[Shipment_Order__r.Client_Reference__c]]&amp;":"&amp;Task_exp7437[[#This Row],[Master_Task_LookupName]],"\","")</f>
        <v>MED04:Upfront Payment of Taxes (By CPA)</v>
      </c>
    </row>
    <row r="93" spans="91:100" x14ac:dyDescent="0.25">
      <c r="CM93" t="s">
        <v>1483</v>
      </c>
      <c r="CN93" t="s">
        <v>2242</v>
      </c>
      <c r="CO93" t="s">
        <v>2243</v>
      </c>
      <c r="CP93" t="s">
        <v>2244</v>
      </c>
      <c r="CQ93" t="s">
        <v>1728</v>
      </c>
      <c r="CR93" t="s">
        <v>1743</v>
      </c>
      <c r="CS93" t="s">
        <v>2245</v>
      </c>
      <c r="CT93" t="s">
        <v>1760</v>
      </c>
      <c r="CU93" t="s">
        <v>1909</v>
      </c>
      <c r="CV93" t="str">
        <f>SUBSTITUTE(Task_exp7437[[#This Row],[Shipment_Order__r.Client_Reference__c]]&amp;":"&amp;Task_exp7437[[#This Row],[Master_Task_LookupName]],"\","")</f>
        <v>MED04:EMC Test Report</v>
      </c>
    </row>
    <row r="94" spans="91:100" x14ac:dyDescent="0.25">
      <c r="CM94" t="s">
        <v>1483</v>
      </c>
      <c r="CN94" t="s">
        <v>2246</v>
      </c>
      <c r="CO94" t="s">
        <v>2247</v>
      </c>
      <c r="CP94" t="s">
        <v>2248</v>
      </c>
      <c r="CQ94" t="s">
        <v>1728</v>
      </c>
      <c r="CR94" t="s">
        <v>1743</v>
      </c>
      <c r="CS94" t="s">
        <v>1785</v>
      </c>
      <c r="CT94" t="s">
        <v>1760</v>
      </c>
      <c r="CU94" t="s">
        <v>1909</v>
      </c>
      <c r="CV94" t="str">
        <f>SUBSTITUTE(Task_exp7437[[#This Row],[Shipment_Order__r.Client_Reference__c]]&amp;":"&amp;Task_exp7437[[#This Row],[Master_Task_LookupName]],"\","")</f>
        <v>MED04:TRC Letter (Jordan)</v>
      </c>
    </row>
    <row r="95" spans="91:100" x14ac:dyDescent="0.25">
      <c r="CM95" t="s">
        <v>1495</v>
      </c>
      <c r="CN95" t="s">
        <v>1986</v>
      </c>
      <c r="CO95" t="s">
        <v>1987</v>
      </c>
      <c r="CP95" t="s">
        <v>1988</v>
      </c>
      <c r="CQ95" t="s">
        <v>1728</v>
      </c>
      <c r="CR95" t="s">
        <v>1743</v>
      </c>
      <c r="CS95" t="s">
        <v>1751</v>
      </c>
      <c r="CT95" t="s">
        <v>1752</v>
      </c>
      <c r="CU95" t="s">
        <v>1753</v>
      </c>
      <c r="CV95" t="str">
        <f>SUBSTITUTE(Task_exp7437[[#This Row],[Shipment_Order__r.Client_Reference__c]]&amp;":"&amp;Task_exp7437[[#This Row],[Master_Task_LookupName]],"\","")</f>
        <v>MED05:Package Information Required</v>
      </c>
    </row>
    <row r="96" spans="91:100" x14ac:dyDescent="0.25">
      <c r="CM96" t="s">
        <v>1495</v>
      </c>
      <c r="CN96" t="s">
        <v>2249</v>
      </c>
      <c r="CO96" t="s">
        <v>2250</v>
      </c>
      <c r="CP96" t="s">
        <v>2251</v>
      </c>
      <c r="CQ96" t="s">
        <v>1728</v>
      </c>
      <c r="CR96" t="s">
        <v>1743</v>
      </c>
      <c r="CS96" t="s">
        <v>1751</v>
      </c>
      <c r="CT96" t="s">
        <v>1752</v>
      </c>
      <c r="CU96" t="s">
        <v>1753</v>
      </c>
      <c r="CV96" t="str">
        <f>SUBSTITUTE(Task_exp7437[[#This Row],[Shipment_Order__r.Client_Reference__c]]&amp;":"&amp;Task_exp7437[[#This Row],[Master_Task_LookupName]],"\","")</f>
        <v>MED05:Air Waybill Required (TecEx) - Auto AWB</v>
      </c>
    </row>
    <row r="97" spans="91:100" x14ac:dyDescent="0.25">
      <c r="CM97" t="s">
        <v>1495</v>
      </c>
      <c r="CN97" t="s">
        <v>2194</v>
      </c>
      <c r="CO97" t="s">
        <v>2195</v>
      </c>
      <c r="CP97" t="s">
        <v>2196</v>
      </c>
      <c r="CQ97" t="s">
        <v>1728</v>
      </c>
      <c r="CR97" t="s">
        <v>1743</v>
      </c>
      <c r="CS97" t="s">
        <v>1751</v>
      </c>
      <c r="CT97" t="s">
        <v>1752</v>
      </c>
      <c r="CU97" t="s">
        <v>1753</v>
      </c>
      <c r="CV97" t="str">
        <f>SUBSTITUTE(Task_exp7437[[#This Row],[Shipment_Order__r.Client_Reference__c]]&amp;":"&amp;Task_exp7437[[#This Row],[Master_Task_LookupName]],"\","")</f>
        <v>MED05:Pick-up Address Required</v>
      </c>
    </row>
    <row r="98" spans="91:100" x14ac:dyDescent="0.25">
      <c r="CM98" t="s">
        <v>1495</v>
      </c>
      <c r="CN98" t="s">
        <v>1748</v>
      </c>
      <c r="CO98" t="s">
        <v>1749</v>
      </c>
      <c r="CP98" t="s">
        <v>1750</v>
      </c>
      <c r="CQ98" t="s">
        <v>1728</v>
      </c>
      <c r="CR98" t="s">
        <v>1743</v>
      </c>
      <c r="CS98" t="s">
        <v>1751</v>
      </c>
      <c r="CT98" t="s">
        <v>1752</v>
      </c>
      <c r="CU98" t="s">
        <v>1753</v>
      </c>
      <c r="CV98" t="str">
        <f>SUBSTITUTE(Task_exp7437[[#This Row],[Shipment_Order__r.Client_Reference__c]]&amp;":"&amp;Task_exp7437[[#This Row],[Master_Task_LookupName]],"\","")</f>
        <v>MED05:Final Delivery Addresses Required</v>
      </c>
    </row>
    <row r="99" spans="91:100" x14ac:dyDescent="0.25">
      <c r="CM99" t="s">
        <v>1495</v>
      </c>
      <c r="CN99" t="s">
        <v>1780</v>
      </c>
      <c r="CO99" t="s">
        <v>1781</v>
      </c>
      <c r="CP99" t="s">
        <v>1782</v>
      </c>
      <c r="CQ99" t="s">
        <v>1728</v>
      </c>
      <c r="CR99" t="s">
        <v>1743</v>
      </c>
      <c r="CS99" t="s">
        <v>1751</v>
      </c>
      <c r="CT99" t="s">
        <v>1760</v>
      </c>
      <c r="CU99" t="s">
        <v>1753</v>
      </c>
      <c r="CV99" t="str">
        <f>SUBSTITUTE(Task_exp7437[[#This Row],[Shipment_Order__r.Client_Reference__c]]&amp;":"&amp;Task_exp7437[[#This Row],[Master_Task_LookupName]],"\","")</f>
        <v>MED05:EOR Required out of the UK</v>
      </c>
    </row>
    <row r="100" spans="91:100" x14ac:dyDescent="0.25">
      <c r="CM100" t="s">
        <v>1495</v>
      </c>
      <c r="CN100" t="s">
        <v>1801</v>
      </c>
      <c r="CO100" t="s">
        <v>1802</v>
      </c>
      <c r="CP100" t="s">
        <v>1803</v>
      </c>
      <c r="CQ100" t="s">
        <v>1728</v>
      </c>
      <c r="CR100" t="s">
        <v>1743</v>
      </c>
      <c r="CS100" t="s">
        <v>1751</v>
      </c>
      <c r="CT100" t="s">
        <v>1760</v>
      </c>
      <c r="CU100" t="s">
        <v>1753</v>
      </c>
      <c r="CV100" t="str">
        <f>SUBSTITUTE(Task_exp7437[[#This Row],[Shipment_Order__r.Client_Reference__c]]&amp;":"&amp;Task_exp7437[[#This Row],[Master_Task_LookupName]],"\","")</f>
        <v>MED05:Data Centre Ticket Number Required</v>
      </c>
    </row>
    <row r="101" spans="91:100" x14ac:dyDescent="0.25">
      <c r="CM101" t="s">
        <v>1495</v>
      </c>
      <c r="CN101" t="s">
        <v>1816</v>
      </c>
      <c r="CO101" t="s">
        <v>1817</v>
      </c>
      <c r="CP101" t="s">
        <v>1818</v>
      </c>
      <c r="CQ101" t="s">
        <v>1728</v>
      </c>
      <c r="CR101" t="s">
        <v>1743</v>
      </c>
      <c r="CS101" t="s">
        <v>1751</v>
      </c>
      <c r="CT101" t="s">
        <v>1752</v>
      </c>
      <c r="CU101" t="s">
        <v>1753</v>
      </c>
      <c r="CV101" t="str">
        <f>SUBSTITUTE(Task_exp7437[[#This Row],[Shipment_Order__r.Client_Reference__c]]&amp;":"&amp;Task_exp7437[[#This Row],[Master_Task_LookupName]],"\","")</f>
        <v>MED05:Commercial Invoice Required (TecEx)</v>
      </c>
    </row>
    <row r="102" spans="91:100" x14ac:dyDescent="0.25">
      <c r="CM102" t="s">
        <v>1495</v>
      </c>
      <c r="CN102" t="s">
        <v>1843</v>
      </c>
      <c r="CO102" t="s">
        <v>1844</v>
      </c>
      <c r="CP102" t="s">
        <v>1845</v>
      </c>
      <c r="CQ102" t="s">
        <v>1728</v>
      </c>
      <c r="CR102" t="s">
        <v>1743</v>
      </c>
      <c r="CS102" t="s">
        <v>1751</v>
      </c>
      <c r="CT102" t="s">
        <v>1760</v>
      </c>
      <c r="CU102" t="s">
        <v>1753</v>
      </c>
      <c r="CV102" t="str">
        <f>SUBSTITUTE(Task_exp7437[[#This Row],[Shipment_Order__r.Client_Reference__c]]&amp;":"&amp;Task_exp7437[[#This Row],[Master_Task_LookupName]],"\","")</f>
        <v>MED05:Datasheet</v>
      </c>
    </row>
    <row r="103" spans="91:100" x14ac:dyDescent="0.25">
      <c r="CM103" t="s">
        <v>1495</v>
      </c>
      <c r="CN103" t="s">
        <v>2252</v>
      </c>
      <c r="CO103" t="s">
        <v>2253</v>
      </c>
      <c r="CP103" t="s">
        <v>2254</v>
      </c>
      <c r="CQ103" t="s">
        <v>1743</v>
      </c>
      <c r="CR103" t="s">
        <v>1743</v>
      </c>
      <c r="CS103" t="s">
        <v>1751</v>
      </c>
      <c r="CT103" t="s">
        <v>1752</v>
      </c>
      <c r="CU103" t="s">
        <v>1753</v>
      </c>
      <c r="CV103" t="str">
        <f>SUBSTITUTE(Task_exp7437[[#This Row],[Shipment_Order__r.Client_Reference__c]]&amp;":"&amp;Task_exp7437[[#This Row],[Master_Task_LookupName]],"\","")</f>
        <v>MED05:Air Waybill Required (TecEx) - Manual AWB</v>
      </c>
    </row>
    <row r="104" spans="91:100" x14ac:dyDescent="0.25">
      <c r="CM104" t="s">
        <v>1495</v>
      </c>
      <c r="CN104" t="s">
        <v>2052</v>
      </c>
      <c r="CO104" t="s">
        <v>2053</v>
      </c>
      <c r="CP104" t="s">
        <v>2054</v>
      </c>
      <c r="CQ104" t="s">
        <v>1728</v>
      </c>
      <c r="CR104" t="s">
        <v>1743</v>
      </c>
      <c r="CS104" t="s">
        <v>1751</v>
      </c>
      <c r="CT104" t="s">
        <v>1752</v>
      </c>
      <c r="CU104" t="s">
        <v>1753</v>
      </c>
      <c r="CV104" t="str">
        <f>SUBSTITUTE(Task_exp7437[[#This Row],[Shipment_Order__r.Client_Reference__c]]&amp;":"&amp;Task_exp7437[[#This Row],[Master_Task_LookupName]],"\","")</f>
        <v>MED05:Courier Picklist Selection</v>
      </c>
    </row>
    <row r="105" spans="91:100" x14ac:dyDescent="0.25">
      <c r="CM105" t="s">
        <v>1495</v>
      </c>
      <c r="CN105" t="s">
        <v>2255</v>
      </c>
      <c r="CO105" t="s">
        <v>2256</v>
      </c>
      <c r="CP105" t="s">
        <v>2257</v>
      </c>
      <c r="CQ105" t="s">
        <v>1728</v>
      </c>
      <c r="CR105" t="s">
        <v>1743</v>
      </c>
      <c r="CS105" t="s">
        <v>1751</v>
      </c>
      <c r="CT105" t="s">
        <v>1752</v>
      </c>
      <c r="CU105" t="s">
        <v>1753</v>
      </c>
      <c r="CV105" t="str">
        <f>SUBSTITUTE(Task_exp7437[[#This Row],[Shipment_Order__r.Client_Reference__c]]&amp;":"&amp;Task_exp7437[[#This Row],[Master_Task_LookupName]],"\","")</f>
        <v>MED05:Schedule Pick-up (TecEx) - Manual Courier</v>
      </c>
    </row>
    <row r="106" spans="91:100" x14ac:dyDescent="0.25">
      <c r="CM106" t="s">
        <v>1495</v>
      </c>
      <c r="CN106" t="s">
        <v>1867</v>
      </c>
      <c r="CO106" t="s">
        <v>1868</v>
      </c>
      <c r="CP106" t="s">
        <v>1869</v>
      </c>
      <c r="CQ106" t="s">
        <v>1728</v>
      </c>
      <c r="CR106" t="s">
        <v>1743</v>
      </c>
      <c r="CS106" t="s">
        <v>1751</v>
      </c>
      <c r="CT106" t="s">
        <v>1752</v>
      </c>
      <c r="CU106" t="s">
        <v>1753</v>
      </c>
      <c r="CV106" t="str">
        <f>SUBSTITUTE(Task_exp7437[[#This Row],[Shipment_Order__r.Client_Reference__c]]&amp;":"&amp;Task_exp7437[[#This Row],[Master_Task_LookupName]],"\","")</f>
        <v>MED05:Auto CI Used</v>
      </c>
    </row>
    <row r="107" spans="91:100" x14ac:dyDescent="0.25">
      <c r="CM107" t="s">
        <v>1495</v>
      </c>
      <c r="CN107" t="s">
        <v>1879</v>
      </c>
      <c r="CO107" t="s">
        <v>1880</v>
      </c>
      <c r="CP107" t="s">
        <v>1881</v>
      </c>
      <c r="CQ107" t="s">
        <v>1728</v>
      </c>
      <c r="CR107" t="s">
        <v>1743</v>
      </c>
      <c r="CS107" t="s">
        <v>1751</v>
      </c>
      <c r="CT107" t="s">
        <v>1760</v>
      </c>
      <c r="CU107" t="s">
        <v>1753</v>
      </c>
      <c r="CV107" t="str">
        <f>SUBSTITUTE(Task_exp7437[[#This Row],[Shipment_Order__r.Client_Reference__c]]&amp;":"&amp;Task_exp7437[[#This Row],[Master_Task_LookupName]],"\","")</f>
        <v>MED05:E2E Standard Process Flow</v>
      </c>
    </row>
    <row r="108" spans="91:100" x14ac:dyDescent="0.25">
      <c r="CM108" t="s">
        <v>1495</v>
      </c>
      <c r="CN108" t="s">
        <v>1891</v>
      </c>
      <c r="CO108" t="s">
        <v>1892</v>
      </c>
      <c r="CP108" t="s">
        <v>1893</v>
      </c>
      <c r="CQ108" t="s">
        <v>1728</v>
      </c>
      <c r="CR108" t="s">
        <v>1743</v>
      </c>
      <c r="CS108" t="s">
        <v>1751</v>
      </c>
      <c r="CT108" t="s">
        <v>1760</v>
      </c>
      <c r="CU108" t="s">
        <v>1753</v>
      </c>
      <c r="CV108" t="str">
        <f>SUBSTITUTE(Task_exp7437[[#This Row],[Shipment_Order__r.Client_Reference__c]]&amp;":"&amp;Task_exp7437[[#This Row],[Master_Task_LookupName]],"\","")</f>
        <v>MED05:Export License IOR Modal</v>
      </c>
    </row>
    <row r="109" spans="91:100" x14ac:dyDescent="0.25">
      <c r="CM109" t="s">
        <v>1495</v>
      </c>
      <c r="CN109" t="s">
        <v>1924</v>
      </c>
      <c r="CO109" t="s">
        <v>1925</v>
      </c>
      <c r="CP109" t="s">
        <v>1926</v>
      </c>
      <c r="CQ109" t="s">
        <v>1728</v>
      </c>
      <c r="CR109" t="s">
        <v>1743</v>
      </c>
      <c r="CS109" t="s">
        <v>1751</v>
      </c>
      <c r="CT109" t="s">
        <v>1760</v>
      </c>
      <c r="CU109" t="s">
        <v>1753</v>
      </c>
      <c r="CV109" t="str">
        <f>SUBSTITUTE(Task_exp7437[[#This Row],[Shipment_Order__r.Client_Reference__c]]&amp;":"&amp;Task_exp7437[[#This Row],[Master_Task_LookupName]],"\","")</f>
        <v>MED05:Finance Ready to Invoice</v>
      </c>
    </row>
    <row r="110" spans="91:100" x14ac:dyDescent="0.25">
      <c r="CM110" t="s">
        <v>1495</v>
      </c>
      <c r="CN110" t="s">
        <v>1936</v>
      </c>
      <c r="CO110" t="s">
        <v>1937</v>
      </c>
      <c r="CP110" t="s">
        <v>1938</v>
      </c>
      <c r="CQ110" t="s">
        <v>1728</v>
      </c>
      <c r="CR110" t="s">
        <v>1743</v>
      </c>
      <c r="CS110" t="s">
        <v>1751</v>
      </c>
      <c r="CT110" t="s">
        <v>1760</v>
      </c>
      <c r="CU110" t="s">
        <v>1753</v>
      </c>
      <c r="CV110" t="str">
        <f>SUBSTITUTE(Task_exp7437[[#This Row],[Shipment_Order__r.Client_Reference__c]]&amp;":"&amp;Task_exp7437[[#This Row],[Master_Task_LookupName]],"\","")</f>
        <v>MED05:E2E Shipment</v>
      </c>
    </row>
    <row r="111" spans="91:100" x14ac:dyDescent="0.25">
      <c r="CM111" t="s">
        <v>1495</v>
      </c>
      <c r="CN111" t="s">
        <v>1952</v>
      </c>
      <c r="CO111" t="s">
        <v>1953</v>
      </c>
      <c r="CP111" t="s">
        <v>1954</v>
      </c>
      <c r="CQ111" t="s">
        <v>1728</v>
      </c>
      <c r="CR111" t="s">
        <v>1743</v>
      </c>
      <c r="CS111" t="s">
        <v>1751</v>
      </c>
      <c r="CT111" t="s">
        <v>1752</v>
      </c>
      <c r="CU111" t="s">
        <v>1753</v>
      </c>
      <c r="CV111" t="str">
        <f>SUBSTITUTE(Task_exp7437[[#This Row],[Shipment_Order__r.Client_Reference__c]]&amp;":"&amp;Task_exp7437[[#This Row],[Master_Task_LookupName]],"\","")</f>
        <v>MED05:Shipping Pack to be Compiled</v>
      </c>
    </row>
    <row r="112" spans="91:100" x14ac:dyDescent="0.25">
      <c r="CM112" t="s">
        <v>1495</v>
      </c>
      <c r="CN112" t="s">
        <v>1970</v>
      </c>
      <c r="CO112" t="s">
        <v>1971</v>
      </c>
      <c r="CP112" t="s">
        <v>1972</v>
      </c>
      <c r="CQ112" t="s">
        <v>1728</v>
      </c>
      <c r="CR112" t="s">
        <v>1743</v>
      </c>
      <c r="CS112" t="s">
        <v>1751</v>
      </c>
      <c r="CT112" t="s">
        <v>1752</v>
      </c>
      <c r="CU112" t="s">
        <v>1973</v>
      </c>
      <c r="CV112" t="str">
        <f>SUBSTITUTE(Task_exp7437[[#This Row],[Shipment_Order__r.Client_Reference__c]]&amp;":"&amp;Task_exp7437[[#This Row],[Master_Task_LookupName]],"\","")</f>
        <v>MED05:Invoice Client (During Shipping)</v>
      </c>
    </row>
    <row r="113" spans="91:100" x14ac:dyDescent="0.25">
      <c r="CM113" t="s">
        <v>1495</v>
      </c>
      <c r="CN113" t="s">
        <v>2258</v>
      </c>
      <c r="CO113" t="s">
        <v>2259</v>
      </c>
      <c r="CP113" t="s">
        <v>2260</v>
      </c>
      <c r="CQ113" t="s">
        <v>1728</v>
      </c>
      <c r="CR113" t="s">
        <v>1743</v>
      </c>
      <c r="CS113" t="s">
        <v>1751</v>
      </c>
      <c r="CT113" t="s">
        <v>1752</v>
      </c>
      <c r="CU113" t="s">
        <v>1753</v>
      </c>
      <c r="CV113" t="str">
        <f>SUBSTITUTE(Task_exp7437[[#This Row],[Shipment_Order__r.Client_Reference__c]]&amp;":"&amp;Task_exp7437[[#This Row],[Master_Task_LookupName]],"\","")</f>
        <v>MED05:Client Address Pickup Preference</v>
      </c>
    </row>
    <row r="114" spans="91:100" x14ac:dyDescent="0.25">
      <c r="CM114" t="s">
        <v>1490</v>
      </c>
      <c r="CN114" t="s">
        <v>2091</v>
      </c>
      <c r="CO114" t="s">
        <v>2092</v>
      </c>
      <c r="CP114" t="s">
        <v>2093</v>
      </c>
      <c r="CQ114" t="s">
        <v>1728</v>
      </c>
      <c r="CR114" t="s">
        <v>1743</v>
      </c>
      <c r="CS114" t="s">
        <v>1751</v>
      </c>
      <c r="CT114" t="s">
        <v>1760</v>
      </c>
      <c r="CU114" t="s">
        <v>1973</v>
      </c>
      <c r="CV114" t="str">
        <f>SUBSTITUTE(Task_exp7437[[#This Row],[Shipment_Order__r.Client_Reference__c]]&amp;":"&amp;Task_exp7437[[#This Row],[Master_Task_LookupName]],"\","")</f>
        <v>MED06:No Binding Quote Available</v>
      </c>
    </row>
    <row r="115" spans="91:100" x14ac:dyDescent="0.25">
      <c r="CM115" t="s">
        <v>1490</v>
      </c>
      <c r="CN115" t="s">
        <v>1857</v>
      </c>
      <c r="CO115" t="s">
        <v>1858</v>
      </c>
      <c r="CP115" t="s">
        <v>1859</v>
      </c>
      <c r="CQ115" t="s">
        <v>1728</v>
      </c>
      <c r="CR115" t="s">
        <v>1743</v>
      </c>
      <c r="CS115" t="s">
        <v>1751</v>
      </c>
      <c r="CT115" t="s">
        <v>1760</v>
      </c>
      <c r="CU115" t="s">
        <v>1753</v>
      </c>
      <c r="CV115" t="str">
        <f>SUBSTITUTE(Task_exp7437[[#This Row],[Shipment_Order__r.Client_Reference__c]]&amp;":"&amp;Task_exp7437[[#This Row],[Master_Task_LookupName]],"\","")</f>
        <v>MED06:Multiple FDAs package labelling</v>
      </c>
    </row>
    <row r="116" spans="91:100" x14ac:dyDescent="0.25">
      <c r="CM116" t="s">
        <v>1490</v>
      </c>
      <c r="CN116" t="s">
        <v>1867</v>
      </c>
      <c r="CO116" t="s">
        <v>1868</v>
      </c>
      <c r="CP116" t="s">
        <v>1869</v>
      </c>
      <c r="CQ116" t="s">
        <v>1728</v>
      </c>
      <c r="CR116" t="s">
        <v>1743</v>
      </c>
      <c r="CS116" t="s">
        <v>1751</v>
      </c>
      <c r="CT116" t="s">
        <v>1752</v>
      </c>
      <c r="CU116" t="s">
        <v>1753</v>
      </c>
      <c r="CV116" t="str">
        <f>SUBSTITUTE(Task_exp7437[[#This Row],[Shipment_Order__r.Client_Reference__c]]&amp;":"&amp;Task_exp7437[[#This Row],[Master_Task_LookupName]],"\","")</f>
        <v>MED06:Auto CI Used</v>
      </c>
    </row>
    <row r="117" spans="91:100" x14ac:dyDescent="0.25">
      <c r="CM117" t="s">
        <v>1490</v>
      </c>
      <c r="CN117" t="s">
        <v>1891</v>
      </c>
      <c r="CO117" t="s">
        <v>1892</v>
      </c>
      <c r="CP117" t="s">
        <v>1893</v>
      </c>
      <c r="CQ117" t="s">
        <v>1728</v>
      </c>
      <c r="CR117" t="s">
        <v>1743</v>
      </c>
      <c r="CS117" t="s">
        <v>1751</v>
      </c>
      <c r="CT117" t="s">
        <v>1760</v>
      </c>
      <c r="CU117" t="s">
        <v>1753</v>
      </c>
      <c r="CV117" t="str">
        <f>SUBSTITUTE(Task_exp7437[[#This Row],[Shipment_Order__r.Client_Reference__c]]&amp;":"&amp;Task_exp7437[[#This Row],[Master_Task_LookupName]],"\","")</f>
        <v>MED06:Export License IOR Modal</v>
      </c>
    </row>
    <row r="118" spans="91:100" x14ac:dyDescent="0.25">
      <c r="CM118" t="s">
        <v>1490</v>
      </c>
      <c r="CN118" t="s">
        <v>1906</v>
      </c>
      <c r="CO118" t="s">
        <v>1907</v>
      </c>
      <c r="CP118" t="s">
        <v>1908</v>
      </c>
      <c r="CQ118" t="s">
        <v>1728</v>
      </c>
      <c r="CR118" t="s">
        <v>1743</v>
      </c>
      <c r="CS118" t="s">
        <v>1751</v>
      </c>
      <c r="CT118" t="s">
        <v>1760</v>
      </c>
      <c r="CU118" t="s">
        <v>1909</v>
      </c>
      <c r="CV118" t="str">
        <f>SUBSTITUTE(Task_exp7437[[#This Row],[Shipment_Order__r.Client_Reference__c]]&amp;":"&amp;Task_exp7437[[#This Row],[Master_Task_LookupName]],"\","")</f>
        <v>MED06:AWB Approved Internally</v>
      </c>
    </row>
    <row r="119" spans="91:100" x14ac:dyDescent="0.25">
      <c r="CM119" t="s">
        <v>1490</v>
      </c>
      <c r="CN119" t="s">
        <v>2135</v>
      </c>
      <c r="CO119" t="s">
        <v>2136</v>
      </c>
      <c r="CP119" t="s">
        <v>2137</v>
      </c>
      <c r="CQ119" t="s">
        <v>1728</v>
      </c>
      <c r="CR119" t="s">
        <v>1743</v>
      </c>
      <c r="CS119" t="s">
        <v>1751</v>
      </c>
      <c r="CT119" t="s">
        <v>1752</v>
      </c>
      <c r="CU119" t="s">
        <v>1753</v>
      </c>
      <c r="CV119" t="str">
        <f>SUBSTITUTE(Task_exp7437[[#This Row],[Shipment_Order__r.Client_Reference__c]]&amp;":"&amp;Task_exp7437[[#This Row],[Master_Task_LookupName]],"\","")</f>
        <v>MED06:Schedule Pick-up (TecEx) - Manual FF</v>
      </c>
    </row>
    <row r="120" spans="91:100" x14ac:dyDescent="0.25">
      <c r="CM120" t="s">
        <v>1490</v>
      </c>
      <c r="CN120" t="s">
        <v>2234</v>
      </c>
      <c r="CO120" t="s">
        <v>2235</v>
      </c>
      <c r="CP120" t="s">
        <v>2236</v>
      </c>
      <c r="CQ120" t="s">
        <v>1728</v>
      </c>
      <c r="CR120" t="s">
        <v>1743</v>
      </c>
      <c r="CS120" t="s">
        <v>1751</v>
      </c>
      <c r="CT120" t="s">
        <v>1760</v>
      </c>
      <c r="CU120" t="s">
        <v>1753</v>
      </c>
      <c r="CV120" t="str">
        <f>SUBSTITUTE(Task_exp7437[[#This Row],[Shipment_Order__r.Client_Reference__c]]&amp;":"&amp;Task_exp7437[[#This Row],[Master_Task_LookupName]],"\","")</f>
        <v>MED06:End-user Details Required (During Shipping)</v>
      </c>
    </row>
    <row r="121" spans="91:100" x14ac:dyDescent="0.25">
      <c r="CM121" t="s">
        <v>1490</v>
      </c>
      <c r="CN121" t="s">
        <v>2147</v>
      </c>
      <c r="CO121" t="s">
        <v>2148</v>
      </c>
      <c r="CP121" t="s">
        <v>2149</v>
      </c>
      <c r="CQ121" t="s">
        <v>1728</v>
      </c>
      <c r="CR121" t="s">
        <v>1743</v>
      </c>
      <c r="CS121" t="s">
        <v>1751</v>
      </c>
      <c r="CT121" t="s">
        <v>1760</v>
      </c>
      <c r="CU121" t="s">
        <v>1753</v>
      </c>
      <c r="CV121" t="str">
        <f>SUBSTITUTE(Task_exp7437[[#This Row],[Shipment_Order__r.Client_Reference__c]]&amp;":"&amp;Task_exp7437[[#This Row],[Master_Task_LookupName]],"\","")</f>
        <v>MED06:Documents to be Signed and Stamped</v>
      </c>
    </row>
    <row r="122" spans="91:100" x14ac:dyDescent="0.25">
      <c r="CM122" t="s">
        <v>1490</v>
      </c>
      <c r="CN122" t="s">
        <v>1924</v>
      </c>
      <c r="CO122" t="s">
        <v>1925</v>
      </c>
      <c r="CP122" t="s">
        <v>1926</v>
      </c>
      <c r="CQ122" t="s">
        <v>1728</v>
      </c>
      <c r="CR122" t="s">
        <v>1743</v>
      </c>
      <c r="CS122" t="s">
        <v>1751</v>
      </c>
      <c r="CT122" t="s">
        <v>1760</v>
      </c>
      <c r="CU122" t="s">
        <v>1753</v>
      </c>
      <c r="CV122" t="str">
        <f>SUBSTITUTE(Task_exp7437[[#This Row],[Shipment_Order__r.Client_Reference__c]]&amp;":"&amp;Task_exp7437[[#This Row],[Master_Task_LookupName]],"\","")</f>
        <v>MED06:Finance Ready to Invoice</v>
      </c>
    </row>
    <row r="123" spans="91:100" x14ac:dyDescent="0.25">
      <c r="CM123" t="s">
        <v>1490</v>
      </c>
      <c r="CN123" t="s">
        <v>2261</v>
      </c>
      <c r="CO123" t="s">
        <v>2262</v>
      </c>
      <c r="CP123" t="s">
        <v>2263</v>
      </c>
      <c r="CQ123" t="s">
        <v>1728</v>
      </c>
      <c r="CR123" t="s">
        <v>1743</v>
      </c>
      <c r="CS123" t="s">
        <v>1751</v>
      </c>
      <c r="CT123" t="s">
        <v>1760</v>
      </c>
      <c r="CU123" t="s">
        <v>1909</v>
      </c>
      <c r="CV123" t="str">
        <f>SUBSTITUTE(Task_exp7437[[#This Row],[Shipment_Order__r.Client_Reference__c]]&amp;":"&amp;Task_exp7437[[#This Row],[Master_Task_LookupName]],"\","")</f>
        <v>MED06:Pictures of Products/Labels</v>
      </c>
    </row>
    <row r="124" spans="91:100" x14ac:dyDescent="0.25">
      <c r="CM124" t="s">
        <v>1490</v>
      </c>
      <c r="CN124" t="s">
        <v>2264</v>
      </c>
      <c r="CO124" t="s">
        <v>2265</v>
      </c>
      <c r="CP124" t="s">
        <v>2266</v>
      </c>
      <c r="CQ124" t="s">
        <v>1728</v>
      </c>
      <c r="CR124" t="s">
        <v>1743</v>
      </c>
      <c r="CS124" t="s">
        <v>2267</v>
      </c>
      <c r="CT124" t="s">
        <v>1760</v>
      </c>
      <c r="CU124" t="s">
        <v>1909</v>
      </c>
      <c r="CV124" t="str">
        <f>SUBSTITUTE(Task_exp7437[[#This Row],[Shipment_Order__r.Client_Reference__c]]&amp;":"&amp;Task_exp7437[[#This Row],[Master_Task_LookupName]],"\","")</f>
        <v>MED06:COO Certificate - from Freight Forwarder (TecEx Freight)</v>
      </c>
    </row>
    <row r="125" spans="91:100" x14ac:dyDescent="0.25">
      <c r="CM125" t="s">
        <v>1490</v>
      </c>
      <c r="CN125" t="s">
        <v>2268</v>
      </c>
      <c r="CO125" t="s">
        <v>2269</v>
      </c>
      <c r="CP125" t="s">
        <v>2270</v>
      </c>
      <c r="CQ125" t="s">
        <v>1728</v>
      </c>
      <c r="CR125" t="s">
        <v>1743</v>
      </c>
      <c r="CS125" t="s">
        <v>1821</v>
      </c>
      <c r="CT125" t="s">
        <v>1760</v>
      </c>
      <c r="CU125" t="s">
        <v>1909</v>
      </c>
      <c r="CV125" t="str">
        <f>SUBSTITUTE(Task_exp7437[[#This Row],[Shipment_Order__r.Client_Reference__c]]&amp;":"&amp;Task_exp7437[[#This Row],[Master_Task_LookupName]],"\","")</f>
        <v>MED06:SCoC Certificate</v>
      </c>
    </row>
    <row r="126" spans="91:100" x14ac:dyDescent="0.25">
      <c r="CM126" t="s">
        <v>1490</v>
      </c>
      <c r="CN126" t="s">
        <v>1970</v>
      </c>
      <c r="CO126" t="s">
        <v>1971</v>
      </c>
      <c r="CP126" t="s">
        <v>1972</v>
      </c>
      <c r="CQ126" t="s">
        <v>1728</v>
      </c>
      <c r="CR126" t="s">
        <v>1743</v>
      </c>
      <c r="CS126" t="s">
        <v>1751</v>
      </c>
      <c r="CT126" t="s">
        <v>1752</v>
      </c>
      <c r="CU126" t="s">
        <v>1973</v>
      </c>
      <c r="CV126" t="str">
        <f>SUBSTITUTE(Task_exp7437[[#This Row],[Shipment_Order__r.Client_Reference__c]]&amp;":"&amp;Task_exp7437[[#This Row],[Master_Task_LookupName]],"\","")</f>
        <v>MED06:Invoice Client (During Shipping)</v>
      </c>
    </row>
    <row r="127" spans="91:100" x14ac:dyDescent="0.25">
      <c r="CM127" t="s">
        <v>1490</v>
      </c>
      <c r="CN127" t="s">
        <v>2271</v>
      </c>
      <c r="CO127" t="s">
        <v>2272</v>
      </c>
      <c r="CP127" t="s">
        <v>2273</v>
      </c>
      <c r="CQ127" t="s">
        <v>1728</v>
      </c>
      <c r="CR127" t="s">
        <v>1743</v>
      </c>
      <c r="CS127" t="s">
        <v>1751</v>
      </c>
      <c r="CT127" t="s">
        <v>1760</v>
      </c>
      <c r="CU127" t="s">
        <v>1909</v>
      </c>
      <c r="CV127" t="str">
        <f>SUBSTITUTE(Task_exp7437[[#This Row],[Shipment_Order__r.Client_Reference__c]]&amp;":"&amp;Task_exp7437[[#This Row],[Master_Task_LookupName]],"\","")</f>
        <v>MED06:Serial Numbers</v>
      </c>
    </row>
    <row r="128" spans="91:100" x14ac:dyDescent="0.25">
      <c r="CM128" t="s">
        <v>1490</v>
      </c>
      <c r="CN128" t="s">
        <v>2014</v>
      </c>
      <c r="CO128" t="s">
        <v>2015</v>
      </c>
      <c r="CP128" t="s">
        <v>2016</v>
      </c>
      <c r="CQ128" t="s">
        <v>1728</v>
      </c>
      <c r="CR128" t="s">
        <v>1743</v>
      </c>
      <c r="CS128" t="s">
        <v>1751</v>
      </c>
      <c r="CT128" t="s">
        <v>1760</v>
      </c>
      <c r="CU128" t="s">
        <v>1753</v>
      </c>
      <c r="CV128" t="str">
        <f>SUBSTITUTE(Task_exp7437[[#This Row],[Shipment_Order__r.Client_Reference__c]]&amp;":"&amp;Task_exp7437[[#This Row],[Master_Task_LookupName]],"\","")</f>
        <v>MED06:Packing List (TecEx)</v>
      </c>
    </row>
    <row r="129" spans="91:100" x14ac:dyDescent="0.25">
      <c r="CM129" t="s">
        <v>1490</v>
      </c>
      <c r="CN129" t="s">
        <v>2274</v>
      </c>
      <c r="CO129" t="s">
        <v>2275</v>
      </c>
      <c r="CP129" t="s">
        <v>2276</v>
      </c>
      <c r="CQ129" t="s">
        <v>1728</v>
      </c>
      <c r="CR129" t="s">
        <v>1743</v>
      </c>
      <c r="CS129" t="s">
        <v>2277</v>
      </c>
      <c r="CT129" t="s">
        <v>1760</v>
      </c>
      <c r="CU129" t="s">
        <v>1909</v>
      </c>
      <c r="CV129" t="str">
        <f>SUBSTITUTE(Task_exp7437[[#This Row],[Shipment_Order__r.Client_Reference__c]]&amp;":"&amp;Task_exp7437[[#This Row],[Master_Task_LookupName]],"\","")</f>
        <v>MED06:CB/IECEE Test Report</v>
      </c>
    </row>
    <row r="130" spans="91:100" x14ac:dyDescent="0.25">
      <c r="CM130" t="s">
        <v>1490</v>
      </c>
      <c r="CN130" t="s">
        <v>2001</v>
      </c>
      <c r="CO130" t="s">
        <v>2002</v>
      </c>
      <c r="CP130" t="s">
        <v>2003</v>
      </c>
      <c r="CQ130" t="s">
        <v>1728</v>
      </c>
      <c r="CR130" t="s">
        <v>1743</v>
      </c>
      <c r="CS130" t="s">
        <v>1751</v>
      </c>
      <c r="CT130" t="s">
        <v>1760</v>
      </c>
      <c r="CU130" t="s">
        <v>1753</v>
      </c>
      <c r="CV130" t="str">
        <f>SUBSTITUTE(Task_exp7437[[#This Row],[Shipment_Order__r.Client_Reference__c]]&amp;":"&amp;Task_exp7437[[#This Row],[Master_Task_LookupName]],"\","")</f>
        <v>MED06:Original Documents to be Couriered to the In-country Team</v>
      </c>
    </row>
    <row r="131" spans="91:100" x14ac:dyDescent="0.25">
      <c r="CM131" t="s">
        <v>1490</v>
      </c>
      <c r="CN131" t="s">
        <v>2194</v>
      </c>
      <c r="CO131" t="s">
        <v>2195</v>
      </c>
      <c r="CP131" t="s">
        <v>2196</v>
      </c>
      <c r="CQ131" t="s">
        <v>1728</v>
      </c>
      <c r="CR131" t="s">
        <v>1743</v>
      </c>
      <c r="CS131" t="s">
        <v>1751</v>
      </c>
      <c r="CT131" t="s">
        <v>1752</v>
      </c>
      <c r="CU131" t="s">
        <v>1753</v>
      </c>
      <c r="CV131" t="str">
        <f>SUBSTITUTE(Task_exp7437[[#This Row],[Shipment_Order__r.Client_Reference__c]]&amp;":"&amp;Task_exp7437[[#This Row],[Master_Task_LookupName]],"\","")</f>
        <v>MED06:Pick-up Address Required</v>
      </c>
    </row>
    <row r="132" spans="91:100" x14ac:dyDescent="0.25">
      <c r="CM132" t="s">
        <v>1490</v>
      </c>
      <c r="CN132" t="s">
        <v>1748</v>
      </c>
      <c r="CO132" t="s">
        <v>1749</v>
      </c>
      <c r="CP132" t="s">
        <v>1750</v>
      </c>
      <c r="CQ132" t="s">
        <v>1728</v>
      </c>
      <c r="CR132" t="s">
        <v>1743</v>
      </c>
      <c r="CS132" t="s">
        <v>1751</v>
      </c>
      <c r="CT132" t="s">
        <v>1752</v>
      </c>
      <c r="CU132" t="s">
        <v>1753</v>
      </c>
      <c r="CV132" t="str">
        <f>SUBSTITUTE(Task_exp7437[[#This Row],[Shipment_Order__r.Client_Reference__c]]&amp;":"&amp;Task_exp7437[[#This Row],[Master_Task_LookupName]],"\","")</f>
        <v>MED06:Final Delivery Addresses Required</v>
      </c>
    </row>
    <row r="133" spans="91:100" x14ac:dyDescent="0.25">
      <c r="CM133" t="s">
        <v>1490</v>
      </c>
      <c r="CN133" t="s">
        <v>1986</v>
      </c>
      <c r="CO133" t="s">
        <v>1987</v>
      </c>
      <c r="CP133" t="s">
        <v>1988</v>
      </c>
      <c r="CQ133" t="s">
        <v>1728</v>
      </c>
      <c r="CR133" t="s">
        <v>1743</v>
      </c>
      <c r="CS133" t="s">
        <v>1751</v>
      </c>
      <c r="CT133" t="s">
        <v>1752</v>
      </c>
      <c r="CU133" t="s">
        <v>1753</v>
      </c>
      <c r="CV133" t="str">
        <f>SUBSTITUTE(Task_exp7437[[#This Row],[Shipment_Order__r.Client_Reference__c]]&amp;":"&amp;Task_exp7437[[#This Row],[Master_Task_LookupName]],"\","")</f>
        <v>MED06:Package Information Required</v>
      </c>
    </row>
    <row r="134" spans="91:100" x14ac:dyDescent="0.25">
      <c r="CM134" t="s">
        <v>1490</v>
      </c>
      <c r="CN134" t="s">
        <v>1780</v>
      </c>
      <c r="CO134" t="s">
        <v>1781</v>
      </c>
      <c r="CP134" t="s">
        <v>1782</v>
      </c>
      <c r="CQ134" t="s">
        <v>1728</v>
      </c>
      <c r="CR134" t="s">
        <v>1743</v>
      </c>
      <c r="CS134" t="s">
        <v>1751</v>
      </c>
      <c r="CT134" t="s">
        <v>1760</v>
      </c>
      <c r="CU134" t="s">
        <v>1753</v>
      </c>
      <c r="CV134" t="str">
        <f>SUBSTITUTE(Task_exp7437[[#This Row],[Shipment_Order__r.Client_Reference__c]]&amp;":"&amp;Task_exp7437[[#This Row],[Master_Task_LookupName]],"\","")</f>
        <v>MED06:EOR Required out of the UK</v>
      </c>
    </row>
    <row r="135" spans="91:100" x14ac:dyDescent="0.25">
      <c r="CM135" t="s">
        <v>1490</v>
      </c>
      <c r="CN135" t="s">
        <v>1801</v>
      </c>
      <c r="CO135" t="s">
        <v>1802</v>
      </c>
      <c r="CP135" t="s">
        <v>1803</v>
      </c>
      <c r="CQ135" t="s">
        <v>1728</v>
      </c>
      <c r="CR135" t="s">
        <v>1743</v>
      </c>
      <c r="CS135" t="s">
        <v>1751</v>
      </c>
      <c r="CT135" t="s">
        <v>1760</v>
      </c>
      <c r="CU135" t="s">
        <v>1753</v>
      </c>
      <c r="CV135" t="str">
        <f>SUBSTITUTE(Task_exp7437[[#This Row],[Shipment_Order__r.Client_Reference__c]]&amp;":"&amp;Task_exp7437[[#This Row],[Master_Task_LookupName]],"\","")</f>
        <v>MED06:Data Centre Ticket Number Required</v>
      </c>
    </row>
    <row r="136" spans="91:100" x14ac:dyDescent="0.25">
      <c r="CM136" t="s">
        <v>1490</v>
      </c>
      <c r="CN136" t="s">
        <v>1816</v>
      </c>
      <c r="CO136" t="s">
        <v>1817</v>
      </c>
      <c r="CP136" t="s">
        <v>1818</v>
      </c>
      <c r="CQ136" t="s">
        <v>1728</v>
      </c>
      <c r="CR136" t="s">
        <v>1743</v>
      </c>
      <c r="CS136" t="s">
        <v>1751</v>
      </c>
      <c r="CT136" t="s">
        <v>1752</v>
      </c>
      <c r="CU136" t="s">
        <v>1753</v>
      </c>
      <c r="CV136" t="str">
        <f>SUBSTITUTE(Task_exp7437[[#This Row],[Shipment_Order__r.Client_Reference__c]]&amp;":"&amp;Task_exp7437[[#This Row],[Master_Task_LookupName]],"\","")</f>
        <v>MED06:Commercial Invoice Required (TecEx)</v>
      </c>
    </row>
    <row r="137" spans="91:100" x14ac:dyDescent="0.25">
      <c r="CM137" t="s">
        <v>1490</v>
      </c>
      <c r="CN137" t="s">
        <v>2052</v>
      </c>
      <c r="CO137" t="s">
        <v>2053</v>
      </c>
      <c r="CP137" t="s">
        <v>2054</v>
      </c>
      <c r="CQ137" t="s">
        <v>1728</v>
      </c>
      <c r="CR137" t="s">
        <v>1743</v>
      </c>
      <c r="CS137" t="s">
        <v>1751</v>
      </c>
      <c r="CT137" t="s">
        <v>1752</v>
      </c>
      <c r="CU137" t="s">
        <v>1753</v>
      </c>
      <c r="CV137" t="str">
        <f>SUBSTITUTE(Task_exp7437[[#This Row],[Shipment_Order__r.Client_Reference__c]]&amp;":"&amp;Task_exp7437[[#This Row],[Master_Task_LookupName]],"\","")</f>
        <v>MED06:Courier Picklist Selection</v>
      </c>
    </row>
    <row r="138" spans="91:100" x14ac:dyDescent="0.25">
      <c r="CM138" t="s">
        <v>1490</v>
      </c>
      <c r="CN138" t="s">
        <v>2278</v>
      </c>
      <c r="CO138" t="s">
        <v>2279</v>
      </c>
      <c r="CP138" t="s">
        <v>2280</v>
      </c>
      <c r="CQ138" t="s">
        <v>1728</v>
      </c>
      <c r="CR138" t="s">
        <v>1743</v>
      </c>
      <c r="CS138" t="s">
        <v>1751</v>
      </c>
      <c r="CT138" t="s">
        <v>1760</v>
      </c>
      <c r="CU138" t="s">
        <v>1753</v>
      </c>
      <c r="CV138" t="str">
        <f>SUBSTITUTE(Task_exp7437[[#This Row],[Shipment_Order__r.Client_Reference__c]]&amp;":"&amp;Task_exp7437[[#This Row],[Master_Task_LookupName]],"\","")</f>
        <v>MED06:2nd Leg Air Waybill Required - Manual AWB</v>
      </c>
    </row>
    <row r="139" spans="91:100" x14ac:dyDescent="0.25">
      <c r="CM139" t="s">
        <v>1490</v>
      </c>
      <c r="CN139" t="s">
        <v>2281</v>
      </c>
      <c r="CO139" t="s">
        <v>2282</v>
      </c>
      <c r="CP139" t="s">
        <v>2283</v>
      </c>
      <c r="CQ139" t="s">
        <v>1728</v>
      </c>
      <c r="CR139" t="s">
        <v>1743</v>
      </c>
      <c r="CS139" t="s">
        <v>1751</v>
      </c>
      <c r="CT139" t="s">
        <v>1760</v>
      </c>
      <c r="CU139" t="s">
        <v>1753</v>
      </c>
      <c r="CV139" t="str">
        <f>SUBSTITUTE(Task_exp7437[[#This Row],[Shipment_Order__r.Client_Reference__c]]&amp;":"&amp;Task_exp7437[[#This Row],[Master_Task_LookupName]],"\","")</f>
        <v>MED06:No Agreed Pricing</v>
      </c>
    </row>
    <row r="140" spans="91:100" x14ac:dyDescent="0.25">
      <c r="CM140" t="s">
        <v>1490</v>
      </c>
      <c r="CN140" t="s">
        <v>2067</v>
      </c>
      <c r="CO140" t="s">
        <v>2068</v>
      </c>
      <c r="CP140" t="s">
        <v>2069</v>
      </c>
      <c r="CQ140" t="s">
        <v>1728</v>
      </c>
      <c r="CR140" t="s">
        <v>1743</v>
      </c>
      <c r="CS140" t="s">
        <v>1751</v>
      </c>
      <c r="CT140" t="s">
        <v>1752</v>
      </c>
      <c r="CU140" t="s">
        <v>1753</v>
      </c>
      <c r="CV140" t="str">
        <f>SUBSTITUTE(Task_exp7437[[#This Row],[Shipment_Order__r.Client_Reference__c]]&amp;":"&amp;Task_exp7437[[#This Row],[Master_Task_LookupName]],"\","")</f>
        <v>MED06:Shipping Pack to be Compiled (Specific Instructions)</v>
      </c>
    </row>
    <row r="141" spans="91:100" x14ac:dyDescent="0.25">
      <c r="CM141" t="s">
        <v>1490</v>
      </c>
      <c r="CN141" t="s">
        <v>1843</v>
      </c>
      <c r="CO141" t="s">
        <v>1844</v>
      </c>
      <c r="CP141" t="s">
        <v>1845</v>
      </c>
      <c r="CQ141" t="s">
        <v>1728</v>
      </c>
      <c r="CR141" t="s">
        <v>1743</v>
      </c>
      <c r="CS141" t="s">
        <v>1751</v>
      </c>
      <c r="CT141" t="s">
        <v>1760</v>
      </c>
      <c r="CU141" t="s">
        <v>1753</v>
      </c>
      <c r="CV141" t="str">
        <f>SUBSTITUTE(Task_exp7437[[#This Row],[Shipment_Order__r.Client_Reference__c]]&amp;":"&amp;Task_exp7437[[#This Row],[Master_Task_LookupName]],"\","")</f>
        <v>MED06:Datasheet</v>
      </c>
    </row>
    <row r="142" spans="91:100" x14ac:dyDescent="0.25">
      <c r="CM142" t="s">
        <v>1490</v>
      </c>
      <c r="CN142" t="s">
        <v>2075</v>
      </c>
      <c r="CO142" t="s">
        <v>2076</v>
      </c>
      <c r="CP142" t="s">
        <v>2077</v>
      </c>
      <c r="CQ142" t="s">
        <v>1728</v>
      </c>
      <c r="CR142" t="s">
        <v>1743</v>
      </c>
      <c r="CS142" t="s">
        <v>1751</v>
      </c>
      <c r="CT142" t="s">
        <v>1760</v>
      </c>
      <c r="CU142" t="s">
        <v>1973</v>
      </c>
      <c r="CV142" t="str">
        <f>SUBSTITUTE(Task_exp7437[[#This Row],[Shipment_Order__r.Client_Reference__c]]&amp;":"&amp;Task_exp7437[[#This Row],[Master_Task_LookupName]],"\","")</f>
        <v>MED06:No Binding Quote Available (Freight Forwarder)</v>
      </c>
    </row>
    <row r="143" spans="91:100" x14ac:dyDescent="0.25">
      <c r="CM143" t="s">
        <v>1496</v>
      </c>
      <c r="CN143" t="s">
        <v>2194</v>
      </c>
      <c r="CO143" t="s">
        <v>2195</v>
      </c>
      <c r="CP143" t="s">
        <v>2196</v>
      </c>
      <c r="CQ143" t="s">
        <v>1728</v>
      </c>
      <c r="CR143" t="s">
        <v>1743</v>
      </c>
      <c r="CS143" t="s">
        <v>1751</v>
      </c>
      <c r="CT143" t="s">
        <v>1752</v>
      </c>
      <c r="CU143" t="s">
        <v>1753</v>
      </c>
      <c r="CV143" t="str">
        <f>SUBSTITUTE(Task_exp7437[[#This Row],[Shipment_Order__r.Client_Reference__c]]&amp;":"&amp;Task_exp7437[[#This Row],[Master_Task_LookupName]],"\","")</f>
        <v>MED07:Pick-up Address Required</v>
      </c>
    </row>
    <row r="144" spans="91:100" x14ac:dyDescent="0.25">
      <c r="CM144" t="s">
        <v>1496</v>
      </c>
      <c r="CN144" t="s">
        <v>2249</v>
      </c>
      <c r="CO144" t="s">
        <v>2250</v>
      </c>
      <c r="CP144" t="s">
        <v>2251</v>
      </c>
      <c r="CQ144" t="s">
        <v>1728</v>
      </c>
      <c r="CR144" t="s">
        <v>1743</v>
      </c>
      <c r="CS144" t="s">
        <v>1751</v>
      </c>
      <c r="CT144" t="s">
        <v>1752</v>
      </c>
      <c r="CU144" t="s">
        <v>1753</v>
      </c>
      <c r="CV144" t="str">
        <f>SUBSTITUTE(Task_exp7437[[#This Row],[Shipment_Order__r.Client_Reference__c]]&amp;":"&amp;Task_exp7437[[#This Row],[Master_Task_LookupName]],"\","")</f>
        <v>MED07:Air Waybill Required (TecEx) - Auto AWB</v>
      </c>
    </row>
    <row r="145" spans="91:100" x14ac:dyDescent="0.25">
      <c r="CM145" t="s">
        <v>1496</v>
      </c>
      <c r="CN145" t="s">
        <v>2258</v>
      </c>
      <c r="CO145" t="s">
        <v>2259</v>
      </c>
      <c r="CP145" t="s">
        <v>2260</v>
      </c>
      <c r="CQ145" t="s">
        <v>1728</v>
      </c>
      <c r="CR145" t="s">
        <v>1743</v>
      </c>
      <c r="CS145" t="s">
        <v>1751</v>
      </c>
      <c r="CT145" t="s">
        <v>1752</v>
      </c>
      <c r="CU145" t="s">
        <v>1753</v>
      </c>
      <c r="CV145" t="str">
        <f>SUBSTITUTE(Task_exp7437[[#This Row],[Shipment_Order__r.Client_Reference__c]]&amp;":"&amp;Task_exp7437[[#This Row],[Master_Task_LookupName]],"\","")</f>
        <v>MED07:Client Address Pickup Preference</v>
      </c>
    </row>
    <row r="146" spans="91:100" x14ac:dyDescent="0.25">
      <c r="CM146" t="s">
        <v>1496</v>
      </c>
      <c r="CN146" t="s">
        <v>2284</v>
      </c>
      <c r="CO146" t="s">
        <v>2285</v>
      </c>
      <c r="CP146" t="s">
        <v>2286</v>
      </c>
      <c r="CQ146" t="s">
        <v>1728</v>
      </c>
      <c r="CR146" t="s">
        <v>1743</v>
      </c>
      <c r="CS146" t="s">
        <v>1751</v>
      </c>
      <c r="CT146" t="s">
        <v>1760</v>
      </c>
      <c r="CU146" t="s">
        <v>1753</v>
      </c>
      <c r="CV146" t="str">
        <f>SUBSTITUTE(Task_exp7437[[#This Row],[Shipment_Order__r.Client_Reference__c]]&amp;":"&amp;Task_exp7437[[#This Row],[Master_Task_LookupName]],"\","")</f>
        <v>MED07:Wireless Information Required (CPA Selection)</v>
      </c>
    </row>
    <row r="147" spans="91:100" x14ac:dyDescent="0.25">
      <c r="CM147" t="s">
        <v>1496</v>
      </c>
      <c r="CN147" t="s">
        <v>1748</v>
      </c>
      <c r="CO147" t="s">
        <v>1749</v>
      </c>
      <c r="CP147" t="s">
        <v>1750</v>
      </c>
      <c r="CQ147" t="s">
        <v>1728</v>
      </c>
      <c r="CR147" t="s">
        <v>1743</v>
      </c>
      <c r="CS147" t="s">
        <v>1751</v>
      </c>
      <c r="CT147" t="s">
        <v>1752</v>
      </c>
      <c r="CU147" t="s">
        <v>1753</v>
      </c>
      <c r="CV147" t="str">
        <f>SUBSTITUTE(Task_exp7437[[#This Row],[Shipment_Order__r.Client_Reference__c]]&amp;":"&amp;Task_exp7437[[#This Row],[Master_Task_LookupName]],"\","")</f>
        <v>MED07:Final Delivery Addresses Required</v>
      </c>
    </row>
    <row r="148" spans="91:100" x14ac:dyDescent="0.25">
      <c r="CM148" t="s">
        <v>1496</v>
      </c>
      <c r="CN148" t="s">
        <v>2218</v>
      </c>
      <c r="CO148" t="s">
        <v>2219</v>
      </c>
      <c r="CP148" t="s">
        <v>2220</v>
      </c>
      <c r="CQ148" t="s">
        <v>1728</v>
      </c>
      <c r="CR148" t="s">
        <v>1743</v>
      </c>
      <c r="CS148" t="s">
        <v>1751</v>
      </c>
      <c r="CT148" t="s">
        <v>1752</v>
      </c>
      <c r="CU148" t="s">
        <v>1909</v>
      </c>
      <c r="CV148" t="str">
        <f>SUBSTITUTE(Task_exp7437[[#This Row],[Shipment_Order__r.Client_Reference__c]]&amp;":"&amp;Task_exp7437[[#This Row],[Master_Task_LookupName]],"\","")</f>
        <v>MED07:Valuation Issues</v>
      </c>
    </row>
    <row r="149" spans="91:100" x14ac:dyDescent="0.25">
      <c r="CM149" t="s">
        <v>1496</v>
      </c>
      <c r="CN149" t="s">
        <v>1780</v>
      </c>
      <c r="CO149" t="s">
        <v>1781</v>
      </c>
      <c r="CP149" t="s">
        <v>1782</v>
      </c>
      <c r="CQ149" t="s">
        <v>1728</v>
      </c>
      <c r="CR149" t="s">
        <v>1743</v>
      </c>
      <c r="CS149" t="s">
        <v>1751</v>
      </c>
      <c r="CT149" t="s">
        <v>1760</v>
      </c>
      <c r="CU149" t="s">
        <v>1753</v>
      </c>
      <c r="CV149" t="str">
        <f>SUBSTITUTE(Task_exp7437[[#This Row],[Shipment_Order__r.Client_Reference__c]]&amp;":"&amp;Task_exp7437[[#This Row],[Master_Task_LookupName]],"\","")</f>
        <v>MED07:EOR Required out of the UK</v>
      </c>
    </row>
    <row r="150" spans="91:100" x14ac:dyDescent="0.25">
      <c r="CM150" t="s">
        <v>1496</v>
      </c>
      <c r="CN150" t="s">
        <v>1801</v>
      </c>
      <c r="CO150" t="s">
        <v>1802</v>
      </c>
      <c r="CP150" t="s">
        <v>1803</v>
      </c>
      <c r="CQ150" t="s">
        <v>1728</v>
      </c>
      <c r="CR150" t="s">
        <v>1743</v>
      </c>
      <c r="CS150" t="s">
        <v>1751</v>
      </c>
      <c r="CT150" t="s">
        <v>1760</v>
      </c>
      <c r="CU150" t="s">
        <v>1753</v>
      </c>
      <c r="CV150" t="str">
        <f>SUBSTITUTE(Task_exp7437[[#This Row],[Shipment_Order__r.Client_Reference__c]]&amp;":"&amp;Task_exp7437[[#This Row],[Master_Task_LookupName]],"\","")</f>
        <v>MED07:Data Centre Ticket Number Required</v>
      </c>
    </row>
    <row r="151" spans="91:100" x14ac:dyDescent="0.25">
      <c r="CM151" t="s">
        <v>1496</v>
      </c>
      <c r="CN151" t="s">
        <v>1816</v>
      </c>
      <c r="CO151" t="s">
        <v>1817</v>
      </c>
      <c r="CP151" t="s">
        <v>1818</v>
      </c>
      <c r="CQ151" t="s">
        <v>1728</v>
      </c>
      <c r="CR151" t="s">
        <v>1743</v>
      </c>
      <c r="CS151" t="s">
        <v>1751</v>
      </c>
      <c r="CT151" t="s">
        <v>1752</v>
      </c>
      <c r="CU151" t="s">
        <v>1753</v>
      </c>
      <c r="CV151" t="str">
        <f>SUBSTITUTE(Task_exp7437[[#This Row],[Shipment_Order__r.Client_Reference__c]]&amp;":"&amp;Task_exp7437[[#This Row],[Master_Task_LookupName]],"\","")</f>
        <v>MED07:Commercial Invoice Required (TecEx)</v>
      </c>
    </row>
    <row r="152" spans="91:100" x14ac:dyDescent="0.25">
      <c r="CM152" t="s">
        <v>1496</v>
      </c>
      <c r="CN152" t="s">
        <v>2252</v>
      </c>
      <c r="CO152" t="s">
        <v>2253</v>
      </c>
      <c r="CP152" t="s">
        <v>2254</v>
      </c>
      <c r="CQ152" t="s">
        <v>1743</v>
      </c>
      <c r="CR152" t="s">
        <v>1743</v>
      </c>
      <c r="CS152" t="s">
        <v>1751</v>
      </c>
      <c r="CT152" t="s">
        <v>1752</v>
      </c>
      <c r="CU152" t="s">
        <v>1753</v>
      </c>
      <c r="CV152" t="str">
        <f>SUBSTITUTE(Task_exp7437[[#This Row],[Shipment_Order__r.Client_Reference__c]]&amp;":"&amp;Task_exp7437[[#This Row],[Master_Task_LookupName]],"\","")</f>
        <v>MED07:Air Waybill Required (TecEx) - Manual AWB</v>
      </c>
    </row>
    <row r="153" spans="91:100" x14ac:dyDescent="0.25">
      <c r="CM153" t="s">
        <v>1496</v>
      </c>
      <c r="CN153" t="s">
        <v>2052</v>
      </c>
      <c r="CO153" t="s">
        <v>2053</v>
      </c>
      <c r="CP153" t="s">
        <v>2054</v>
      </c>
      <c r="CQ153" t="s">
        <v>1728</v>
      </c>
      <c r="CR153" t="s">
        <v>1743</v>
      </c>
      <c r="CS153" t="s">
        <v>1751</v>
      </c>
      <c r="CT153" t="s">
        <v>1752</v>
      </c>
      <c r="CU153" t="s">
        <v>1753</v>
      </c>
      <c r="CV153" t="str">
        <f>SUBSTITUTE(Task_exp7437[[#This Row],[Shipment_Order__r.Client_Reference__c]]&amp;":"&amp;Task_exp7437[[#This Row],[Master_Task_LookupName]],"\","")</f>
        <v>MED07:Courier Picklist Selection</v>
      </c>
    </row>
    <row r="154" spans="91:100" x14ac:dyDescent="0.25">
      <c r="CM154" t="s">
        <v>1496</v>
      </c>
      <c r="CN154" t="s">
        <v>2255</v>
      </c>
      <c r="CO154" t="s">
        <v>2256</v>
      </c>
      <c r="CP154" t="s">
        <v>2257</v>
      </c>
      <c r="CQ154" t="s">
        <v>1728</v>
      </c>
      <c r="CR154" t="s">
        <v>1743</v>
      </c>
      <c r="CS154" t="s">
        <v>1751</v>
      </c>
      <c r="CT154" t="s">
        <v>1752</v>
      </c>
      <c r="CU154" t="s">
        <v>1753</v>
      </c>
      <c r="CV154" t="str">
        <f>SUBSTITUTE(Task_exp7437[[#This Row],[Shipment_Order__r.Client_Reference__c]]&amp;":"&amp;Task_exp7437[[#This Row],[Master_Task_LookupName]],"\","")</f>
        <v>MED07:Schedule Pick-up (TecEx) - Manual Courier</v>
      </c>
    </row>
    <row r="155" spans="91:100" x14ac:dyDescent="0.25">
      <c r="CM155" t="s">
        <v>1496</v>
      </c>
      <c r="CN155" t="s">
        <v>1843</v>
      </c>
      <c r="CO155" t="s">
        <v>1844</v>
      </c>
      <c r="CP155" t="s">
        <v>1845</v>
      </c>
      <c r="CQ155" t="s">
        <v>1728</v>
      </c>
      <c r="CR155" t="s">
        <v>1743</v>
      </c>
      <c r="CS155" t="s">
        <v>1751</v>
      </c>
      <c r="CT155" t="s">
        <v>1760</v>
      </c>
      <c r="CU155" t="s">
        <v>1753</v>
      </c>
      <c r="CV155" t="str">
        <f>SUBSTITUTE(Task_exp7437[[#This Row],[Shipment_Order__r.Client_Reference__c]]&amp;":"&amp;Task_exp7437[[#This Row],[Master_Task_LookupName]],"\","")</f>
        <v>MED07:Datasheet</v>
      </c>
    </row>
    <row r="156" spans="91:100" x14ac:dyDescent="0.25">
      <c r="CM156" t="s">
        <v>1496</v>
      </c>
      <c r="CN156" t="s">
        <v>2091</v>
      </c>
      <c r="CO156" t="s">
        <v>2092</v>
      </c>
      <c r="CP156" t="s">
        <v>2093</v>
      </c>
      <c r="CQ156" t="s">
        <v>1728</v>
      </c>
      <c r="CR156" t="s">
        <v>1743</v>
      </c>
      <c r="CS156" t="s">
        <v>1751</v>
      </c>
      <c r="CT156" t="s">
        <v>1760</v>
      </c>
      <c r="CU156" t="s">
        <v>1973</v>
      </c>
      <c r="CV156" t="str">
        <f>SUBSTITUTE(Task_exp7437[[#This Row],[Shipment_Order__r.Client_Reference__c]]&amp;":"&amp;Task_exp7437[[#This Row],[Master_Task_LookupName]],"\","")</f>
        <v>MED07:No Binding Quote Available</v>
      </c>
    </row>
    <row r="157" spans="91:100" x14ac:dyDescent="0.25">
      <c r="CM157" t="s">
        <v>1496</v>
      </c>
      <c r="CN157" t="s">
        <v>1867</v>
      </c>
      <c r="CO157" t="s">
        <v>1868</v>
      </c>
      <c r="CP157" t="s">
        <v>1869</v>
      </c>
      <c r="CQ157" t="s">
        <v>1728</v>
      </c>
      <c r="CR157" t="s">
        <v>1743</v>
      </c>
      <c r="CS157" t="s">
        <v>1751</v>
      </c>
      <c r="CT157" t="s">
        <v>1752</v>
      </c>
      <c r="CU157" t="s">
        <v>1753</v>
      </c>
      <c r="CV157" t="str">
        <f>SUBSTITUTE(Task_exp7437[[#This Row],[Shipment_Order__r.Client_Reference__c]]&amp;":"&amp;Task_exp7437[[#This Row],[Master_Task_LookupName]],"\","")</f>
        <v>MED07:Auto CI Used</v>
      </c>
    </row>
    <row r="158" spans="91:100" x14ac:dyDescent="0.25">
      <c r="CM158" t="s">
        <v>1496</v>
      </c>
      <c r="CN158" t="s">
        <v>1891</v>
      </c>
      <c r="CO158" t="s">
        <v>1892</v>
      </c>
      <c r="CP158" t="s">
        <v>1893</v>
      </c>
      <c r="CQ158" t="s">
        <v>1728</v>
      </c>
      <c r="CR158" t="s">
        <v>1743</v>
      </c>
      <c r="CS158" t="s">
        <v>1751</v>
      </c>
      <c r="CT158" t="s">
        <v>1760</v>
      </c>
      <c r="CU158" t="s">
        <v>1753</v>
      </c>
      <c r="CV158" t="str">
        <f>SUBSTITUTE(Task_exp7437[[#This Row],[Shipment_Order__r.Client_Reference__c]]&amp;":"&amp;Task_exp7437[[#This Row],[Master_Task_LookupName]],"\","")</f>
        <v>MED07:Export License IOR Modal</v>
      </c>
    </row>
    <row r="159" spans="91:100" x14ac:dyDescent="0.25">
      <c r="CM159" t="s">
        <v>1496</v>
      </c>
      <c r="CN159" t="s">
        <v>1906</v>
      </c>
      <c r="CO159" t="s">
        <v>1907</v>
      </c>
      <c r="CP159" t="s">
        <v>1908</v>
      </c>
      <c r="CQ159" t="s">
        <v>1728</v>
      </c>
      <c r="CR159" t="s">
        <v>1743</v>
      </c>
      <c r="CS159" t="s">
        <v>1751</v>
      </c>
      <c r="CT159" t="s">
        <v>1760</v>
      </c>
      <c r="CU159" t="s">
        <v>1909</v>
      </c>
      <c r="CV159" t="str">
        <f>SUBSTITUTE(Task_exp7437[[#This Row],[Shipment_Order__r.Client_Reference__c]]&amp;":"&amp;Task_exp7437[[#This Row],[Master_Task_LookupName]],"\","")</f>
        <v>MED07:AWB Approved Internally</v>
      </c>
    </row>
    <row r="160" spans="91:100" x14ac:dyDescent="0.25">
      <c r="CM160" t="s">
        <v>1496</v>
      </c>
      <c r="CN160" t="s">
        <v>2234</v>
      </c>
      <c r="CO160" t="s">
        <v>2235</v>
      </c>
      <c r="CP160" t="s">
        <v>2236</v>
      </c>
      <c r="CQ160" t="s">
        <v>1728</v>
      </c>
      <c r="CR160" t="s">
        <v>1743</v>
      </c>
      <c r="CS160" t="s">
        <v>1751</v>
      </c>
      <c r="CT160" t="s">
        <v>1760</v>
      </c>
      <c r="CU160" t="s">
        <v>1753</v>
      </c>
      <c r="CV160" t="str">
        <f>SUBSTITUTE(Task_exp7437[[#This Row],[Shipment_Order__r.Client_Reference__c]]&amp;":"&amp;Task_exp7437[[#This Row],[Master_Task_LookupName]],"\","")</f>
        <v>MED07:End-user Details Required (During Shipping)</v>
      </c>
    </row>
    <row r="161" spans="91:100" x14ac:dyDescent="0.25">
      <c r="CM161" t="s">
        <v>1496</v>
      </c>
      <c r="CN161" t="s">
        <v>2142</v>
      </c>
      <c r="CO161" t="s">
        <v>2143</v>
      </c>
      <c r="CP161" t="s">
        <v>2144</v>
      </c>
      <c r="CQ161" t="s">
        <v>1728</v>
      </c>
      <c r="CR161" t="s">
        <v>1743</v>
      </c>
      <c r="CS161" t="s">
        <v>1751</v>
      </c>
      <c r="CT161" t="s">
        <v>1760</v>
      </c>
      <c r="CU161" t="s">
        <v>1909</v>
      </c>
      <c r="CV161" t="str">
        <f>SUBSTITUTE(Task_exp7437[[#This Row],[Shipment_Order__r.Client_Reference__c]]&amp;":"&amp;Task_exp7437[[#This Row],[Master_Task_LookupName]],"\","")</f>
        <v>MED07:Free Trade Zone Check Required</v>
      </c>
    </row>
    <row r="162" spans="91:100" x14ac:dyDescent="0.25">
      <c r="CM162" t="s">
        <v>1496</v>
      </c>
      <c r="CN162" t="s">
        <v>1924</v>
      </c>
      <c r="CO162" t="s">
        <v>1925</v>
      </c>
      <c r="CP162" t="s">
        <v>1926</v>
      </c>
      <c r="CQ162" t="s">
        <v>1728</v>
      </c>
      <c r="CR162" t="s">
        <v>1743</v>
      </c>
      <c r="CS162" t="s">
        <v>1751</v>
      </c>
      <c r="CT162" t="s">
        <v>1760</v>
      </c>
      <c r="CU162" t="s">
        <v>1753</v>
      </c>
      <c r="CV162" t="str">
        <f>SUBSTITUTE(Task_exp7437[[#This Row],[Shipment_Order__r.Client_Reference__c]]&amp;":"&amp;Task_exp7437[[#This Row],[Master_Task_LookupName]],"\","")</f>
        <v>MED07:Finance Ready to Invoice</v>
      </c>
    </row>
    <row r="163" spans="91:100" x14ac:dyDescent="0.25">
      <c r="CM163" t="s">
        <v>1496</v>
      </c>
      <c r="CN163" t="s">
        <v>2287</v>
      </c>
      <c r="CO163" t="s">
        <v>2288</v>
      </c>
      <c r="CP163" t="s">
        <v>2289</v>
      </c>
      <c r="CQ163" t="s">
        <v>1728</v>
      </c>
      <c r="CR163" t="s">
        <v>1743</v>
      </c>
      <c r="CS163" t="s">
        <v>1837</v>
      </c>
      <c r="CT163" t="s">
        <v>1760</v>
      </c>
      <c r="CU163" t="s">
        <v>1909</v>
      </c>
      <c r="CV163" t="str">
        <f>SUBSTITUTE(Task_exp7437[[#This Row],[Shipment_Order__r.Client_Reference__c]]&amp;":"&amp;Task_exp7437[[#This Row],[Master_Task_LookupName]],"\","")</f>
        <v>MED07:Pictures of Products/Labels (India)</v>
      </c>
    </row>
    <row r="164" spans="91:100" x14ac:dyDescent="0.25">
      <c r="CM164" t="s">
        <v>1496</v>
      </c>
      <c r="CN164" t="s">
        <v>2290</v>
      </c>
      <c r="CO164" t="s">
        <v>2291</v>
      </c>
      <c r="CP164" t="s">
        <v>2292</v>
      </c>
      <c r="CQ164" t="s">
        <v>1728</v>
      </c>
      <c r="CR164" t="s">
        <v>1743</v>
      </c>
      <c r="CS164" t="s">
        <v>1837</v>
      </c>
      <c r="CT164" t="s">
        <v>1760</v>
      </c>
      <c r="CU164" t="s">
        <v>1909</v>
      </c>
      <c r="CV164" t="str">
        <f>SUBSTITUTE(Task_exp7437[[#This Row],[Shipment_Order__r.Client_Reference__c]]&amp;":"&amp;Task_exp7437[[#This Row],[Master_Task_LookupName]],"\","")</f>
        <v>MED07:GSTIN Required</v>
      </c>
    </row>
    <row r="165" spans="91:100" x14ac:dyDescent="0.25">
      <c r="CM165" t="s">
        <v>1496</v>
      </c>
      <c r="CN165" t="s">
        <v>1952</v>
      </c>
      <c r="CO165" t="s">
        <v>1953</v>
      </c>
      <c r="CP165" t="s">
        <v>1954</v>
      </c>
      <c r="CQ165" t="s">
        <v>1728</v>
      </c>
      <c r="CR165" t="s">
        <v>1743</v>
      </c>
      <c r="CS165" t="s">
        <v>1751</v>
      </c>
      <c r="CT165" t="s">
        <v>1752</v>
      </c>
      <c r="CU165" t="s">
        <v>1753</v>
      </c>
      <c r="CV165" t="str">
        <f>SUBSTITUTE(Task_exp7437[[#This Row],[Shipment_Order__r.Client_Reference__c]]&amp;":"&amp;Task_exp7437[[#This Row],[Master_Task_LookupName]],"\","")</f>
        <v>MED07:Shipping Pack to be Compiled</v>
      </c>
    </row>
    <row r="166" spans="91:100" x14ac:dyDescent="0.25">
      <c r="CM166" t="s">
        <v>1496</v>
      </c>
      <c r="CN166" t="s">
        <v>1970</v>
      </c>
      <c r="CO166" t="s">
        <v>1971</v>
      </c>
      <c r="CP166" t="s">
        <v>1972</v>
      </c>
      <c r="CQ166" t="s">
        <v>1728</v>
      </c>
      <c r="CR166" t="s">
        <v>1743</v>
      </c>
      <c r="CS166" t="s">
        <v>1751</v>
      </c>
      <c r="CT166" t="s">
        <v>1752</v>
      </c>
      <c r="CU166" t="s">
        <v>1973</v>
      </c>
      <c r="CV166" t="str">
        <f>SUBSTITUTE(Task_exp7437[[#This Row],[Shipment_Order__r.Client_Reference__c]]&amp;":"&amp;Task_exp7437[[#This Row],[Master_Task_LookupName]],"\","")</f>
        <v>MED07:Invoice Client (During Shipping)</v>
      </c>
    </row>
    <row r="167" spans="91:100" x14ac:dyDescent="0.25">
      <c r="CM167" t="s">
        <v>1496</v>
      </c>
      <c r="CN167" t="s">
        <v>2293</v>
      </c>
      <c r="CO167" t="s">
        <v>2294</v>
      </c>
      <c r="CP167" t="s">
        <v>2295</v>
      </c>
      <c r="CQ167" t="s">
        <v>1728</v>
      </c>
      <c r="CR167" t="s">
        <v>1743</v>
      </c>
      <c r="CS167" t="s">
        <v>1837</v>
      </c>
      <c r="CT167" t="s">
        <v>1760</v>
      </c>
      <c r="CU167" t="s">
        <v>1753</v>
      </c>
      <c r="CV167" t="str">
        <f>SUBSTITUTE(Task_exp7437[[#This Row],[Shipment_Order__r.Client_Reference__c]]&amp;":"&amp;Task_exp7437[[#This Row],[Master_Task_LookupName]],"\","")</f>
        <v>MED07:CIF Reminder (AWB)</v>
      </c>
    </row>
    <row r="168" spans="91:100" x14ac:dyDescent="0.25">
      <c r="CM168" t="s">
        <v>1496</v>
      </c>
      <c r="CN168" t="s">
        <v>2296</v>
      </c>
      <c r="CO168" t="s">
        <v>2297</v>
      </c>
      <c r="CP168" t="s">
        <v>2298</v>
      </c>
      <c r="CQ168" t="s">
        <v>1728</v>
      </c>
      <c r="CR168" t="s">
        <v>1743</v>
      </c>
      <c r="CS168" t="s">
        <v>1837</v>
      </c>
      <c r="CT168" t="s">
        <v>1760</v>
      </c>
      <c r="CU168" t="s">
        <v>1909</v>
      </c>
      <c r="CV168" t="str">
        <f>SUBSTITUTE(Task_exp7437[[#This Row],[Shipment_Order__r.Client_Reference__c]]&amp;":"&amp;Task_exp7437[[#This Row],[Master_Task_LookupName]],"\","")</f>
        <v>MED07:Pictures of the product’s Box</v>
      </c>
    </row>
    <row r="169" spans="91:100" x14ac:dyDescent="0.25">
      <c r="CM169" t="s">
        <v>1509</v>
      </c>
      <c r="CN169" t="s">
        <v>2001</v>
      </c>
      <c r="CO169" t="s">
        <v>2002</v>
      </c>
      <c r="CP169" t="s">
        <v>2003</v>
      </c>
      <c r="CQ169" t="s">
        <v>1728</v>
      </c>
      <c r="CR169" t="s">
        <v>1743</v>
      </c>
      <c r="CS169" t="s">
        <v>1751</v>
      </c>
      <c r="CT169" t="s">
        <v>1760</v>
      </c>
      <c r="CU169" t="s">
        <v>1753</v>
      </c>
      <c r="CV169" t="str">
        <f>SUBSTITUTE(Task_exp7437[[#This Row],[Shipment_Order__r.Client_Reference__c]]&amp;":"&amp;Task_exp7437[[#This Row],[Master_Task_LookupName]],"\","")</f>
        <v>MED08:Original Documents to be Couriered to the In-country Team</v>
      </c>
    </row>
    <row r="170" spans="91:100" x14ac:dyDescent="0.25">
      <c r="CM170" t="s">
        <v>1509</v>
      </c>
      <c r="CN170" t="s">
        <v>2299</v>
      </c>
      <c r="CO170" t="s">
        <v>2300</v>
      </c>
      <c r="CP170" t="s">
        <v>2301</v>
      </c>
      <c r="CQ170" t="s">
        <v>1728</v>
      </c>
      <c r="CR170" t="s">
        <v>1743</v>
      </c>
      <c r="CS170" t="s">
        <v>2302</v>
      </c>
      <c r="CT170" t="s">
        <v>1760</v>
      </c>
      <c r="CU170" t="s">
        <v>1909</v>
      </c>
      <c r="CV170" t="str">
        <f>SUBSTITUTE(Task_exp7437[[#This Row],[Shipment_Order__r.Client_Reference__c]]&amp;":"&amp;Task_exp7437[[#This Row],[Master_Task_LookupName]],"\","")</f>
        <v>MED08:Letter of Undertaking</v>
      </c>
    </row>
    <row r="171" spans="91:100" x14ac:dyDescent="0.25">
      <c r="CM171" t="s">
        <v>1509</v>
      </c>
      <c r="CN171" t="s">
        <v>2194</v>
      </c>
      <c r="CO171" t="s">
        <v>2195</v>
      </c>
      <c r="CP171" t="s">
        <v>2196</v>
      </c>
      <c r="CQ171" t="s">
        <v>1728</v>
      </c>
      <c r="CR171" t="s">
        <v>1743</v>
      </c>
      <c r="CS171" t="s">
        <v>1751</v>
      </c>
      <c r="CT171" t="s">
        <v>1752</v>
      </c>
      <c r="CU171" t="s">
        <v>1753</v>
      </c>
      <c r="CV171" t="str">
        <f>SUBSTITUTE(Task_exp7437[[#This Row],[Shipment_Order__r.Client_Reference__c]]&amp;":"&amp;Task_exp7437[[#This Row],[Master_Task_LookupName]],"\","")</f>
        <v>MED08:Pick-up Address Required</v>
      </c>
    </row>
    <row r="172" spans="91:100" x14ac:dyDescent="0.25">
      <c r="CM172" t="s">
        <v>1509</v>
      </c>
      <c r="CN172" t="s">
        <v>1986</v>
      </c>
      <c r="CO172" t="s">
        <v>1987</v>
      </c>
      <c r="CP172" t="s">
        <v>1988</v>
      </c>
      <c r="CQ172" t="s">
        <v>1728</v>
      </c>
      <c r="CR172" t="s">
        <v>1743</v>
      </c>
      <c r="CS172" t="s">
        <v>1751</v>
      </c>
      <c r="CT172" t="s">
        <v>1752</v>
      </c>
      <c r="CU172" t="s">
        <v>1753</v>
      </c>
      <c r="CV172" t="str">
        <f>SUBSTITUTE(Task_exp7437[[#This Row],[Shipment_Order__r.Client_Reference__c]]&amp;":"&amp;Task_exp7437[[#This Row],[Master_Task_LookupName]],"\","")</f>
        <v>MED08:Package Information Required</v>
      </c>
    </row>
    <row r="173" spans="91:100" x14ac:dyDescent="0.25">
      <c r="CM173" t="s">
        <v>1509</v>
      </c>
      <c r="CN173" t="s">
        <v>1801</v>
      </c>
      <c r="CO173" t="s">
        <v>1802</v>
      </c>
      <c r="CP173" t="s">
        <v>1803</v>
      </c>
      <c r="CQ173" t="s">
        <v>1728</v>
      </c>
      <c r="CR173" t="s">
        <v>1743</v>
      </c>
      <c r="CS173" t="s">
        <v>1751</v>
      </c>
      <c r="CT173" t="s">
        <v>1760</v>
      </c>
      <c r="CU173" t="s">
        <v>1753</v>
      </c>
      <c r="CV173" t="str">
        <f>SUBSTITUTE(Task_exp7437[[#This Row],[Shipment_Order__r.Client_Reference__c]]&amp;":"&amp;Task_exp7437[[#This Row],[Master_Task_LookupName]],"\","")</f>
        <v>MED08:Data Centre Ticket Number Required</v>
      </c>
    </row>
    <row r="174" spans="91:100" x14ac:dyDescent="0.25">
      <c r="CM174" t="s">
        <v>1509</v>
      </c>
      <c r="CN174" t="s">
        <v>1816</v>
      </c>
      <c r="CO174" t="s">
        <v>1817</v>
      </c>
      <c r="CP174" t="s">
        <v>1818</v>
      </c>
      <c r="CQ174" t="s">
        <v>1728</v>
      </c>
      <c r="CR174" t="s">
        <v>1743</v>
      </c>
      <c r="CS174" t="s">
        <v>1751</v>
      </c>
      <c r="CT174" t="s">
        <v>1752</v>
      </c>
      <c r="CU174" t="s">
        <v>1753</v>
      </c>
      <c r="CV174" t="str">
        <f>SUBSTITUTE(Task_exp7437[[#This Row],[Shipment_Order__r.Client_Reference__c]]&amp;":"&amp;Task_exp7437[[#This Row],[Master_Task_LookupName]],"\","")</f>
        <v>MED08:Commercial Invoice Required (TecEx)</v>
      </c>
    </row>
    <row r="175" spans="91:100" x14ac:dyDescent="0.25">
      <c r="CM175" t="s">
        <v>1509</v>
      </c>
      <c r="CN175" t="s">
        <v>2303</v>
      </c>
      <c r="CO175" t="s">
        <v>2304</v>
      </c>
      <c r="CP175" t="s">
        <v>2305</v>
      </c>
      <c r="CQ175" t="s">
        <v>1728</v>
      </c>
      <c r="CR175" t="s">
        <v>1743</v>
      </c>
      <c r="CS175" t="s">
        <v>1751</v>
      </c>
      <c r="CT175" t="s">
        <v>1760</v>
      </c>
      <c r="CU175" t="s">
        <v>1753</v>
      </c>
      <c r="CV175" t="str">
        <f>SUBSTITUTE(Task_exp7437[[#This Row],[Shipment_Order__r.Client_Reference__c]]&amp;":"&amp;Task_exp7437[[#This Row],[Master_Task_LookupName]],"\","")</f>
        <v>MED08:Cargo for Military Use</v>
      </c>
    </row>
    <row r="176" spans="91:100" x14ac:dyDescent="0.25">
      <c r="CM176" t="s">
        <v>1509</v>
      </c>
      <c r="CN176" t="s">
        <v>2197</v>
      </c>
      <c r="CO176" t="s">
        <v>2198</v>
      </c>
      <c r="CP176" t="s">
        <v>2199</v>
      </c>
      <c r="CQ176" t="s">
        <v>1728</v>
      </c>
      <c r="CR176" t="s">
        <v>1743</v>
      </c>
      <c r="CS176" t="s">
        <v>1751</v>
      </c>
      <c r="CT176" t="s">
        <v>1752</v>
      </c>
      <c r="CU176" t="s">
        <v>1753</v>
      </c>
      <c r="CV176" t="str">
        <f>SUBSTITUTE(Task_exp7437[[#This Row],[Shipment_Order__r.Client_Reference__c]]&amp;":"&amp;Task_exp7437[[#This Row],[Master_Task_LookupName]],"\","")</f>
        <v>MED08:Air Waybill Required (Client) (No Notify Party)</v>
      </c>
    </row>
    <row r="177" spans="91:100" x14ac:dyDescent="0.25">
      <c r="CM177" t="s">
        <v>1509</v>
      </c>
      <c r="CN177" t="s">
        <v>2147</v>
      </c>
      <c r="CO177" t="s">
        <v>2148</v>
      </c>
      <c r="CP177" t="s">
        <v>2149</v>
      </c>
      <c r="CQ177" t="s">
        <v>1728</v>
      </c>
      <c r="CR177" t="s">
        <v>1743</v>
      </c>
      <c r="CS177" t="s">
        <v>1751</v>
      </c>
      <c r="CT177" t="s">
        <v>1760</v>
      </c>
      <c r="CU177" t="s">
        <v>1753</v>
      </c>
      <c r="CV177" t="str">
        <f>SUBSTITUTE(Task_exp7437[[#This Row],[Shipment_Order__r.Client_Reference__c]]&amp;":"&amp;Task_exp7437[[#This Row],[Master_Task_LookupName]],"\","")</f>
        <v>MED08:Documents to be Signed and Stamped</v>
      </c>
    </row>
    <row r="178" spans="91:100" x14ac:dyDescent="0.25">
      <c r="CM178" t="s">
        <v>1509</v>
      </c>
      <c r="CN178" t="s">
        <v>2306</v>
      </c>
      <c r="CO178" t="s">
        <v>2307</v>
      </c>
      <c r="CP178" t="s">
        <v>2308</v>
      </c>
      <c r="CQ178" t="s">
        <v>1728</v>
      </c>
      <c r="CR178" t="s">
        <v>1743</v>
      </c>
      <c r="CS178" t="s">
        <v>1751</v>
      </c>
      <c r="CT178" t="s">
        <v>1760</v>
      </c>
      <c r="CU178" t="s">
        <v>1753</v>
      </c>
      <c r="CV178" t="str">
        <f>SUBSTITUTE(Task_exp7437[[#This Row],[Shipment_Order__r.Client_Reference__c]]&amp;":"&amp;Task_exp7437[[#This Row],[Master_Task_LookupName]],"\","")</f>
        <v>MED08:EOR Pre-alert (AM)</v>
      </c>
    </row>
    <row r="179" spans="91:100" x14ac:dyDescent="0.25">
      <c r="CM179" t="s">
        <v>1509</v>
      </c>
      <c r="CN179" t="s">
        <v>1867</v>
      </c>
      <c r="CO179" t="s">
        <v>1868</v>
      </c>
      <c r="CP179" t="s">
        <v>1869</v>
      </c>
      <c r="CQ179" t="s">
        <v>1728</v>
      </c>
      <c r="CR179" t="s">
        <v>1743</v>
      </c>
      <c r="CS179" t="s">
        <v>1751</v>
      </c>
      <c r="CT179" t="s">
        <v>1752</v>
      </c>
      <c r="CU179" t="s">
        <v>1753</v>
      </c>
      <c r="CV179" t="str">
        <f>SUBSTITUTE(Task_exp7437[[#This Row],[Shipment_Order__r.Client_Reference__c]]&amp;":"&amp;Task_exp7437[[#This Row],[Master_Task_LookupName]],"\","")</f>
        <v>MED08:Auto CI Used</v>
      </c>
    </row>
    <row r="180" spans="91:100" x14ac:dyDescent="0.25">
      <c r="CM180" t="s">
        <v>1509</v>
      </c>
      <c r="CN180" t="s">
        <v>2234</v>
      </c>
      <c r="CO180" t="s">
        <v>2235</v>
      </c>
      <c r="CP180" t="s">
        <v>2236</v>
      </c>
      <c r="CQ180" t="s">
        <v>1728</v>
      </c>
      <c r="CR180" t="s">
        <v>1743</v>
      </c>
      <c r="CS180" t="s">
        <v>1751</v>
      </c>
      <c r="CT180" t="s">
        <v>1760</v>
      </c>
      <c r="CU180" t="s">
        <v>1753</v>
      </c>
      <c r="CV180" t="str">
        <f>SUBSTITUTE(Task_exp7437[[#This Row],[Shipment_Order__r.Client_Reference__c]]&amp;":"&amp;Task_exp7437[[#This Row],[Master_Task_LookupName]],"\","")</f>
        <v>MED08:End-user Details Required (During Shipping)</v>
      </c>
    </row>
    <row r="181" spans="91:100" x14ac:dyDescent="0.25">
      <c r="CM181" t="s">
        <v>1509</v>
      </c>
      <c r="CN181" t="s">
        <v>2211</v>
      </c>
      <c r="CO181" t="s">
        <v>2212</v>
      </c>
      <c r="CP181" t="s">
        <v>2213</v>
      </c>
      <c r="CQ181" t="s">
        <v>1728</v>
      </c>
      <c r="CR181" t="s">
        <v>1743</v>
      </c>
      <c r="CS181" t="s">
        <v>2214</v>
      </c>
      <c r="CT181" t="s">
        <v>1760</v>
      </c>
      <c r="CU181" t="s">
        <v>1909</v>
      </c>
      <c r="CV181" t="str">
        <f>SUBSTITUTE(Task_exp7437[[#This Row],[Shipment_Order__r.Client_Reference__c]]&amp;":"&amp;Task_exp7437[[#This Row],[Master_Task_LookupName]],"\","")</f>
        <v>MED08:End-User Statement</v>
      </c>
    </row>
    <row r="182" spans="91:100" x14ac:dyDescent="0.25">
      <c r="CM182" t="s">
        <v>1509</v>
      </c>
      <c r="CN182" t="s">
        <v>2309</v>
      </c>
      <c r="CO182" t="s">
        <v>2310</v>
      </c>
      <c r="CP182" t="s">
        <v>2311</v>
      </c>
      <c r="CQ182" t="s">
        <v>1728</v>
      </c>
      <c r="CR182" t="s">
        <v>1743</v>
      </c>
      <c r="CS182" t="s">
        <v>1751</v>
      </c>
      <c r="CT182" t="s">
        <v>2233</v>
      </c>
      <c r="CU182" t="s">
        <v>1909</v>
      </c>
      <c r="CV182" t="str">
        <f>SUBSTITUTE(Task_exp7437[[#This Row],[Shipment_Order__r.Client_Reference__c]]&amp;":"&amp;Task_exp7437[[#This Row],[Master_Task_LookupName]],"\","")</f>
        <v>MED08:Export License EOR</v>
      </c>
    </row>
    <row r="183" spans="91:100" x14ac:dyDescent="0.25">
      <c r="CM183" t="s">
        <v>1509</v>
      </c>
      <c r="CN183" t="s">
        <v>2312</v>
      </c>
      <c r="CO183" t="s">
        <v>2313</v>
      </c>
      <c r="CP183" t="s">
        <v>2314</v>
      </c>
      <c r="CQ183" t="s">
        <v>1728</v>
      </c>
      <c r="CR183" t="s">
        <v>1743</v>
      </c>
      <c r="CS183" t="s">
        <v>1751</v>
      </c>
      <c r="CT183" t="s">
        <v>2233</v>
      </c>
      <c r="CU183" t="s">
        <v>1909</v>
      </c>
      <c r="CV183" t="str">
        <f>SUBSTITUTE(Task_exp7437[[#This Row],[Shipment_Order__r.Client_Reference__c]]&amp;":"&amp;Task_exp7437[[#This Row],[Master_Task_LookupName]],"\","")</f>
        <v>MED08:EOR Process</v>
      </c>
    </row>
    <row r="184" spans="91:100" x14ac:dyDescent="0.25">
      <c r="CM184" t="s">
        <v>1509</v>
      </c>
      <c r="CN184" t="s">
        <v>1952</v>
      </c>
      <c r="CO184" t="s">
        <v>1953</v>
      </c>
      <c r="CP184" t="s">
        <v>1954</v>
      </c>
      <c r="CQ184" t="s">
        <v>1728</v>
      </c>
      <c r="CR184" t="s">
        <v>1743</v>
      </c>
      <c r="CS184" t="s">
        <v>1751</v>
      </c>
      <c r="CT184" t="s">
        <v>1752</v>
      </c>
      <c r="CU184" t="s">
        <v>1753</v>
      </c>
      <c r="CV184" t="str">
        <f>SUBSTITUTE(Task_exp7437[[#This Row],[Shipment_Order__r.Client_Reference__c]]&amp;":"&amp;Task_exp7437[[#This Row],[Master_Task_LookupName]],"\","")</f>
        <v>MED08:Shipping Pack to be Compiled</v>
      </c>
    </row>
    <row r="185" spans="91:100" x14ac:dyDescent="0.25">
      <c r="CM185" t="s">
        <v>1509</v>
      </c>
      <c r="CN185" t="s">
        <v>2315</v>
      </c>
      <c r="CO185" t="s">
        <v>2316</v>
      </c>
      <c r="CP185" t="s">
        <v>2317</v>
      </c>
      <c r="CQ185" t="s">
        <v>1728</v>
      </c>
      <c r="CR185" t="s">
        <v>1743</v>
      </c>
      <c r="CS185" t="s">
        <v>1751</v>
      </c>
      <c r="CT185" t="s">
        <v>1760</v>
      </c>
      <c r="CU185" t="s">
        <v>1753</v>
      </c>
      <c r="CV185" t="str">
        <f>SUBSTITUTE(Task_exp7437[[#This Row],[Shipment_Order__r.Client_Reference__c]]&amp;":"&amp;Task_exp7437[[#This Row],[Master_Task_LookupName]],"\","")</f>
        <v>MED08:Beneficial Owner Details Required</v>
      </c>
    </row>
    <row r="186" spans="91:100" x14ac:dyDescent="0.25">
      <c r="CM186" t="s">
        <v>1509</v>
      </c>
      <c r="CN186" t="s">
        <v>2318</v>
      </c>
      <c r="CO186" t="s">
        <v>2319</v>
      </c>
      <c r="CP186" t="s">
        <v>2320</v>
      </c>
      <c r="CQ186" t="s">
        <v>1728</v>
      </c>
      <c r="CR186" t="s">
        <v>1743</v>
      </c>
      <c r="CS186" t="s">
        <v>1751</v>
      </c>
      <c r="CT186" t="s">
        <v>1760</v>
      </c>
      <c r="CU186" t="s">
        <v>1753</v>
      </c>
      <c r="CV186" t="str">
        <f>SUBSTITUTE(Task_exp7437[[#This Row],[Shipment_Order__r.Client_Reference__c]]&amp;":"&amp;Task_exp7437[[#This Row],[Master_Task_LookupName]],"\","")</f>
        <v>MED08:Purchase Order Required (for TecEx Services) Non-BATS</v>
      </c>
    </row>
    <row r="187" spans="91:100" x14ac:dyDescent="0.25">
      <c r="CM187" t="s">
        <v>1510</v>
      </c>
      <c r="CN187" t="s">
        <v>2194</v>
      </c>
      <c r="CO187" t="s">
        <v>2195</v>
      </c>
      <c r="CP187" t="s">
        <v>2196</v>
      </c>
      <c r="CQ187" t="s">
        <v>1728</v>
      </c>
      <c r="CR187" t="s">
        <v>1743</v>
      </c>
      <c r="CS187" t="s">
        <v>1751</v>
      </c>
      <c r="CT187" t="s">
        <v>1752</v>
      </c>
      <c r="CU187" t="s">
        <v>1753</v>
      </c>
      <c r="CV187" t="str">
        <f>SUBSTITUTE(Task_exp7437[[#This Row],[Shipment_Order__r.Client_Reference__c]]&amp;":"&amp;Task_exp7437[[#This Row],[Master_Task_LookupName]],"\","")</f>
        <v>MED09:Pick-up Address Required</v>
      </c>
    </row>
    <row r="188" spans="91:100" x14ac:dyDescent="0.25">
      <c r="CM188" t="s">
        <v>1510</v>
      </c>
      <c r="CN188" t="s">
        <v>2318</v>
      </c>
      <c r="CO188" t="s">
        <v>2319</v>
      </c>
      <c r="CP188" t="s">
        <v>2320</v>
      </c>
      <c r="CQ188" t="s">
        <v>1728</v>
      </c>
      <c r="CR188" t="s">
        <v>1743</v>
      </c>
      <c r="CS188" t="s">
        <v>1751</v>
      </c>
      <c r="CT188" t="s">
        <v>1760</v>
      </c>
      <c r="CU188" t="s">
        <v>1753</v>
      </c>
      <c r="CV188" t="str">
        <f>SUBSTITUTE(Task_exp7437[[#This Row],[Shipment_Order__r.Client_Reference__c]]&amp;":"&amp;Task_exp7437[[#This Row],[Master_Task_LookupName]],"\","")</f>
        <v>MED09:Purchase Order Required (for TecEx Services) Non-BATS</v>
      </c>
    </row>
    <row r="189" spans="91:100" x14ac:dyDescent="0.25">
      <c r="CM189" t="s">
        <v>1510</v>
      </c>
      <c r="CN189" t="s">
        <v>1816</v>
      </c>
      <c r="CO189" t="s">
        <v>1817</v>
      </c>
      <c r="CP189" t="s">
        <v>1818</v>
      </c>
      <c r="CQ189" t="s">
        <v>1728</v>
      </c>
      <c r="CR189" t="s">
        <v>1743</v>
      </c>
      <c r="CS189" t="s">
        <v>1751</v>
      </c>
      <c r="CT189" t="s">
        <v>1752</v>
      </c>
      <c r="CU189" t="s">
        <v>1753</v>
      </c>
      <c r="CV189" t="str">
        <f>SUBSTITUTE(Task_exp7437[[#This Row],[Shipment_Order__r.Client_Reference__c]]&amp;":"&amp;Task_exp7437[[#This Row],[Master_Task_LookupName]],"\","")</f>
        <v>MED09:Commercial Invoice Required (TecEx)</v>
      </c>
    </row>
    <row r="190" spans="91:100" x14ac:dyDescent="0.25">
      <c r="CM190" t="s">
        <v>1510</v>
      </c>
      <c r="CN190" t="s">
        <v>2303</v>
      </c>
      <c r="CO190" t="s">
        <v>2304</v>
      </c>
      <c r="CP190" t="s">
        <v>2305</v>
      </c>
      <c r="CQ190" t="s">
        <v>1728</v>
      </c>
      <c r="CR190" t="s">
        <v>1743</v>
      </c>
      <c r="CS190" t="s">
        <v>1751</v>
      </c>
      <c r="CT190" t="s">
        <v>1760</v>
      </c>
      <c r="CU190" t="s">
        <v>1753</v>
      </c>
      <c r="CV190" t="str">
        <f>SUBSTITUTE(Task_exp7437[[#This Row],[Shipment_Order__r.Client_Reference__c]]&amp;":"&amp;Task_exp7437[[#This Row],[Master_Task_LookupName]],"\","")</f>
        <v>MED09:Cargo for Military Use</v>
      </c>
    </row>
    <row r="191" spans="91:100" x14ac:dyDescent="0.25">
      <c r="CM191" t="s">
        <v>1510</v>
      </c>
      <c r="CN191" t="s">
        <v>2197</v>
      </c>
      <c r="CO191" t="s">
        <v>2198</v>
      </c>
      <c r="CP191" t="s">
        <v>2199</v>
      </c>
      <c r="CQ191" t="s">
        <v>1728</v>
      </c>
      <c r="CR191" t="s">
        <v>1743</v>
      </c>
      <c r="CS191" t="s">
        <v>1751</v>
      </c>
      <c r="CT191" t="s">
        <v>1752</v>
      </c>
      <c r="CU191" t="s">
        <v>1753</v>
      </c>
      <c r="CV191" t="str">
        <f>SUBSTITUTE(Task_exp7437[[#This Row],[Shipment_Order__r.Client_Reference__c]]&amp;":"&amp;Task_exp7437[[#This Row],[Master_Task_LookupName]],"\","")</f>
        <v>MED09:Air Waybill Required (Client) (No Notify Party)</v>
      </c>
    </row>
    <row r="192" spans="91:100" x14ac:dyDescent="0.25">
      <c r="CM192" t="s">
        <v>1510</v>
      </c>
      <c r="CN192" t="s">
        <v>2147</v>
      </c>
      <c r="CO192" t="s">
        <v>2148</v>
      </c>
      <c r="CP192" t="s">
        <v>2149</v>
      </c>
      <c r="CQ192" t="s">
        <v>1728</v>
      </c>
      <c r="CR192" t="s">
        <v>1743</v>
      </c>
      <c r="CS192" t="s">
        <v>1751</v>
      </c>
      <c r="CT192" t="s">
        <v>1760</v>
      </c>
      <c r="CU192" t="s">
        <v>1753</v>
      </c>
      <c r="CV192" t="str">
        <f>SUBSTITUTE(Task_exp7437[[#This Row],[Shipment_Order__r.Client_Reference__c]]&amp;":"&amp;Task_exp7437[[#This Row],[Master_Task_LookupName]],"\","")</f>
        <v>MED09:Documents to be Signed and Stamped</v>
      </c>
    </row>
    <row r="193" spans="91:100" x14ac:dyDescent="0.25">
      <c r="CM193" t="s">
        <v>1510</v>
      </c>
      <c r="CN193" t="s">
        <v>2306</v>
      </c>
      <c r="CO193" t="s">
        <v>2307</v>
      </c>
      <c r="CP193" t="s">
        <v>2308</v>
      </c>
      <c r="CQ193" t="s">
        <v>1728</v>
      </c>
      <c r="CR193" t="s">
        <v>1743</v>
      </c>
      <c r="CS193" t="s">
        <v>1751</v>
      </c>
      <c r="CT193" t="s">
        <v>1760</v>
      </c>
      <c r="CU193" t="s">
        <v>1753</v>
      </c>
      <c r="CV193" t="str">
        <f>SUBSTITUTE(Task_exp7437[[#This Row],[Shipment_Order__r.Client_Reference__c]]&amp;":"&amp;Task_exp7437[[#This Row],[Master_Task_LookupName]],"\","")</f>
        <v>MED09:EOR Pre-alert (AM)</v>
      </c>
    </row>
    <row r="194" spans="91:100" x14ac:dyDescent="0.25">
      <c r="CM194" t="s">
        <v>1510</v>
      </c>
      <c r="CN194" t="s">
        <v>1867</v>
      </c>
      <c r="CO194" t="s">
        <v>1868</v>
      </c>
      <c r="CP194" t="s">
        <v>1869</v>
      </c>
      <c r="CQ194" t="s">
        <v>1728</v>
      </c>
      <c r="CR194" t="s">
        <v>1743</v>
      </c>
      <c r="CS194" t="s">
        <v>1751</v>
      </c>
      <c r="CT194" t="s">
        <v>1752</v>
      </c>
      <c r="CU194" t="s">
        <v>1753</v>
      </c>
      <c r="CV194" t="str">
        <f>SUBSTITUTE(Task_exp7437[[#This Row],[Shipment_Order__r.Client_Reference__c]]&amp;":"&amp;Task_exp7437[[#This Row],[Master_Task_LookupName]],"\","")</f>
        <v>MED09:Auto CI Used</v>
      </c>
    </row>
    <row r="195" spans="91:100" x14ac:dyDescent="0.25">
      <c r="CM195" t="s">
        <v>1510</v>
      </c>
      <c r="CN195" t="s">
        <v>2234</v>
      </c>
      <c r="CO195" t="s">
        <v>2235</v>
      </c>
      <c r="CP195" t="s">
        <v>2236</v>
      </c>
      <c r="CQ195" t="s">
        <v>1728</v>
      </c>
      <c r="CR195" t="s">
        <v>1743</v>
      </c>
      <c r="CS195" t="s">
        <v>1751</v>
      </c>
      <c r="CT195" t="s">
        <v>1760</v>
      </c>
      <c r="CU195" t="s">
        <v>1753</v>
      </c>
      <c r="CV195" t="str">
        <f>SUBSTITUTE(Task_exp7437[[#This Row],[Shipment_Order__r.Client_Reference__c]]&amp;":"&amp;Task_exp7437[[#This Row],[Master_Task_LookupName]],"\","")</f>
        <v>MED09:End-user Details Required (During Shipping)</v>
      </c>
    </row>
    <row r="196" spans="91:100" x14ac:dyDescent="0.25">
      <c r="CM196" t="s">
        <v>1510</v>
      </c>
      <c r="CN196" t="s">
        <v>2211</v>
      </c>
      <c r="CO196" t="s">
        <v>2212</v>
      </c>
      <c r="CP196" t="s">
        <v>2213</v>
      </c>
      <c r="CQ196" t="s">
        <v>1728</v>
      </c>
      <c r="CR196" t="s">
        <v>1743</v>
      </c>
      <c r="CS196" t="s">
        <v>2214</v>
      </c>
      <c r="CT196" t="s">
        <v>1760</v>
      </c>
      <c r="CU196" t="s">
        <v>1909</v>
      </c>
      <c r="CV196" t="str">
        <f>SUBSTITUTE(Task_exp7437[[#This Row],[Shipment_Order__r.Client_Reference__c]]&amp;":"&amp;Task_exp7437[[#This Row],[Master_Task_LookupName]],"\","")</f>
        <v>MED09:End-User Statement</v>
      </c>
    </row>
    <row r="197" spans="91:100" x14ac:dyDescent="0.25">
      <c r="CM197" t="s">
        <v>1510</v>
      </c>
      <c r="CN197" t="s">
        <v>2309</v>
      </c>
      <c r="CO197" t="s">
        <v>2310</v>
      </c>
      <c r="CP197" t="s">
        <v>2311</v>
      </c>
      <c r="CQ197" t="s">
        <v>1728</v>
      </c>
      <c r="CR197" t="s">
        <v>1743</v>
      </c>
      <c r="CS197" t="s">
        <v>1751</v>
      </c>
      <c r="CT197" t="s">
        <v>2233</v>
      </c>
      <c r="CU197" t="s">
        <v>1909</v>
      </c>
      <c r="CV197" t="str">
        <f>SUBSTITUTE(Task_exp7437[[#This Row],[Shipment_Order__r.Client_Reference__c]]&amp;":"&amp;Task_exp7437[[#This Row],[Master_Task_LookupName]],"\","")</f>
        <v>MED09:Export License EOR</v>
      </c>
    </row>
    <row r="198" spans="91:100" x14ac:dyDescent="0.25">
      <c r="CM198" t="s">
        <v>1510</v>
      </c>
      <c r="CN198" t="s">
        <v>2312</v>
      </c>
      <c r="CO198" t="s">
        <v>2313</v>
      </c>
      <c r="CP198" t="s">
        <v>2314</v>
      </c>
      <c r="CQ198" t="s">
        <v>1728</v>
      </c>
      <c r="CR198" t="s">
        <v>1743</v>
      </c>
      <c r="CS198" t="s">
        <v>1751</v>
      </c>
      <c r="CT198" t="s">
        <v>2233</v>
      </c>
      <c r="CU198" t="s">
        <v>1909</v>
      </c>
      <c r="CV198" t="str">
        <f>SUBSTITUTE(Task_exp7437[[#This Row],[Shipment_Order__r.Client_Reference__c]]&amp;":"&amp;Task_exp7437[[#This Row],[Master_Task_LookupName]],"\","")</f>
        <v>MED09:EOR Process</v>
      </c>
    </row>
    <row r="199" spans="91:100" x14ac:dyDescent="0.25">
      <c r="CM199" t="s">
        <v>1510</v>
      </c>
      <c r="CN199" t="s">
        <v>1952</v>
      </c>
      <c r="CO199" t="s">
        <v>1953</v>
      </c>
      <c r="CP199" t="s">
        <v>1954</v>
      </c>
      <c r="CQ199" t="s">
        <v>1728</v>
      </c>
      <c r="CR199" t="s">
        <v>1743</v>
      </c>
      <c r="CS199" t="s">
        <v>1751</v>
      </c>
      <c r="CT199" t="s">
        <v>1752</v>
      </c>
      <c r="CU199" t="s">
        <v>1753</v>
      </c>
      <c r="CV199" t="str">
        <f>SUBSTITUTE(Task_exp7437[[#This Row],[Shipment_Order__r.Client_Reference__c]]&amp;":"&amp;Task_exp7437[[#This Row],[Master_Task_LookupName]],"\","")</f>
        <v>MED09:Shipping Pack to be Compiled</v>
      </c>
    </row>
    <row r="200" spans="91:100" x14ac:dyDescent="0.25">
      <c r="CM200" t="s">
        <v>1510</v>
      </c>
      <c r="CN200" t="s">
        <v>2315</v>
      </c>
      <c r="CO200" t="s">
        <v>2316</v>
      </c>
      <c r="CP200" t="s">
        <v>2317</v>
      </c>
      <c r="CQ200" t="s">
        <v>1728</v>
      </c>
      <c r="CR200" t="s">
        <v>1743</v>
      </c>
      <c r="CS200" t="s">
        <v>1751</v>
      </c>
      <c r="CT200" t="s">
        <v>1760</v>
      </c>
      <c r="CU200" t="s">
        <v>1753</v>
      </c>
      <c r="CV200" t="str">
        <f>SUBSTITUTE(Task_exp7437[[#This Row],[Shipment_Order__r.Client_Reference__c]]&amp;":"&amp;Task_exp7437[[#This Row],[Master_Task_LookupName]],"\","")</f>
        <v>MED09:Beneficial Owner Details Required</v>
      </c>
    </row>
    <row r="201" spans="91:100" x14ac:dyDescent="0.25">
      <c r="CM201" t="s">
        <v>1510</v>
      </c>
      <c r="CN201" t="s">
        <v>2299</v>
      </c>
      <c r="CO201" t="s">
        <v>2300</v>
      </c>
      <c r="CP201" t="s">
        <v>2301</v>
      </c>
      <c r="CQ201" t="s">
        <v>1728</v>
      </c>
      <c r="CR201" t="s">
        <v>1743</v>
      </c>
      <c r="CS201" t="s">
        <v>2302</v>
      </c>
      <c r="CT201" t="s">
        <v>1760</v>
      </c>
      <c r="CU201" t="s">
        <v>1909</v>
      </c>
      <c r="CV201" t="str">
        <f>SUBSTITUTE(Task_exp7437[[#This Row],[Shipment_Order__r.Client_Reference__c]]&amp;":"&amp;Task_exp7437[[#This Row],[Master_Task_LookupName]],"\","")</f>
        <v>MED09:Letter of Undertaking</v>
      </c>
    </row>
    <row r="202" spans="91:100" x14ac:dyDescent="0.25">
      <c r="CM202" t="s">
        <v>1510</v>
      </c>
      <c r="CN202" t="s">
        <v>1986</v>
      </c>
      <c r="CO202" t="s">
        <v>1987</v>
      </c>
      <c r="CP202" t="s">
        <v>1988</v>
      </c>
      <c r="CQ202" t="s">
        <v>1728</v>
      </c>
      <c r="CR202" t="s">
        <v>1743</v>
      </c>
      <c r="CS202" t="s">
        <v>1751</v>
      </c>
      <c r="CT202" t="s">
        <v>1752</v>
      </c>
      <c r="CU202" t="s">
        <v>1753</v>
      </c>
      <c r="CV202" t="str">
        <f>SUBSTITUTE(Task_exp7437[[#This Row],[Shipment_Order__r.Client_Reference__c]]&amp;":"&amp;Task_exp7437[[#This Row],[Master_Task_LookupName]],"\","")</f>
        <v>MED09:Package Information Required</v>
      </c>
    </row>
    <row r="203" spans="91:100" x14ac:dyDescent="0.25">
      <c r="CM203" t="s">
        <v>1510</v>
      </c>
      <c r="CN203" t="s">
        <v>2001</v>
      </c>
      <c r="CO203" t="s">
        <v>2002</v>
      </c>
      <c r="CP203" t="s">
        <v>2003</v>
      </c>
      <c r="CQ203" t="s">
        <v>1728</v>
      </c>
      <c r="CR203" t="s">
        <v>1743</v>
      </c>
      <c r="CS203" t="s">
        <v>1751</v>
      </c>
      <c r="CT203" t="s">
        <v>1760</v>
      </c>
      <c r="CU203" t="s">
        <v>1753</v>
      </c>
      <c r="CV203" t="str">
        <f>SUBSTITUTE(Task_exp7437[[#This Row],[Shipment_Order__r.Client_Reference__c]]&amp;":"&amp;Task_exp7437[[#This Row],[Master_Task_LookupName]],"\","")</f>
        <v>MED09:Original Documents to be Couriered to the In-country Team</v>
      </c>
    </row>
    <row r="204" spans="91:100" x14ac:dyDescent="0.25">
      <c r="CM204" t="s">
        <v>1510</v>
      </c>
      <c r="CN204" t="s">
        <v>1801</v>
      </c>
      <c r="CO204" t="s">
        <v>1802</v>
      </c>
      <c r="CP204" t="s">
        <v>1803</v>
      </c>
      <c r="CQ204" t="s">
        <v>1728</v>
      </c>
      <c r="CR204" t="s">
        <v>1743</v>
      </c>
      <c r="CS204" t="s">
        <v>1751</v>
      </c>
      <c r="CT204" t="s">
        <v>1760</v>
      </c>
      <c r="CU204" t="s">
        <v>1753</v>
      </c>
      <c r="CV204" t="str">
        <f>SUBSTITUTE(Task_exp7437[[#This Row],[Shipment_Order__r.Client_Reference__c]]&amp;":"&amp;Task_exp7437[[#This Row],[Master_Task_LookupName]],"\","")</f>
        <v>MED09:Data Centre Ticket Number Required</v>
      </c>
    </row>
    <row r="205" spans="91:100" x14ac:dyDescent="0.25">
      <c r="CM205" t="s">
        <v>1538</v>
      </c>
      <c r="CN205" t="s">
        <v>1748</v>
      </c>
      <c r="CO205" t="s">
        <v>1749</v>
      </c>
      <c r="CP205" t="s">
        <v>1750</v>
      </c>
      <c r="CQ205" t="s">
        <v>1728</v>
      </c>
      <c r="CR205" t="s">
        <v>1743</v>
      </c>
      <c r="CS205" t="s">
        <v>1751</v>
      </c>
      <c r="CT205" t="s">
        <v>1752</v>
      </c>
      <c r="CU205" t="s">
        <v>1753</v>
      </c>
      <c r="CV205" t="str">
        <f>SUBSTITUTE(Task_exp7437[[#This Row],[Shipment_Order__r.Client_Reference__c]]&amp;":"&amp;Task_exp7437[[#This Row],[Master_Task_LookupName]],"\","")</f>
        <v>MED10:Final Delivery Addresses Required</v>
      </c>
    </row>
    <row r="206" spans="91:100" x14ac:dyDescent="0.25">
      <c r="CM206" t="s">
        <v>1538</v>
      </c>
      <c r="CN206" t="s">
        <v>2321</v>
      </c>
      <c r="CO206" t="s">
        <v>2322</v>
      </c>
      <c r="CP206" t="s">
        <v>2323</v>
      </c>
      <c r="CQ206" t="s">
        <v>1728</v>
      </c>
      <c r="CR206" t="s">
        <v>1743</v>
      </c>
      <c r="CS206" t="s">
        <v>1751</v>
      </c>
      <c r="CT206" t="s">
        <v>1760</v>
      </c>
      <c r="CU206" t="s">
        <v>1753</v>
      </c>
      <c r="CV206" t="str">
        <f>SUBSTITUTE(Task_exp7437[[#This Row],[Shipment_Order__r.Client_Reference__c]]&amp;":"&amp;Task_exp7437[[#This Row],[Master_Task_LookupName]],"\","")</f>
        <v>MED10:Trade Wars</v>
      </c>
    </row>
    <row r="207" spans="91:100" x14ac:dyDescent="0.25">
      <c r="CM207" t="s">
        <v>1538</v>
      </c>
      <c r="CN207" t="s">
        <v>2154</v>
      </c>
      <c r="CO207" t="s">
        <v>2155</v>
      </c>
      <c r="CP207" t="s">
        <v>2156</v>
      </c>
      <c r="CQ207" t="s">
        <v>1728</v>
      </c>
      <c r="CR207" t="s">
        <v>1743</v>
      </c>
      <c r="CS207" t="s">
        <v>1751</v>
      </c>
      <c r="CT207" t="s">
        <v>1760</v>
      </c>
      <c r="CU207" t="s">
        <v>1753</v>
      </c>
      <c r="CV207" t="str">
        <f>SUBSTITUTE(Task_exp7437[[#This Row],[Shipment_Order__r.Client_Reference__c]]&amp;":"&amp;Task_exp7437[[#This Row],[Master_Task_LookupName]],"\","")</f>
        <v>MED10:Manufacturer Information Required (CPA Selection)</v>
      </c>
    </row>
    <row r="208" spans="91:100" x14ac:dyDescent="0.25">
      <c r="CM208" t="s">
        <v>1538</v>
      </c>
      <c r="CN208" t="s">
        <v>2194</v>
      </c>
      <c r="CO208" t="s">
        <v>2195</v>
      </c>
      <c r="CP208" t="s">
        <v>2196</v>
      </c>
      <c r="CQ208" t="s">
        <v>1728</v>
      </c>
      <c r="CR208" t="s">
        <v>1743</v>
      </c>
      <c r="CS208" t="s">
        <v>1751</v>
      </c>
      <c r="CT208" t="s">
        <v>1752</v>
      </c>
      <c r="CU208" t="s">
        <v>1753</v>
      </c>
      <c r="CV208" t="str">
        <f>SUBSTITUTE(Task_exp7437[[#This Row],[Shipment_Order__r.Client_Reference__c]]&amp;":"&amp;Task_exp7437[[#This Row],[Master_Task_LookupName]],"\","")</f>
        <v>MED10:Pick-up Address Required</v>
      </c>
    </row>
    <row r="209" spans="91:100" x14ac:dyDescent="0.25">
      <c r="CM209" t="s">
        <v>1538</v>
      </c>
      <c r="CN209" t="s">
        <v>1986</v>
      </c>
      <c r="CO209" t="s">
        <v>1987</v>
      </c>
      <c r="CP209" t="s">
        <v>1988</v>
      </c>
      <c r="CQ209" t="s">
        <v>1728</v>
      </c>
      <c r="CR209" t="s">
        <v>1743</v>
      </c>
      <c r="CS209" t="s">
        <v>1751</v>
      </c>
      <c r="CT209" t="s">
        <v>1752</v>
      </c>
      <c r="CU209" t="s">
        <v>1753</v>
      </c>
      <c r="CV209" t="str">
        <f>SUBSTITUTE(Task_exp7437[[#This Row],[Shipment_Order__r.Client_Reference__c]]&amp;":"&amp;Task_exp7437[[#This Row],[Master_Task_LookupName]],"\","")</f>
        <v>MED10:Package Information Required</v>
      </c>
    </row>
    <row r="210" spans="91:100" x14ac:dyDescent="0.25">
      <c r="CM210" t="s">
        <v>1538</v>
      </c>
      <c r="CN210" t="s">
        <v>1801</v>
      </c>
      <c r="CO210" t="s">
        <v>1802</v>
      </c>
      <c r="CP210" t="s">
        <v>1803</v>
      </c>
      <c r="CQ210" t="s">
        <v>1728</v>
      </c>
      <c r="CR210" t="s">
        <v>1743</v>
      </c>
      <c r="CS210" t="s">
        <v>1751</v>
      </c>
      <c r="CT210" t="s">
        <v>1760</v>
      </c>
      <c r="CU210" t="s">
        <v>1753</v>
      </c>
      <c r="CV210" t="str">
        <f>SUBSTITUTE(Task_exp7437[[#This Row],[Shipment_Order__r.Client_Reference__c]]&amp;":"&amp;Task_exp7437[[#This Row],[Master_Task_LookupName]],"\","")</f>
        <v>MED10:Data Centre Ticket Number Required</v>
      </c>
    </row>
    <row r="211" spans="91:100" x14ac:dyDescent="0.25">
      <c r="CM211" t="s">
        <v>1538</v>
      </c>
      <c r="CN211" t="s">
        <v>1816</v>
      </c>
      <c r="CO211" t="s">
        <v>1817</v>
      </c>
      <c r="CP211" t="s">
        <v>1818</v>
      </c>
      <c r="CQ211" t="s">
        <v>1728</v>
      </c>
      <c r="CR211" t="s">
        <v>1743</v>
      </c>
      <c r="CS211" t="s">
        <v>1751</v>
      </c>
      <c r="CT211" t="s">
        <v>1752</v>
      </c>
      <c r="CU211" t="s">
        <v>1753</v>
      </c>
      <c r="CV211" t="str">
        <f>SUBSTITUTE(Task_exp7437[[#This Row],[Shipment_Order__r.Client_Reference__c]]&amp;":"&amp;Task_exp7437[[#This Row],[Master_Task_LookupName]],"\","")</f>
        <v>MED10:Commercial Invoice Required (TecEx)</v>
      </c>
    </row>
    <row r="212" spans="91:100" x14ac:dyDescent="0.25">
      <c r="CM212" t="s">
        <v>1538</v>
      </c>
      <c r="CN212" t="s">
        <v>2252</v>
      </c>
      <c r="CO212" t="s">
        <v>2253</v>
      </c>
      <c r="CP212" t="s">
        <v>2254</v>
      </c>
      <c r="CQ212" t="s">
        <v>1743</v>
      </c>
      <c r="CR212" t="s">
        <v>1743</v>
      </c>
      <c r="CS212" t="s">
        <v>1751</v>
      </c>
      <c r="CT212" t="s">
        <v>1752</v>
      </c>
      <c r="CU212" t="s">
        <v>1753</v>
      </c>
      <c r="CV212" t="str">
        <f>SUBSTITUTE(Task_exp7437[[#This Row],[Shipment_Order__r.Client_Reference__c]]&amp;":"&amp;Task_exp7437[[#This Row],[Master_Task_LookupName]],"\","")</f>
        <v>MED10:Air Waybill Required (TecEx) - Manual AWB</v>
      </c>
    </row>
    <row r="213" spans="91:100" x14ac:dyDescent="0.25">
      <c r="CM213" t="s">
        <v>1538</v>
      </c>
      <c r="CN213" t="s">
        <v>2052</v>
      </c>
      <c r="CO213" t="s">
        <v>2053</v>
      </c>
      <c r="CP213" t="s">
        <v>2054</v>
      </c>
      <c r="CQ213" t="s">
        <v>1728</v>
      </c>
      <c r="CR213" t="s">
        <v>1743</v>
      </c>
      <c r="CS213" t="s">
        <v>1751</v>
      </c>
      <c r="CT213" t="s">
        <v>1752</v>
      </c>
      <c r="CU213" t="s">
        <v>1753</v>
      </c>
      <c r="CV213" t="str">
        <f>SUBSTITUTE(Task_exp7437[[#This Row],[Shipment_Order__r.Client_Reference__c]]&amp;":"&amp;Task_exp7437[[#This Row],[Master_Task_LookupName]],"\","")</f>
        <v>MED10:Courier Picklist Selection</v>
      </c>
    </row>
    <row r="214" spans="91:100" x14ac:dyDescent="0.25">
      <c r="CM214" t="s">
        <v>1538</v>
      </c>
      <c r="CN214" t="s">
        <v>2324</v>
      </c>
      <c r="CO214" t="s">
        <v>2325</v>
      </c>
      <c r="CP214" t="s">
        <v>2326</v>
      </c>
      <c r="CQ214" t="s">
        <v>1728</v>
      </c>
      <c r="CR214" t="s">
        <v>1743</v>
      </c>
      <c r="CS214" t="s">
        <v>2327</v>
      </c>
      <c r="CT214" t="s">
        <v>1760</v>
      </c>
      <c r="CU214" t="s">
        <v>1753</v>
      </c>
      <c r="CV214" t="str">
        <f>SUBSTITUTE(Task_exp7437[[#This Row],[Shipment_Order__r.Client_Reference__c]]&amp;":"&amp;Task_exp7437[[#This Row],[Master_Task_LookupName]],"\","")</f>
        <v>MED10:Trade war (US &amp; China)</v>
      </c>
    </row>
    <row r="215" spans="91:100" x14ac:dyDescent="0.25">
      <c r="CM215" t="s">
        <v>1538</v>
      </c>
      <c r="CN215" t="s">
        <v>2255</v>
      </c>
      <c r="CO215" t="s">
        <v>2256</v>
      </c>
      <c r="CP215" t="s">
        <v>2257</v>
      </c>
      <c r="CQ215" t="s">
        <v>1743</v>
      </c>
      <c r="CR215" t="s">
        <v>1743</v>
      </c>
      <c r="CS215" t="s">
        <v>1751</v>
      </c>
      <c r="CT215" t="s">
        <v>1752</v>
      </c>
      <c r="CU215" t="s">
        <v>1753</v>
      </c>
      <c r="CV215" t="str">
        <f>SUBSTITUTE(Task_exp7437[[#This Row],[Shipment_Order__r.Client_Reference__c]]&amp;":"&amp;Task_exp7437[[#This Row],[Master_Task_LookupName]],"\","")</f>
        <v>MED10:Schedule Pick-up (TecEx) - Manual Courier</v>
      </c>
    </row>
    <row r="216" spans="91:100" x14ac:dyDescent="0.25">
      <c r="CM216" t="s">
        <v>1538</v>
      </c>
      <c r="CN216" t="s">
        <v>1843</v>
      </c>
      <c r="CO216" t="s">
        <v>1844</v>
      </c>
      <c r="CP216" t="s">
        <v>1845</v>
      </c>
      <c r="CQ216" t="s">
        <v>1728</v>
      </c>
      <c r="CR216" t="s">
        <v>1743</v>
      </c>
      <c r="CS216" t="s">
        <v>1751</v>
      </c>
      <c r="CT216" t="s">
        <v>1760</v>
      </c>
      <c r="CU216" t="s">
        <v>1753</v>
      </c>
      <c r="CV216" t="str">
        <f>SUBSTITUTE(Task_exp7437[[#This Row],[Shipment_Order__r.Client_Reference__c]]&amp;":"&amp;Task_exp7437[[#This Row],[Master_Task_LookupName]],"\","")</f>
        <v>MED10:Datasheet</v>
      </c>
    </row>
    <row r="217" spans="91:100" x14ac:dyDescent="0.25">
      <c r="CM217" t="s">
        <v>1538</v>
      </c>
      <c r="CN217" t="s">
        <v>1867</v>
      </c>
      <c r="CO217" t="s">
        <v>1868</v>
      </c>
      <c r="CP217" t="s">
        <v>1869</v>
      </c>
      <c r="CQ217" t="s">
        <v>1728</v>
      </c>
      <c r="CR217" t="s">
        <v>1743</v>
      </c>
      <c r="CS217" t="s">
        <v>1751</v>
      </c>
      <c r="CT217" t="s">
        <v>1752</v>
      </c>
      <c r="CU217" t="s">
        <v>1753</v>
      </c>
      <c r="CV217" t="str">
        <f>SUBSTITUTE(Task_exp7437[[#This Row],[Shipment_Order__r.Client_Reference__c]]&amp;":"&amp;Task_exp7437[[#This Row],[Master_Task_LookupName]],"\","")</f>
        <v>MED10:Auto CI Used</v>
      </c>
    </row>
    <row r="218" spans="91:100" x14ac:dyDescent="0.25">
      <c r="CM218" t="s">
        <v>1538</v>
      </c>
      <c r="CN218" t="s">
        <v>1906</v>
      </c>
      <c r="CO218" t="s">
        <v>1907</v>
      </c>
      <c r="CP218" t="s">
        <v>1908</v>
      </c>
      <c r="CQ218" t="s">
        <v>1728</v>
      </c>
      <c r="CR218" t="s">
        <v>1743</v>
      </c>
      <c r="CS218" t="s">
        <v>1751</v>
      </c>
      <c r="CT218" t="s">
        <v>1760</v>
      </c>
      <c r="CU218" t="s">
        <v>1909</v>
      </c>
      <c r="CV218" t="str">
        <f>SUBSTITUTE(Task_exp7437[[#This Row],[Shipment_Order__r.Client_Reference__c]]&amp;":"&amp;Task_exp7437[[#This Row],[Master_Task_LookupName]],"\","")</f>
        <v>MED10:AWB Approved Internally</v>
      </c>
    </row>
    <row r="219" spans="91:100" x14ac:dyDescent="0.25">
      <c r="CM219" t="s">
        <v>1538</v>
      </c>
      <c r="CN219" t="s">
        <v>1924</v>
      </c>
      <c r="CO219" t="s">
        <v>1925</v>
      </c>
      <c r="CP219" t="s">
        <v>1926</v>
      </c>
      <c r="CQ219" t="s">
        <v>1728</v>
      </c>
      <c r="CR219" t="s">
        <v>1743</v>
      </c>
      <c r="CS219" t="s">
        <v>1751</v>
      </c>
      <c r="CT219" t="s">
        <v>1760</v>
      </c>
      <c r="CU219" t="s">
        <v>1753</v>
      </c>
      <c r="CV219" t="str">
        <f>SUBSTITUTE(Task_exp7437[[#This Row],[Shipment_Order__r.Client_Reference__c]]&amp;":"&amp;Task_exp7437[[#This Row],[Master_Task_LookupName]],"\","")</f>
        <v>MED10:Finance Ready to Invoice</v>
      </c>
    </row>
    <row r="220" spans="91:100" x14ac:dyDescent="0.25">
      <c r="CM220" t="s">
        <v>1538</v>
      </c>
      <c r="CN220" t="s">
        <v>1952</v>
      </c>
      <c r="CO220" t="s">
        <v>1953</v>
      </c>
      <c r="CP220" t="s">
        <v>1954</v>
      </c>
      <c r="CQ220" t="s">
        <v>1728</v>
      </c>
      <c r="CR220" t="s">
        <v>1743</v>
      </c>
      <c r="CS220" t="s">
        <v>1751</v>
      </c>
      <c r="CT220" t="s">
        <v>1752</v>
      </c>
      <c r="CU220" t="s">
        <v>1753</v>
      </c>
      <c r="CV220" t="str">
        <f>SUBSTITUTE(Task_exp7437[[#This Row],[Shipment_Order__r.Client_Reference__c]]&amp;":"&amp;Task_exp7437[[#This Row],[Master_Task_LookupName]],"\","")</f>
        <v>MED10:Shipping Pack to be Compiled</v>
      </c>
    </row>
    <row r="221" spans="91:100" x14ac:dyDescent="0.25">
      <c r="CM221" t="s">
        <v>1538</v>
      </c>
      <c r="CN221" t="s">
        <v>1970</v>
      </c>
      <c r="CO221" t="s">
        <v>1971</v>
      </c>
      <c r="CP221" t="s">
        <v>1972</v>
      </c>
      <c r="CQ221" t="s">
        <v>1728</v>
      </c>
      <c r="CR221" t="s">
        <v>1743</v>
      </c>
      <c r="CS221" t="s">
        <v>1751</v>
      </c>
      <c r="CT221" t="s">
        <v>1752</v>
      </c>
      <c r="CU221" t="s">
        <v>1973</v>
      </c>
      <c r="CV221" t="str">
        <f>SUBSTITUTE(Task_exp7437[[#This Row],[Shipment_Order__r.Client_Reference__c]]&amp;":"&amp;Task_exp7437[[#This Row],[Master_Task_LookupName]],"\","")</f>
        <v>MED10:Invoice Client (During Shipping)</v>
      </c>
    </row>
    <row r="222" spans="91:100" x14ac:dyDescent="0.25">
      <c r="CM222" t="s">
        <v>1538</v>
      </c>
      <c r="CN222" t="s">
        <v>2328</v>
      </c>
      <c r="CO222" t="s">
        <v>2443</v>
      </c>
      <c r="CP222" t="s">
        <v>2329</v>
      </c>
      <c r="CQ222" t="s">
        <v>1728</v>
      </c>
      <c r="CR222" t="s">
        <v>1743</v>
      </c>
      <c r="CS222" t="s">
        <v>1751</v>
      </c>
      <c r="CT222" t="s">
        <v>1760</v>
      </c>
      <c r="CU222" t="s">
        <v>1753</v>
      </c>
      <c r="CV222" t="str">
        <f>SUBSTITUTE(Task_exp7437[[#This Row],[Shipment_Order__r.Client_Reference__c]]&amp;":"&amp;Task_exp7437[[#This Row],[Master_Task_LookupName]],"\","")</f>
        <v>MED10:Enquire if the Rhenus Hub has been utilized for this shipment</v>
      </c>
    </row>
    <row r="223" spans="91:100" x14ac:dyDescent="0.25">
      <c r="CM223" t="s">
        <v>1538</v>
      </c>
      <c r="CN223" t="s">
        <v>2249</v>
      </c>
      <c r="CO223" t="s">
        <v>2250</v>
      </c>
      <c r="CP223" t="s">
        <v>2251</v>
      </c>
      <c r="CQ223" t="s">
        <v>1728</v>
      </c>
      <c r="CR223" t="s">
        <v>1743</v>
      </c>
      <c r="CS223" t="s">
        <v>1751</v>
      </c>
      <c r="CT223" t="s">
        <v>1752</v>
      </c>
      <c r="CU223" t="s">
        <v>1753</v>
      </c>
      <c r="CV223" t="str">
        <f>SUBSTITUTE(Task_exp7437[[#This Row],[Shipment_Order__r.Client_Reference__c]]&amp;":"&amp;Task_exp7437[[#This Row],[Master_Task_LookupName]],"\","")</f>
        <v>MED10:Air Waybill Required (TecEx) - Auto AWB</v>
      </c>
    </row>
    <row r="224" spans="91:100" x14ac:dyDescent="0.25">
      <c r="CM224" t="s">
        <v>1538</v>
      </c>
      <c r="CN224" t="s">
        <v>2330</v>
      </c>
      <c r="CO224" t="s">
        <v>2331</v>
      </c>
      <c r="CP224" t="s">
        <v>2332</v>
      </c>
      <c r="CQ224" t="s">
        <v>1728</v>
      </c>
      <c r="CR224" t="s">
        <v>1743</v>
      </c>
      <c r="CS224" t="s">
        <v>1751</v>
      </c>
      <c r="CT224" t="s">
        <v>1752</v>
      </c>
      <c r="CU224" t="s">
        <v>1753</v>
      </c>
      <c r="CV224" t="str">
        <f>SUBSTITUTE(Task_exp7437[[#This Row],[Shipment_Order__r.Client_Reference__c]]&amp;":"&amp;Task_exp7437[[#This Row],[Master_Task_LookupName]],"\","")</f>
        <v>MED10:Schedule Pick-up (TecEx) - Auto</v>
      </c>
    </row>
    <row r="225" spans="91:100" x14ac:dyDescent="0.25">
      <c r="CM225" t="s">
        <v>1538</v>
      </c>
      <c r="CN225" t="s">
        <v>2333</v>
      </c>
      <c r="CO225" t="s">
        <v>2334</v>
      </c>
      <c r="CP225" t="s">
        <v>2335</v>
      </c>
      <c r="CQ225" t="s">
        <v>1728</v>
      </c>
      <c r="CR225" t="s">
        <v>1743</v>
      </c>
      <c r="CS225" t="s">
        <v>1751</v>
      </c>
      <c r="CT225" t="s">
        <v>1760</v>
      </c>
      <c r="CU225" t="s">
        <v>1753</v>
      </c>
      <c r="CV225" t="str">
        <f>SUBSTITUTE(Task_exp7437[[#This Row],[Shipment_Order__r.Client_Reference__c]]&amp;":"&amp;Task_exp7437[[#This Row],[Master_Task_LookupName]],"\","")</f>
        <v>MED10:Part Categorising Required (Tax Calculation)</v>
      </c>
    </row>
    <row r="226" spans="91:100" x14ac:dyDescent="0.25">
      <c r="CM226" t="s">
        <v>1538</v>
      </c>
      <c r="CN226" t="s">
        <v>2178</v>
      </c>
      <c r="CO226" t="s">
        <v>2179</v>
      </c>
      <c r="CP226" t="s">
        <v>2180</v>
      </c>
      <c r="CQ226" t="s">
        <v>1728</v>
      </c>
      <c r="CR226" t="s">
        <v>1743</v>
      </c>
      <c r="CS226" t="s">
        <v>1751</v>
      </c>
      <c r="CT226" t="s">
        <v>1752</v>
      </c>
      <c r="CU226" t="s">
        <v>2181</v>
      </c>
      <c r="CV226" t="str">
        <f>SUBSTITUTE(Task_exp7437[[#This Row],[Shipment_Order__r.Client_Reference__c]]&amp;":"&amp;Task_exp7437[[#This Row],[Master_Task_LookupName]],"\","")</f>
        <v>MED10:Unmatched Part</v>
      </c>
    </row>
    <row r="227" spans="91:100" x14ac:dyDescent="0.25">
      <c r="CM227" t="s">
        <v>1538</v>
      </c>
      <c r="CN227" t="s">
        <v>2258</v>
      </c>
      <c r="CO227" t="s">
        <v>2259</v>
      </c>
      <c r="CP227" t="s">
        <v>2260</v>
      </c>
      <c r="CQ227" t="s">
        <v>1728</v>
      </c>
      <c r="CR227" t="s">
        <v>1743</v>
      </c>
      <c r="CS227" t="s">
        <v>1751</v>
      </c>
      <c r="CT227" t="s">
        <v>1752</v>
      </c>
      <c r="CU227" t="s">
        <v>1753</v>
      </c>
      <c r="CV227" t="str">
        <f>SUBSTITUTE(Task_exp7437[[#This Row],[Shipment_Order__r.Client_Reference__c]]&amp;":"&amp;Task_exp7437[[#This Row],[Master_Task_LookupName]],"\","")</f>
        <v>MED10:Client Address Pickup Preference</v>
      </c>
    </row>
    <row r="228" spans="91:100" x14ac:dyDescent="0.25">
      <c r="CM228" t="s">
        <v>1546</v>
      </c>
      <c r="CN228" t="s">
        <v>2336</v>
      </c>
      <c r="CO228" t="s">
        <v>2337</v>
      </c>
      <c r="CP228" t="s">
        <v>2338</v>
      </c>
      <c r="CQ228" t="s">
        <v>1728</v>
      </c>
      <c r="CR228" t="s">
        <v>1743</v>
      </c>
      <c r="CS228" t="s">
        <v>1884</v>
      </c>
      <c r="CT228" t="s">
        <v>1760</v>
      </c>
      <c r="CU228" t="s">
        <v>1909</v>
      </c>
      <c r="CV228" t="str">
        <f>SUBSTITUTE(Task_exp7437[[#This Row],[Shipment_Order__r.Client_Reference__c]]&amp;":"&amp;Task_exp7437[[#This Row],[Master_Task_LookupName]],"\","")</f>
        <v>MED11:Letter of Credit (LC)</v>
      </c>
    </row>
    <row r="229" spans="91:100" x14ac:dyDescent="0.25">
      <c r="CM229" t="s">
        <v>1546</v>
      </c>
      <c r="CN229" t="s">
        <v>2014</v>
      </c>
      <c r="CO229" t="s">
        <v>2015</v>
      </c>
      <c r="CP229" t="s">
        <v>2016</v>
      </c>
      <c r="CQ229" t="s">
        <v>1728</v>
      </c>
      <c r="CR229" t="s">
        <v>1743</v>
      </c>
      <c r="CS229" t="s">
        <v>1751</v>
      </c>
      <c r="CT229" t="s">
        <v>1760</v>
      </c>
      <c r="CU229" t="s">
        <v>1753</v>
      </c>
      <c r="CV229" t="str">
        <f>SUBSTITUTE(Task_exp7437[[#This Row],[Shipment_Order__r.Client_Reference__c]]&amp;":"&amp;Task_exp7437[[#This Row],[Master_Task_LookupName]],"\","")</f>
        <v>MED11:Packing List (TecEx)</v>
      </c>
    </row>
    <row r="230" spans="91:100" x14ac:dyDescent="0.25">
      <c r="CM230" t="s">
        <v>1546</v>
      </c>
      <c r="CN230" t="s">
        <v>2339</v>
      </c>
      <c r="CO230" t="s">
        <v>2340</v>
      </c>
      <c r="CP230" t="s">
        <v>2341</v>
      </c>
      <c r="CQ230" t="s">
        <v>1728</v>
      </c>
      <c r="CR230" t="s">
        <v>1743</v>
      </c>
      <c r="CS230" t="s">
        <v>1884</v>
      </c>
      <c r="CT230" t="s">
        <v>1760</v>
      </c>
      <c r="CU230" t="s">
        <v>1909</v>
      </c>
      <c r="CV230" t="str">
        <f>SUBSTITUTE(Task_exp7437[[#This Row],[Shipment_Order__r.Client_Reference__c]]&amp;":"&amp;Task_exp7437[[#This Row],[Master_Task_LookupName]],"\","")</f>
        <v>MED11:BTRC Permission</v>
      </c>
    </row>
    <row r="231" spans="91:100" x14ac:dyDescent="0.25">
      <c r="CM231" t="s">
        <v>1546</v>
      </c>
      <c r="CN231" t="s">
        <v>2191</v>
      </c>
      <c r="CO231" t="s">
        <v>2192</v>
      </c>
      <c r="CP231" t="s">
        <v>2193</v>
      </c>
      <c r="CQ231" t="s">
        <v>1728</v>
      </c>
      <c r="CR231" t="s">
        <v>1743</v>
      </c>
      <c r="CS231" t="s">
        <v>1751</v>
      </c>
      <c r="CT231" t="s">
        <v>1760</v>
      </c>
      <c r="CU231" t="s">
        <v>1753</v>
      </c>
      <c r="CV231" t="str">
        <f>SUBSTITUTE(Task_exp7437[[#This Row],[Shipment_Order__r.Client_Reference__c]]&amp;":"&amp;Task_exp7437[[#This Row],[Master_Task_LookupName]],"\","")</f>
        <v>MED11:Attestation Required</v>
      </c>
    </row>
    <row r="232" spans="91:100" x14ac:dyDescent="0.25">
      <c r="CM232" t="s">
        <v>1546</v>
      </c>
      <c r="CN232" t="s">
        <v>2001</v>
      </c>
      <c r="CO232" t="s">
        <v>2002</v>
      </c>
      <c r="CP232" t="s">
        <v>2003</v>
      </c>
      <c r="CQ232" t="s">
        <v>1728</v>
      </c>
      <c r="CR232" t="s">
        <v>1743</v>
      </c>
      <c r="CS232" t="s">
        <v>1751</v>
      </c>
      <c r="CT232" t="s">
        <v>1760</v>
      </c>
      <c r="CU232" t="s">
        <v>1753</v>
      </c>
      <c r="CV232" t="str">
        <f>SUBSTITUTE(Task_exp7437[[#This Row],[Shipment_Order__r.Client_Reference__c]]&amp;":"&amp;Task_exp7437[[#This Row],[Master_Task_LookupName]],"\","")</f>
        <v>MED11:Original Documents to be Couriered to the In-country Team</v>
      </c>
    </row>
    <row r="233" spans="91:100" x14ac:dyDescent="0.25">
      <c r="CM233" t="s">
        <v>1546</v>
      </c>
      <c r="CN233" t="s">
        <v>2318</v>
      </c>
      <c r="CO233" t="s">
        <v>2319</v>
      </c>
      <c r="CP233" t="s">
        <v>2320</v>
      </c>
      <c r="CQ233" t="s">
        <v>1728</v>
      </c>
      <c r="CR233" t="s">
        <v>1743</v>
      </c>
      <c r="CS233" t="s">
        <v>1751</v>
      </c>
      <c r="CT233" t="s">
        <v>1760</v>
      </c>
      <c r="CU233" t="s">
        <v>1753</v>
      </c>
      <c r="CV233" t="str">
        <f>SUBSTITUTE(Task_exp7437[[#This Row],[Shipment_Order__r.Client_Reference__c]]&amp;":"&amp;Task_exp7437[[#This Row],[Master_Task_LookupName]],"\","")</f>
        <v>MED11:Purchase Order Required (for TecEx Services) Non-BATS</v>
      </c>
    </row>
    <row r="234" spans="91:100" x14ac:dyDescent="0.25">
      <c r="CM234" t="s">
        <v>1546</v>
      </c>
      <c r="CN234" t="s">
        <v>2154</v>
      </c>
      <c r="CO234" t="s">
        <v>2155</v>
      </c>
      <c r="CP234" t="s">
        <v>2156</v>
      </c>
      <c r="CQ234" t="s">
        <v>1728</v>
      </c>
      <c r="CR234" t="s">
        <v>1743</v>
      </c>
      <c r="CS234" t="s">
        <v>1751</v>
      </c>
      <c r="CT234" t="s">
        <v>1760</v>
      </c>
      <c r="CU234" t="s">
        <v>1753</v>
      </c>
      <c r="CV234" t="str">
        <f>SUBSTITUTE(Task_exp7437[[#This Row],[Shipment_Order__r.Client_Reference__c]]&amp;":"&amp;Task_exp7437[[#This Row],[Master_Task_LookupName]],"\","")</f>
        <v>MED11:Manufacturer Information Required (CPA Selection)</v>
      </c>
    </row>
    <row r="235" spans="91:100" x14ac:dyDescent="0.25">
      <c r="CM235" t="s">
        <v>1546</v>
      </c>
      <c r="CN235" t="s">
        <v>2194</v>
      </c>
      <c r="CO235" t="s">
        <v>2195</v>
      </c>
      <c r="CP235" t="s">
        <v>2196</v>
      </c>
      <c r="CQ235" t="s">
        <v>1728</v>
      </c>
      <c r="CR235" t="s">
        <v>1743</v>
      </c>
      <c r="CS235" t="s">
        <v>1751</v>
      </c>
      <c r="CT235" t="s">
        <v>1752</v>
      </c>
      <c r="CU235" t="s">
        <v>1753</v>
      </c>
      <c r="CV235" t="str">
        <f>SUBSTITUTE(Task_exp7437[[#This Row],[Shipment_Order__r.Client_Reference__c]]&amp;":"&amp;Task_exp7437[[#This Row],[Master_Task_LookupName]],"\","")</f>
        <v>MED11:Pick-up Address Required</v>
      </c>
    </row>
    <row r="236" spans="91:100" x14ac:dyDescent="0.25">
      <c r="CM236" t="s">
        <v>1546</v>
      </c>
      <c r="CN236" t="s">
        <v>1748</v>
      </c>
      <c r="CO236" t="s">
        <v>1749</v>
      </c>
      <c r="CP236" t="s">
        <v>1750</v>
      </c>
      <c r="CQ236" t="s">
        <v>1728</v>
      </c>
      <c r="CR236" t="s">
        <v>1743</v>
      </c>
      <c r="CS236" t="s">
        <v>1751</v>
      </c>
      <c r="CT236" t="s">
        <v>1752</v>
      </c>
      <c r="CU236" t="s">
        <v>1753</v>
      </c>
      <c r="CV236" t="str">
        <f>SUBSTITUTE(Task_exp7437[[#This Row],[Shipment_Order__r.Client_Reference__c]]&amp;":"&amp;Task_exp7437[[#This Row],[Master_Task_LookupName]],"\","")</f>
        <v>MED11:Final Delivery Addresses Required</v>
      </c>
    </row>
    <row r="237" spans="91:100" x14ac:dyDescent="0.25">
      <c r="CM237" t="s">
        <v>1546</v>
      </c>
      <c r="CN237" t="s">
        <v>1986</v>
      </c>
      <c r="CO237" t="s">
        <v>1987</v>
      </c>
      <c r="CP237" t="s">
        <v>1988</v>
      </c>
      <c r="CQ237" t="s">
        <v>1728</v>
      </c>
      <c r="CR237" t="s">
        <v>1743</v>
      </c>
      <c r="CS237" t="s">
        <v>1751</v>
      </c>
      <c r="CT237" t="s">
        <v>1752</v>
      </c>
      <c r="CU237" t="s">
        <v>1753</v>
      </c>
      <c r="CV237" t="str">
        <f>SUBSTITUTE(Task_exp7437[[#This Row],[Shipment_Order__r.Client_Reference__c]]&amp;":"&amp;Task_exp7437[[#This Row],[Master_Task_LookupName]],"\","")</f>
        <v>MED11:Package Information Required</v>
      </c>
    </row>
    <row r="238" spans="91:100" x14ac:dyDescent="0.25">
      <c r="CM238" t="s">
        <v>1546</v>
      </c>
      <c r="CN238" t="s">
        <v>2218</v>
      </c>
      <c r="CO238" t="s">
        <v>2219</v>
      </c>
      <c r="CP238" t="s">
        <v>2220</v>
      </c>
      <c r="CQ238" t="s">
        <v>1728</v>
      </c>
      <c r="CR238" t="s">
        <v>1743</v>
      </c>
      <c r="CS238" t="s">
        <v>1751</v>
      </c>
      <c r="CT238" t="s">
        <v>1752</v>
      </c>
      <c r="CU238" t="s">
        <v>1909</v>
      </c>
      <c r="CV238" t="str">
        <f>SUBSTITUTE(Task_exp7437[[#This Row],[Shipment_Order__r.Client_Reference__c]]&amp;":"&amp;Task_exp7437[[#This Row],[Master_Task_LookupName]],"\","")</f>
        <v>MED11:Valuation Issues</v>
      </c>
    </row>
    <row r="239" spans="91:100" x14ac:dyDescent="0.25">
      <c r="CM239" t="s">
        <v>1546</v>
      </c>
      <c r="CN239" t="s">
        <v>1801</v>
      </c>
      <c r="CO239" t="s">
        <v>1802</v>
      </c>
      <c r="CP239" t="s">
        <v>1803</v>
      </c>
      <c r="CQ239" t="s">
        <v>1728</v>
      </c>
      <c r="CR239" t="s">
        <v>1743</v>
      </c>
      <c r="CS239" t="s">
        <v>1751</v>
      </c>
      <c r="CT239" t="s">
        <v>1760</v>
      </c>
      <c r="CU239" t="s">
        <v>1753</v>
      </c>
      <c r="CV239" t="str">
        <f>SUBSTITUTE(Task_exp7437[[#This Row],[Shipment_Order__r.Client_Reference__c]]&amp;":"&amp;Task_exp7437[[#This Row],[Master_Task_LookupName]],"\","")</f>
        <v>MED11:Data Centre Ticket Number Required</v>
      </c>
    </row>
    <row r="240" spans="91:100" x14ac:dyDescent="0.25">
      <c r="CM240" t="s">
        <v>1546</v>
      </c>
      <c r="CN240" t="s">
        <v>1816</v>
      </c>
      <c r="CO240" t="s">
        <v>1817</v>
      </c>
      <c r="CP240" t="s">
        <v>1818</v>
      </c>
      <c r="CQ240" t="s">
        <v>1728</v>
      </c>
      <c r="CR240" t="s">
        <v>1743</v>
      </c>
      <c r="CS240" t="s">
        <v>1751</v>
      </c>
      <c r="CT240" t="s">
        <v>1752</v>
      </c>
      <c r="CU240" t="s">
        <v>1753</v>
      </c>
      <c r="CV240" t="str">
        <f>SUBSTITUTE(Task_exp7437[[#This Row],[Shipment_Order__r.Client_Reference__c]]&amp;":"&amp;Task_exp7437[[#This Row],[Master_Task_LookupName]],"\","")</f>
        <v>MED11:Commercial Invoice Required (TecEx)</v>
      </c>
    </row>
    <row r="241" spans="91:100" x14ac:dyDescent="0.25">
      <c r="CM241" t="s">
        <v>1546</v>
      </c>
      <c r="CN241" t="s">
        <v>1831</v>
      </c>
      <c r="CO241" t="s">
        <v>1832</v>
      </c>
      <c r="CP241" t="s">
        <v>1833</v>
      </c>
      <c r="CQ241" t="s">
        <v>1728</v>
      </c>
      <c r="CR241" t="s">
        <v>1743</v>
      </c>
      <c r="CS241" t="s">
        <v>1751</v>
      </c>
      <c r="CT241" t="s">
        <v>1760</v>
      </c>
      <c r="CU241" t="s">
        <v>1753</v>
      </c>
      <c r="CV241" t="str">
        <f>SUBSTITUTE(Task_exp7437[[#This Row],[Shipment_Order__r.Client_Reference__c]]&amp;":"&amp;Task_exp7437[[#This Row],[Master_Task_LookupName]],"\","")</f>
        <v>MED11:Pre-alert/Departure Notice/Flight Details Required</v>
      </c>
    </row>
    <row r="242" spans="91:100" x14ac:dyDescent="0.25">
      <c r="CM242" t="s">
        <v>1546</v>
      </c>
      <c r="CN242" t="s">
        <v>1843</v>
      </c>
      <c r="CO242" t="s">
        <v>1844</v>
      </c>
      <c r="CP242" t="s">
        <v>1845</v>
      </c>
      <c r="CQ242" t="s">
        <v>1728</v>
      </c>
      <c r="CR242" t="s">
        <v>1743</v>
      </c>
      <c r="CS242" t="s">
        <v>1751</v>
      </c>
      <c r="CT242" t="s">
        <v>1760</v>
      </c>
      <c r="CU242" t="s">
        <v>1753</v>
      </c>
      <c r="CV242" t="str">
        <f>SUBSTITUTE(Task_exp7437[[#This Row],[Shipment_Order__r.Client_Reference__c]]&amp;":"&amp;Task_exp7437[[#This Row],[Master_Task_LookupName]],"\","")</f>
        <v>MED11:Datasheet</v>
      </c>
    </row>
    <row r="243" spans="91:100" x14ac:dyDescent="0.25">
      <c r="CM243" t="s">
        <v>1546</v>
      </c>
      <c r="CN243" t="s">
        <v>1867</v>
      </c>
      <c r="CO243" t="s">
        <v>1868</v>
      </c>
      <c r="CP243" t="s">
        <v>1869</v>
      </c>
      <c r="CQ243" t="s">
        <v>1728</v>
      </c>
      <c r="CR243" t="s">
        <v>1743</v>
      </c>
      <c r="CS243" t="s">
        <v>1751</v>
      </c>
      <c r="CT243" t="s">
        <v>1752</v>
      </c>
      <c r="CU243" t="s">
        <v>1753</v>
      </c>
      <c r="CV243" t="str">
        <f>SUBSTITUTE(Task_exp7437[[#This Row],[Shipment_Order__r.Client_Reference__c]]&amp;":"&amp;Task_exp7437[[#This Row],[Master_Task_LookupName]],"\","")</f>
        <v>MED11:Auto CI Used</v>
      </c>
    </row>
    <row r="244" spans="91:100" x14ac:dyDescent="0.25">
      <c r="CM244" t="s">
        <v>1546</v>
      </c>
      <c r="CN244" t="s">
        <v>2200</v>
      </c>
      <c r="CO244" t="s">
        <v>2201</v>
      </c>
      <c r="CP244" t="s">
        <v>2202</v>
      </c>
      <c r="CQ244" t="s">
        <v>1728</v>
      </c>
      <c r="CR244" t="s">
        <v>1743</v>
      </c>
      <c r="CS244" t="s">
        <v>1751</v>
      </c>
      <c r="CT244" t="s">
        <v>1760</v>
      </c>
      <c r="CU244" t="s">
        <v>1753</v>
      </c>
      <c r="CV244" t="str">
        <f>SUBSTITUTE(Task_exp7437[[#This Row],[Shipment_Order__r.Client_Reference__c]]&amp;":"&amp;Task_exp7437[[#This Row],[Master_Task_LookupName]],"\","")</f>
        <v>MED11:End-user Details Required (Before Shipping)</v>
      </c>
    </row>
    <row r="245" spans="91:100" x14ac:dyDescent="0.25">
      <c r="CM245" t="s">
        <v>1546</v>
      </c>
      <c r="CN245" t="s">
        <v>2142</v>
      </c>
      <c r="CO245" t="s">
        <v>2143</v>
      </c>
      <c r="CP245" t="s">
        <v>2144</v>
      </c>
      <c r="CQ245" t="s">
        <v>1728</v>
      </c>
      <c r="CR245" t="s">
        <v>1743</v>
      </c>
      <c r="CS245" t="s">
        <v>1751</v>
      </c>
      <c r="CT245" t="s">
        <v>1760</v>
      </c>
      <c r="CU245" t="s">
        <v>1909</v>
      </c>
      <c r="CV245" t="str">
        <f>SUBSTITUTE(Task_exp7437[[#This Row],[Shipment_Order__r.Client_Reference__c]]&amp;":"&amp;Task_exp7437[[#This Row],[Master_Task_LookupName]],"\","")</f>
        <v>MED11:Free Trade Zone Check Required</v>
      </c>
    </row>
    <row r="246" spans="91:100" x14ac:dyDescent="0.25">
      <c r="CM246" t="s">
        <v>1546</v>
      </c>
      <c r="CN246" t="s">
        <v>2147</v>
      </c>
      <c r="CO246" t="s">
        <v>2148</v>
      </c>
      <c r="CP246" t="s">
        <v>2149</v>
      </c>
      <c r="CQ246" t="s">
        <v>1728</v>
      </c>
      <c r="CR246" t="s">
        <v>1743</v>
      </c>
      <c r="CS246" t="s">
        <v>1751</v>
      </c>
      <c r="CT246" t="s">
        <v>1760</v>
      </c>
      <c r="CU246" t="s">
        <v>1753</v>
      </c>
      <c r="CV246" t="str">
        <f>SUBSTITUTE(Task_exp7437[[#This Row],[Shipment_Order__r.Client_Reference__c]]&amp;":"&amp;Task_exp7437[[#This Row],[Master_Task_LookupName]],"\","")</f>
        <v>MED11:Documents to be Signed and Stamped</v>
      </c>
    </row>
    <row r="247" spans="91:100" x14ac:dyDescent="0.25">
      <c r="CM247" t="s">
        <v>1546</v>
      </c>
      <c r="CN247" t="s">
        <v>2207</v>
      </c>
      <c r="CO247" t="s">
        <v>2208</v>
      </c>
      <c r="CP247" t="s">
        <v>2209</v>
      </c>
      <c r="CQ247" t="s">
        <v>1728</v>
      </c>
      <c r="CR247" t="s">
        <v>1743</v>
      </c>
      <c r="CS247" t="s">
        <v>2210</v>
      </c>
      <c r="CT247" t="s">
        <v>1760</v>
      </c>
      <c r="CU247" t="s">
        <v>1909</v>
      </c>
      <c r="CV247" t="str">
        <f>SUBSTITUTE(Task_exp7437[[#This Row],[Shipment_Order__r.Client_Reference__c]]&amp;":"&amp;Task_exp7437[[#This Row],[Master_Task_LookupName]],"\","")</f>
        <v>MED11:COO Certificate - from Freight Forwarder (Client Freight)</v>
      </c>
    </row>
    <row r="248" spans="91:100" x14ac:dyDescent="0.25">
      <c r="CM248" t="s">
        <v>1546</v>
      </c>
      <c r="CN248" t="s">
        <v>2211</v>
      </c>
      <c r="CO248" t="s">
        <v>2212</v>
      </c>
      <c r="CP248" t="s">
        <v>2213</v>
      </c>
      <c r="CQ248" t="s">
        <v>1728</v>
      </c>
      <c r="CR248" t="s">
        <v>1743</v>
      </c>
      <c r="CS248" t="s">
        <v>2214</v>
      </c>
      <c r="CT248" t="s">
        <v>1760</v>
      </c>
      <c r="CU248" t="s">
        <v>1909</v>
      </c>
      <c r="CV248" t="str">
        <f>SUBSTITUTE(Task_exp7437[[#This Row],[Shipment_Order__r.Client_Reference__c]]&amp;":"&amp;Task_exp7437[[#This Row],[Master_Task_LookupName]],"\","")</f>
        <v>MED11:End-User Statement</v>
      </c>
    </row>
    <row r="249" spans="91:100" x14ac:dyDescent="0.25">
      <c r="CM249" t="s">
        <v>1546</v>
      </c>
      <c r="CN249" t="s">
        <v>2342</v>
      </c>
      <c r="CO249" t="s">
        <v>2343</v>
      </c>
      <c r="CP249" t="s">
        <v>2344</v>
      </c>
      <c r="CQ249" t="s">
        <v>1728</v>
      </c>
      <c r="CR249" t="s">
        <v>1743</v>
      </c>
      <c r="CS249" t="s">
        <v>1751</v>
      </c>
      <c r="CT249" t="s">
        <v>1760</v>
      </c>
      <c r="CU249" t="s">
        <v>1753</v>
      </c>
      <c r="CV249" t="str">
        <f>SUBSTITUTE(Task_exp7437[[#This Row],[Shipment_Order__r.Client_Reference__c]]&amp;":"&amp;Task_exp7437[[#This Row],[Master_Task_LookupName]],"\","")</f>
        <v>MED11:Freight Information Required</v>
      </c>
    </row>
    <row r="250" spans="91:100" x14ac:dyDescent="0.25">
      <c r="CM250" t="s">
        <v>1546</v>
      </c>
      <c r="CN250" t="s">
        <v>1952</v>
      </c>
      <c r="CO250" t="s">
        <v>1953</v>
      </c>
      <c r="CP250" t="s">
        <v>1954</v>
      </c>
      <c r="CQ250" t="s">
        <v>1728</v>
      </c>
      <c r="CR250" t="s">
        <v>1743</v>
      </c>
      <c r="CS250" t="s">
        <v>1751</v>
      </c>
      <c r="CT250" t="s">
        <v>1752</v>
      </c>
      <c r="CU250" t="s">
        <v>1753</v>
      </c>
      <c r="CV250" t="str">
        <f>SUBSTITUTE(Task_exp7437[[#This Row],[Shipment_Order__r.Client_Reference__c]]&amp;":"&amp;Task_exp7437[[#This Row],[Master_Task_LookupName]],"\","")</f>
        <v>MED11:Shipping Pack to be Compiled</v>
      </c>
    </row>
    <row r="251" spans="91:100" x14ac:dyDescent="0.25">
      <c r="CM251" t="s">
        <v>1546</v>
      </c>
      <c r="CN251" t="s">
        <v>2345</v>
      </c>
      <c r="CO251" t="s">
        <v>2346</v>
      </c>
      <c r="CP251" t="s">
        <v>2347</v>
      </c>
      <c r="CQ251" t="s">
        <v>1728</v>
      </c>
      <c r="CR251" t="s">
        <v>1743</v>
      </c>
      <c r="CS251" t="s">
        <v>1751</v>
      </c>
      <c r="CT251" t="s">
        <v>1752</v>
      </c>
      <c r="CU251" t="s">
        <v>1753</v>
      </c>
      <c r="CV251" t="str">
        <f>SUBSTITUTE(Task_exp7437[[#This Row],[Shipment_Order__r.Client_Reference__c]]&amp;":"&amp;Task_exp7437[[#This Row],[Master_Task_LookupName]],"\","")</f>
        <v>MED11:Air Waybill Required (Client) - FF Only (With Notify Party)</v>
      </c>
    </row>
    <row r="252" spans="91:100" x14ac:dyDescent="0.25">
      <c r="CM252" t="s">
        <v>1546</v>
      </c>
      <c r="CN252" t="s">
        <v>2348</v>
      </c>
      <c r="CO252" t="s">
        <v>2349</v>
      </c>
      <c r="CP252" t="s">
        <v>2350</v>
      </c>
      <c r="CQ252" t="s">
        <v>1728</v>
      </c>
      <c r="CR252" t="s">
        <v>1743</v>
      </c>
      <c r="CS252" t="s">
        <v>1884</v>
      </c>
      <c r="CT252" t="s">
        <v>1760</v>
      </c>
      <c r="CU252" t="s">
        <v>1909</v>
      </c>
      <c r="CV252" t="str">
        <f>SUBSTITUTE(Task_exp7437[[#This Row],[Shipment_Order__r.Client_Reference__c]]&amp;":"&amp;Task_exp7437[[#This Row],[Master_Task_LookupName]],"\","")</f>
        <v>MED11:Work Order</v>
      </c>
    </row>
    <row r="253" spans="91:100" x14ac:dyDescent="0.25">
      <c r="CM253" t="s">
        <v>1489</v>
      </c>
      <c r="CN253" t="s">
        <v>2191</v>
      </c>
      <c r="CO253" t="s">
        <v>2192</v>
      </c>
      <c r="CP253" t="s">
        <v>2193</v>
      </c>
      <c r="CQ253" t="s">
        <v>1728</v>
      </c>
      <c r="CR253" t="s">
        <v>1743</v>
      </c>
      <c r="CS253" t="s">
        <v>1751</v>
      </c>
      <c r="CT253" t="s">
        <v>1760</v>
      </c>
      <c r="CU253" t="s">
        <v>1753</v>
      </c>
      <c r="CV253" t="str">
        <f>SUBSTITUTE(Task_exp7437[[#This Row],[Shipment_Order__r.Client_Reference__c]]&amp;":"&amp;Task_exp7437[[#This Row],[Master_Task_LookupName]],"\","")</f>
        <v>MED12:Attestation Required</v>
      </c>
    </row>
    <row r="254" spans="91:100" x14ac:dyDescent="0.25">
      <c r="CM254" t="s">
        <v>1489</v>
      </c>
      <c r="CN254" t="s">
        <v>2318</v>
      </c>
      <c r="CO254" t="s">
        <v>2319</v>
      </c>
      <c r="CP254" t="s">
        <v>2320</v>
      </c>
      <c r="CQ254" t="s">
        <v>1728</v>
      </c>
      <c r="CR254" t="s">
        <v>1743</v>
      </c>
      <c r="CS254" t="s">
        <v>1751</v>
      </c>
      <c r="CT254" t="s">
        <v>1760</v>
      </c>
      <c r="CU254" t="s">
        <v>1753</v>
      </c>
      <c r="CV254" t="str">
        <f>SUBSTITUTE(Task_exp7437[[#This Row],[Shipment_Order__r.Client_Reference__c]]&amp;":"&amp;Task_exp7437[[#This Row],[Master_Task_LookupName]],"\","")</f>
        <v>MED12:Purchase Order Required (for TecEx Services) Non-BATS</v>
      </c>
    </row>
    <row r="255" spans="91:100" x14ac:dyDescent="0.25">
      <c r="CM255" t="s">
        <v>1489</v>
      </c>
      <c r="CN255" t="s">
        <v>2194</v>
      </c>
      <c r="CO255" t="s">
        <v>2195</v>
      </c>
      <c r="CP255" t="s">
        <v>2196</v>
      </c>
      <c r="CQ255" t="s">
        <v>1728</v>
      </c>
      <c r="CR255" t="s">
        <v>1743</v>
      </c>
      <c r="CS255" t="s">
        <v>1751</v>
      </c>
      <c r="CT255" t="s">
        <v>1752</v>
      </c>
      <c r="CU255" t="s">
        <v>1753</v>
      </c>
      <c r="CV255" t="str">
        <f>SUBSTITUTE(Task_exp7437[[#This Row],[Shipment_Order__r.Client_Reference__c]]&amp;":"&amp;Task_exp7437[[#This Row],[Master_Task_LookupName]],"\","")</f>
        <v>MED12:Pick-up Address Required</v>
      </c>
    </row>
    <row r="256" spans="91:100" x14ac:dyDescent="0.25">
      <c r="CM256" t="s">
        <v>1489</v>
      </c>
      <c r="CN256" t="s">
        <v>1748</v>
      </c>
      <c r="CO256" t="s">
        <v>1749</v>
      </c>
      <c r="CP256" t="s">
        <v>1750</v>
      </c>
      <c r="CQ256" t="s">
        <v>1728</v>
      </c>
      <c r="CR256" t="s">
        <v>1743</v>
      </c>
      <c r="CS256" t="s">
        <v>1751</v>
      </c>
      <c r="CT256" t="s">
        <v>1752</v>
      </c>
      <c r="CU256" t="s">
        <v>1753</v>
      </c>
      <c r="CV256" t="str">
        <f>SUBSTITUTE(Task_exp7437[[#This Row],[Shipment_Order__r.Client_Reference__c]]&amp;":"&amp;Task_exp7437[[#This Row],[Master_Task_LookupName]],"\","")</f>
        <v>MED12:Final Delivery Addresses Required</v>
      </c>
    </row>
    <row r="257" spans="91:100" x14ac:dyDescent="0.25">
      <c r="CM257" t="s">
        <v>1489</v>
      </c>
      <c r="CN257" t="s">
        <v>1801</v>
      </c>
      <c r="CO257" t="s">
        <v>1802</v>
      </c>
      <c r="CP257" t="s">
        <v>1803</v>
      </c>
      <c r="CQ257" t="s">
        <v>1728</v>
      </c>
      <c r="CR257" t="s">
        <v>1743</v>
      </c>
      <c r="CS257" t="s">
        <v>1751</v>
      </c>
      <c r="CT257" t="s">
        <v>1760</v>
      </c>
      <c r="CU257" t="s">
        <v>1753</v>
      </c>
      <c r="CV257" t="str">
        <f>SUBSTITUTE(Task_exp7437[[#This Row],[Shipment_Order__r.Client_Reference__c]]&amp;":"&amp;Task_exp7437[[#This Row],[Master_Task_LookupName]],"\","")</f>
        <v>MED12:Data Centre Ticket Number Required</v>
      </c>
    </row>
    <row r="258" spans="91:100" x14ac:dyDescent="0.25">
      <c r="CM258" t="s">
        <v>1489</v>
      </c>
      <c r="CN258" t="s">
        <v>1816</v>
      </c>
      <c r="CO258" t="s">
        <v>1817</v>
      </c>
      <c r="CP258" t="s">
        <v>1818</v>
      </c>
      <c r="CQ258" t="s">
        <v>1728</v>
      </c>
      <c r="CR258" t="s">
        <v>1743</v>
      </c>
      <c r="CS258" t="s">
        <v>1751</v>
      </c>
      <c r="CT258" t="s">
        <v>1752</v>
      </c>
      <c r="CU258" t="s">
        <v>1753</v>
      </c>
      <c r="CV258" t="str">
        <f>SUBSTITUTE(Task_exp7437[[#This Row],[Shipment_Order__r.Client_Reference__c]]&amp;":"&amp;Task_exp7437[[#This Row],[Master_Task_LookupName]],"\","")</f>
        <v>MED12:Commercial Invoice Required (TecEx)</v>
      </c>
    </row>
    <row r="259" spans="91:100" x14ac:dyDescent="0.25">
      <c r="CM259" t="s">
        <v>1489</v>
      </c>
      <c r="CN259" t="s">
        <v>2147</v>
      </c>
      <c r="CO259" t="s">
        <v>2148</v>
      </c>
      <c r="CP259" t="s">
        <v>2149</v>
      </c>
      <c r="CQ259" t="s">
        <v>1728</v>
      </c>
      <c r="CR259" t="s">
        <v>1743</v>
      </c>
      <c r="CS259" t="s">
        <v>1751</v>
      </c>
      <c r="CT259" t="s">
        <v>1760</v>
      </c>
      <c r="CU259" t="s">
        <v>1753</v>
      </c>
      <c r="CV259" t="str">
        <f>SUBSTITUTE(Task_exp7437[[#This Row],[Shipment_Order__r.Client_Reference__c]]&amp;":"&amp;Task_exp7437[[#This Row],[Master_Task_LookupName]],"\","")</f>
        <v>MED12:Documents to be Signed and Stamped</v>
      </c>
    </row>
    <row r="260" spans="91:100" x14ac:dyDescent="0.25">
      <c r="CM260" t="s">
        <v>1489</v>
      </c>
      <c r="CN260" t="s">
        <v>2067</v>
      </c>
      <c r="CO260" t="s">
        <v>2068</v>
      </c>
      <c r="CP260" t="s">
        <v>2069</v>
      </c>
      <c r="CQ260" t="s">
        <v>1728</v>
      </c>
      <c r="CR260" t="s">
        <v>1743</v>
      </c>
      <c r="CS260" t="s">
        <v>1751</v>
      </c>
      <c r="CT260" t="s">
        <v>1752</v>
      </c>
      <c r="CU260" t="s">
        <v>1753</v>
      </c>
      <c r="CV260" t="str">
        <f>SUBSTITUTE(Task_exp7437[[#This Row],[Shipment_Order__r.Client_Reference__c]]&amp;":"&amp;Task_exp7437[[#This Row],[Master_Task_LookupName]],"\","")</f>
        <v>MED12:Shipping Pack to be Compiled (Specific Instructions)</v>
      </c>
    </row>
    <row r="261" spans="91:100" x14ac:dyDescent="0.25">
      <c r="CM261" t="s">
        <v>1489</v>
      </c>
      <c r="CN261" t="s">
        <v>1843</v>
      </c>
      <c r="CO261" t="s">
        <v>1844</v>
      </c>
      <c r="CP261" t="s">
        <v>1845</v>
      </c>
      <c r="CQ261" t="s">
        <v>1728</v>
      </c>
      <c r="CR261" t="s">
        <v>1743</v>
      </c>
      <c r="CS261" t="s">
        <v>1751</v>
      </c>
      <c r="CT261" t="s">
        <v>1760</v>
      </c>
      <c r="CU261" t="s">
        <v>1753</v>
      </c>
      <c r="CV261" t="str">
        <f>SUBSTITUTE(Task_exp7437[[#This Row],[Shipment_Order__r.Client_Reference__c]]&amp;":"&amp;Task_exp7437[[#This Row],[Master_Task_LookupName]],"\","")</f>
        <v>MED12:Datasheet</v>
      </c>
    </row>
    <row r="262" spans="91:100" x14ac:dyDescent="0.25">
      <c r="CM262" t="s">
        <v>1489</v>
      </c>
      <c r="CN262" t="s">
        <v>1857</v>
      </c>
      <c r="CO262" t="s">
        <v>1858</v>
      </c>
      <c r="CP262" t="s">
        <v>1859</v>
      </c>
      <c r="CQ262" t="s">
        <v>1728</v>
      </c>
      <c r="CR262" t="s">
        <v>1743</v>
      </c>
      <c r="CS262" t="s">
        <v>1751</v>
      </c>
      <c r="CT262" t="s">
        <v>1760</v>
      </c>
      <c r="CU262" t="s">
        <v>1753</v>
      </c>
      <c r="CV262" t="str">
        <f>SUBSTITUTE(Task_exp7437[[#This Row],[Shipment_Order__r.Client_Reference__c]]&amp;":"&amp;Task_exp7437[[#This Row],[Master_Task_LookupName]],"\","")</f>
        <v>MED12:Multiple FDAs package labelling</v>
      </c>
    </row>
    <row r="263" spans="91:100" x14ac:dyDescent="0.25">
      <c r="CM263" t="s">
        <v>1489</v>
      </c>
      <c r="CN263" t="s">
        <v>1867</v>
      </c>
      <c r="CO263" t="s">
        <v>1868</v>
      </c>
      <c r="CP263" t="s">
        <v>1869</v>
      </c>
      <c r="CQ263" t="s">
        <v>1728</v>
      </c>
      <c r="CR263" t="s">
        <v>1743</v>
      </c>
      <c r="CS263" t="s">
        <v>1751</v>
      </c>
      <c r="CT263" t="s">
        <v>1752</v>
      </c>
      <c r="CU263" t="s">
        <v>1753</v>
      </c>
      <c r="CV263" t="str">
        <f>SUBSTITUTE(Task_exp7437[[#This Row],[Shipment_Order__r.Client_Reference__c]]&amp;":"&amp;Task_exp7437[[#This Row],[Master_Task_LookupName]],"\","")</f>
        <v>MED12:Auto CI Used</v>
      </c>
    </row>
    <row r="264" spans="91:100" x14ac:dyDescent="0.25">
      <c r="CM264" t="s">
        <v>1489</v>
      </c>
      <c r="CN264" t="s">
        <v>2197</v>
      </c>
      <c r="CO264" t="s">
        <v>2198</v>
      </c>
      <c r="CP264" t="s">
        <v>2199</v>
      </c>
      <c r="CQ264" t="s">
        <v>1728</v>
      </c>
      <c r="CR264" t="s">
        <v>1743</v>
      </c>
      <c r="CS264" t="s">
        <v>1751</v>
      </c>
      <c r="CT264" t="s">
        <v>1752</v>
      </c>
      <c r="CU264" t="s">
        <v>1753</v>
      </c>
      <c r="CV264" t="str">
        <f>SUBSTITUTE(Task_exp7437[[#This Row],[Shipment_Order__r.Client_Reference__c]]&amp;":"&amp;Task_exp7437[[#This Row],[Master_Task_LookupName]],"\","")</f>
        <v>MED12:Air Waybill Required (Client) (No Notify Party)</v>
      </c>
    </row>
    <row r="265" spans="91:100" x14ac:dyDescent="0.25">
      <c r="CM265" t="s">
        <v>1564</v>
      </c>
      <c r="CN265" t="s">
        <v>1801</v>
      </c>
      <c r="CO265" t="s">
        <v>1802</v>
      </c>
      <c r="CP265" t="s">
        <v>1803</v>
      </c>
      <c r="CQ265" t="s">
        <v>1728</v>
      </c>
      <c r="CR265" t="s">
        <v>1743</v>
      </c>
      <c r="CS265" t="s">
        <v>1751</v>
      </c>
      <c r="CT265" t="s">
        <v>1760</v>
      </c>
      <c r="CU265" t="s">
        <v>1753</v>
      </c>
      <c r="CV265" t="str">
        <f>SUBSTITUTE(Task_exp7437[[#This Row],[Shipment_Order__r.Client_Reference__c]]&amp;":"&amp;Task_exp7437[[#This Row],[Master_Task_LookupName]],"\","")</f>
        <v>MED13:Data Centre Ticket Number Required</v>
      </c>
    </row>
    <row r="266" spans="91:100" x14ac:dyDescent="0.25">
      <c r="CM266" t="s">
        <v>1564</v>
      </c>
      <c r="CN266" t="s">
        <v>1748</v>
      </c>
      <c r="CO266" t="s">
        <v>1749</v>
      </c>
      <c r="CP266" t="s">
        <v>1750</v>
      </c>
      <c r="CQ266" t="s">
        <v>1728</v>
      </c>
      <c r="CR266" t="s">
        <v>1743</v>
      </c>
      <c r="CS266" t="s">
        <v>1751</v>
      </c>
      <c r="CT266" t="s">
        <v>1752</v>
      </c>
      <c r="CU266" t="s">
        <v>1753</v>
      </c>
      <c r="CV266" t="str">
        <f>SUBSTITUTE(Task_exp7437[[#This Row],[Shipment_Order__r.Client_Reference__c]]&amp;":"&amp;Task_exp7437[[#This Row],[Master_Task_LookupName]],"\","")</f>
        <v>MED13:Final Delivery Addresses Required</v>
      </c>
    </row>
    <row r="267" spans="91:100" x14ac:dyDescent="0.25">
      <c r="CM267" t="s">
        <v>1564</v>
      </c>
      <c r="CN267" t="s">
        <v>2351</v>
      </c>
      <c r="CO267" t="s">
        <v>2352</v>
      </c>
      <c r="CP267" t="s">
        <v>2353</v>
      </c>
      <c r="CQ267" t="s">
        <v>1728</v>
      </c>
      <c r="CR267" t="s">
        <v>1743</v>
      </c>
      <c r="CS267" t="s">
        <v>1751</v>
      </c>
      <c r="CT267" t="s">
        <v>1760</v>
      </c>
      <c r="CU267" t="s">
        <v>1753</v>
      </c>
      <c r="CV267" t="str">
        <f>SUBSTITUTE(Task_exp7437[[#This Row],[Shipment_Order__r.Client_Reference__c]]&amp;":"&amp;Task_exp7437[[#This Row],[Master_Task_LookupName]],"\","")</f>
        <v>MED13:Shipper's Letter of Instruction (Special)</v>
      </c>
    </row>
    <row r="268" spans="91:100" x14ac:dyDescent="0.25">
      <c r="CM268" t="s">
        <v>1564</v>
      </c>
      <c r="CN268" t="s">
        <v>2052</v>
      </c>
      <c r="CO268" t="s">
        <v>2053</v>
      </c>
      <c r="CP268" t="s">
        <v>2054</v>
      </c>
      <c r="CQ268" t="s">
        <v>1728</v>
      </c>
      <c r="CR268" t="s">
        <v>1743</v>
      </c>
      <c r="CS268" t="s">
        <v>1751</v>
      </c>
      <c r="CT268" t="s">
        <v>1752</v>
      </c>
      <c r="CU268" t="s">
        <v>1753</v>
      </c>
      <c r="CV268" t="str">
        <f>SUBSTITUTE(Task_exp7437[[#This Row],[Shipment_Order__r.Client_Reference__c]]&amp;":"&amp;Task_exp7437[[#This Row],[Master_Task_LookupName]],"\","")</f>
        <v>MED13:Courier Picklist Selection</v>
      </c>
    </row>
    <row r="269" spans="91:100" x14ac:dyDescent="0.25">
      <c r="CM269" t="s">
        <v>1564</v>
      </c>
      <c r="CN269" t="s">
        <v>2354</v>
      </c>
      <c r="CO269" t="s">
        <v>2355</v>
      </c>
      <c r="CP269" t="s">
        <v>2356</v>
      </c>
      <c r="CQ269" t="s">
        <v>1728</v>
      </c>
      <c r="CR269" t="s">
        <v>1743</v>
      </c>
      <c r="CS269" t="s">
        <v>1751</v>
      </c>
      <c r="CT269" t="s">
        <v>1760</v>
      </c>
      <c r="CU269" t="s">
        <v>1909</v>
      </c>
      <c r="CV269" t="str">
        <f>SUBSTITUTE(Task_exp7437[[#This Row],[Shipment_Order__r.Client_Reference__c]]&amp;":"&amp;Task_exp7437[[#This Row],[Master_Task_LookupName]],"\","")</f>
        <v>MED13:Certificate of Conformity (CoC)</v>
      </c>
    </row>
    <row r="270" spans="91:100" x14ac:dyDescent="0.25">
      <c r="CM270" t="s">
        <v>1564</v>
      </c>
      <c r="CN270" t="s">
        <v>1843</v>
      </c>
      <c r="CO270" t="s">
        <v>1844</v>
      </c>
      <c r="CP270" t="s">
        <v>1845</v>
      </c>
      <c r="CQ270" t="s">
        <v>1728</v>
      </c>
      <c r="CR270" t="s">
        <v>1743</v>
      </c>
      <c r="CS270" t="s">
        <v>1751</v>
      </c>
      <c r="CT270" t="s">
        <v>1760</v>
      </c>
      <c r="CU270" t="s">
        <v>1753</v>
      </c>
      <c r="CV270" t="str">
        <f>SUBSTITUTE(Task_exp7437[[#This Row],[Shipment_Order__r.Client_Reference__c]]&amp;":"&amp;Task_exp7437[[#This Row],[Master_Task_LookupName]],"\","")</f>
        <v>MED13:Datasheet</v>
      </c>
    </row>
    <row r="271" spans="91:100" x14ac:dyDescent="0.25">
      <c r="CM271" t="s">
        <v>1564</v>
      </c>
      <c r="CN271" t="s">
        <v>2075</v>
      </c>
      <c r="CO271" t="s">
        <v>2076</v>
      </c>
      <c r="CP271" t="s">
        <v>2077</v>
      </c>
      <c r="CQ271" t="s">
        <v>1728</v>
      </c>
      <c r="CR271" t="s">
        <v>1743</v>
      </c>
      <c r="CS271" t="s">
        <v>1751</v>
      </c>
      <c r="CT271" t="s">
        <v>1760</v>
      </c>
      <c r="CU271" t="s">
        <v>1973</v>
      </c>
      <c r="CV271" t="str">
        <f>SUBSTITUTE(Task_exp7437[[#This Row],[Shipment_Order__r.Client_Reference__c]]&amp;":"&amp;Task_exp7437[[#This Row],[Master_Task_LookupName]],"\","")</f>
        <v>MED13:No Binding Quote Available (Freight Forwarder)</v>
      </c>
    </row>
    <row r="272" spans="91:100" x14ac:dyDescent="0.25">
      <c r="CM272" t="s">
        <v>1564</v>
      </c>
      <c r="CN272" t="s">
        <v>2224</v>
      </c>
      <c r="CO272" t="s">
        <v>2225</v>
      </c>
      <c r="CP272" t="s">
        <v>2226</v>
      </c>
      <c r="CQ272" t="s">
        <v>1728</v>
      </c>
      <c r="CR272" t="s">
        <v>1743</v>
      </c>
      <c r="CS272" t="s">
        <v>1751</v>
      </c>
      <c r="CT272" t="s">
        <v>1760</v>
      </c>
      <c r="CU272" t="s">
        <v>1753</v>
      </c>
      <c r="CV272" t="str">
        <f>SUBSTITUTE(Task_exp7437[[#This Row],[Shipment_Order__r.Client_Reference__c]]&amp;":"&amp;Task_exp7437[[#This Row],[Master_Task_LookupName]],"\","")</f>
        <v>MED13:TESTING TASK - DO NOT COMPLETE</v>
      </c>
    </row>
    <row r="273" spans="91:100" x14ac:dyDescent="0.25">
      <c r="CM273" t="s">
        <v>1564</v>
      </c>
      <c r="CN273" t="s">
        <v>2135</v>
      </c>
      <c r="CO273" t="s">
        <v>2136</v>
      </c>
      <c r="CP273" t="s">
        <v>2137</v>
      </c>
      <c r="CQ273" t="s">
        <v>1728</v>
      </c>
      <c r="CR273" t="s">
        <v>1743</v>
      </c>
      <c r="CS273" t="s">
        <v>1751</v>
      </c>
      <c r="CT273" t="s">
        <v>1752</v>
      </c>
      <c r="CU273" t="s">
        <v>1753</v>
      </c>
      <c r="CV273" t="str">
        <f>SUBSTITUTE(Task_exp7437[[#This Row],[Shipment_Order__r.Client_Reference__c]]&amp;":"&amp;Task_exp7437[[#This Row],[Master_Task_LookupName]],"\","")</f>
        <v>MED13:Schedule Pick-up (TecEx) - Manual FF</v>
      </c>
    </row>
    <row r="274" spans="91:100" x14ac:dyDescent="0.25">
      <c r="CM274" t="s">
        <v>1564</v>
      </c>
      <c r="CN274" t="s">
        <v>2357</v>
      </c>
      <c r="CO274" t="s">
        <v>2358</v>
      </c>
      <c r="CP274" t="s">
        <v>2359</v>
      </c>
      <c r="CQ274" t="s">
        <v>1728</v>
      </c>
      <c r="CR274" t="s">
        <v>1743</v>
      </c>
      <c r="CS274" t="s">
        <v>2360</v>
      </c>
      <c r="CT274" t="s">
        <v>1760</v>
      </c>
      <c r="CU274" t="s">
        <v>1909</v>
      </c>
      <c r="CV274" t="str">
        <f>SUBSTITUTE(Task_exp7437[[#This Row],[Shipment_Order__r.Client_Reference__c]]&amp;":"&amp;Task_exp7437[[#This Row],[Master_Task_LookupName]],"\","")</f>
        <v>MED13:COO Certificate - from Freight Forwarder (US Shipments)</v>
      </c>
    </row>
    <row r="275" spans="91:100" x14ac:dyDescent="0.25">
      <c r="CM275" t="s">
        <v>1564</v>
      </c>
      <c r="CN275" t="s">
        <v>2230</v>
      </c>
      <c r="CO275" t="s">
        <v>2231</v>
      </c>
      <c r="CP275" t="s">
        <v>2232</v>
      </c>
      <c r="CQ275" t="s">
        <v>1728</v>
      </c>
      <c r="CR275" t="s">
        <v>1743</v>
      </c>
      <c r="CS275" t="s">
        <v>1751</v>
      </c>
      <c r="CT275" t="s">
        <v>2233</v>
      </c>
      <c r="CU275" t="s">
        <v>1909</v>
      </c>
      <c r="CV275" t="str">
        <f>SUBSTITUTE(Task_exp7437[[#This Row],[Shipment_Order__r.Client_Reference__c]]&amp;":"&amp;Task_exp7437[[#This Row],[Master_Task_LookupName]],"\","")</f>
        <v>MED13:Packing List (Client)</v>
      </c>
    </row>
    <row r="276" spans="91:100" x14ac:dyDescent="0.25">
      <c r="CM276" t="s">
        <v>1564</v>
      </c>
      <c r="CN276" t="s">
        <v>2361</v>
      </c>
      <c r="CO276" t="s">
        <v>2362</v>
      </c>
      <c r="CP276" t="s">
        <v>2363</v>
      </c>
      <c r="CQ276" t="s">
        <v>1728</v>
      </c>
      <c r="CR276" t="s">
        <v>1743</v>
      </c>
      <c r="CS276" t="s">
        <v>1751</v>
      </c>
      <c r="CT276" t="s">
        <v>1760</v>
      </c>
      <c r="CU276" t="s">
        <v>1753</v>
      </c>
      <c r="CV276" t="str">
        <f>SUBSTITUTE(Task_exp7437[[#This Row],[Shipment_Order__r.Client_Reference__c]]&amp;":"&amp;Task_exp7437[[#This Row],[Master_Task_LookupName]],"\","")</f>
        <v>MED13:Insurance Information Required</v>
      </c>
    </row>
    <row r="277" spans="91:100" x14ac:dyDescent="0.25">
      <c r="CM277" t="s">
        <v>1564</v>
      </c>
      <c r="CN277" t="s">
        <v>2160</v>
      </c>
      <c r="CO277" t="s">
        <v>2161</v>
      </c>
      <c r="CP277" t="s">
        <v>2162</v>
      </c>
      <c r="CQ277" t="s">
        <v>1728</v>
      </c>
      <c r="CR277" t="s">
        <v>1743</v>
      </c>
      <c r="CS277" t="s">
        <v>1751</v>
      </c>
      <c r="CT277" t="s">
        <v>1760</v>
      </c>
      <c r="CU277" t="s">
        <v>1909</v>
      </c>
      <c r="CV277" t="str">
        <f>SUBSTITUTE(Task_exp7437[[#This Row],[Shipment_Order__r.Client_Reference__c]]&amp;":"&amp;Task_exp7437[[#This Row],[Master_Task_LookupName]],"\","")</f>
        <v>MED13:Upfront Payment of Taxes (By CPA)</v>
      </c>
    </row>
    <row r="278" spans="91:100" x14ac:dyDescent="0.25">
      <c r="CM278" t="s">
        <v>1564</v>
      </c>
      <c r="CN278" t="s">
        <v>1952</v>
      </c>
      <c r="CO278" t="s">
        <v>1953</v>
      </c>
      <c r="CP278" t="s">
        <v>1954</v>
      </c>
      <c r="CQ278" t="s">
        <v>1728</v>
      </c>
      <c r="CR278" t="s">
        <v>1743</v>
      </c>
      <c r="CS278" t="s">
        <v>1751</v>
      </c>
      <c r="CT278" t="s">
        <v>1752</v>
      </c>
      <c r="CU278" t="s">
        <v>1753</v>
      </c>
      <c r="CV278" t="str">
        <f>SUBSTITUTE(Task_exp7437[[#This Row],[Shipment_Order__r.Client_Reference__c]]&amp;":"&amp;Task_exp7437[[#This Row],[Master_Task_LookupName]],"\","")</f>
        <v>MED13:Shipping Pack to be Compiled</v>
      </c>
    </row>
    <row r="279" spans="91:100" x14ac:dyDescent="0.25">
      <c r="CM279" t="s">
        <v>1564</v>
      </c>
      <c r="CN279" t="s">
        <v>2328</v>
      </c>
      <c r="CO279" t="s">
        <v>2443</v>
      </c>
      <c r="CP279" t="s">
        <v>2329</v>
      </c>
      <c r="CQ279" t="s">
        <v>1728</v>
      </c>
      <c r="CR279" t="s">
        <v>1743</v>
      </c>
      <c r="CS279" t="s">
        <v>1751</v>
      </c>
      <c r="CT279" t="s">
        <v>1760</v>
      </c>
      <c r="CU279" t="s">
        <v>1753</v>
      </c>
      <c r="CV279" t="str">
        <f>SUBSTITUTE(Task_exp7437[[#This Row],[Shipment_Order__r.Client_Reference__c]]&amp;":"&amp;Task_exp7437[[#This Row],[Master_Task_LookupName]],"\","")</f>
        <v>MED13:Enquire if the Rhenus Hub has been utilized for this shipment</v>
      </c>
    </row>
    <row r="280" spans="91:100" x14ac:dyDescent="0.25">
      <c r="CM280" t="s">
        <v>1564</v>
      </c>
      <c r="CN280" t="s">
        <v>2191</v>
      </c>
      <c r="CO280" t="s">
        <v>2192</v>
      </c>
      <c r="CP280" t="s">
        <v>2193</v>
      </c>
      <c r="CQ280" t="s">
        <v>1728</v>
      </c>
      <c r="CR280" t="s">
        <v>1743</v>
      </c>
      <c r="CS280" t="s">
        <v>1751</v>
      </c>
      <c r="CT280" t="s">
        <v>1760</v>
      </c>
      <c r="CU280" t="s">
        <v>1753</v>
      </c>
      <c r="CV280" t="str">
        <f>SUBSTITUTE(Task_exp7437[[#This Row],[Shipment_Order__r.Client_Reference__c]]&amp;":"&amp;Task_exp7437[[#This Row],[Master_Task_LookupName]],"\","")</f>
        <v>MED13:Attestation Required</v>
      </c>
    </row>
    <row r="281" spans="91:100" x14ac:dyDescent="0.25">
      <c r="CM281" t="s">
        <v>1564</v>
      </c>
      <c r="CN281" t="s">
        <v>2364</v>
      </c>
      <c r="CO281" t="s">
        <v>2365</v>
      </c>
      <c r="CP281" t="s">
        <v>2366</v>
      </c>
      <c r="CQ281" t="s">
        <v>1728</v>
      </c>
      <c r="CR281" t="s">
        <v>1743</v>
      </c>
      <c r="CS281" t="s">
        <v>1751</v>
      </c>
      <c r="CT281" t="s">
        <v>1760</v>
      </c>
      <c r="CU281" t="s">
        <v>1753</v>
      </c>
      <c r="CV281" t="str">
        <f>SUBSTITUTE(Task_exp7437[[#This Row],[Shipment_Order__r.Client_Reference__c]]&amp;":"&amp;Task_exp7437[[#This Row],[Master_Task_LookupName]],"\","")</f>
        <v>MED13:Pre-inspection Required</v>
      </c>
    </row>
    <row r="282" spans="91:100" x14ac:dyDescent="0.25">
      <c r="CM282" t="s">
        <v>1564</v>
      </c>
      <c r="CN282" t="s">
        <v>2221</v>
      </c>
      <c r="CO282" t="s">
        <v>2222</v>
      </c>
      <c r="CP282" t="s">
        <v>2223</v>
      </c>
      <c r="CQ282" t="s">
        <v>1728</v>
      </c>
      <c r="CR282" t="s">
        <v>1743</v>
      </c>
      <c r="CS282" t="s">
        <v>1751</v>
      </c>
      <c r="CT282" t="s">
        <v>1752</v>
      </c>
      <c r="CU282" t="s">
        <v>1753</v>
      </c>
      <c r="CV282" t="str">
        <f>SUBSTITUTE(Task_exp7437[[#This Row],[Shipment_Order__r.Client_Reference__c]]&amp;":"&amp;Task_exp7437[[#This Row],[Master_Task_LookupName]],"\","")</f>
        <v>MED13:Commercial Invoice Required (Client)</v>
      </c>
    </row>
    <row r="283" spans="91:100" x14ac:dyDescent="0.25">
      <c r="CM283" t="s">
        <v>1573</v>
      </c>
      <c r="CN283" t="s">
        <v>2367</v>
      </c>
      <c r="CO283" t="s">
        <v>2368</v>
      </c>
      <c r="CP283" t="s">
        <v>2369</v>
      </c>
      <c r="CQ283" t="s">
        <v>1728</v>
      </c>
      <c r="CR283" t="s">
        <v>1743</v>
      </c>
      <c r="CS283" t="s">
        <v>1929</v>
      </c>
      <c r="CT283" t="s">
        <v>2233</v>
      </c>
      <c r="CU283" t="s">
        <v>1909</v>
      </c>
      <c r="CV283" t="str">
        <f>SUBSTITUTE(Task_exp7437[[#This Row],[Shipment_Order__r.Client_Reference__c]]&amp;":"&amp;Task_exp7437[[#This Row],[Master_Task_LookupName]],"\","")</f>
        <v>MED14:Taiwan Custom POD</v>
      </c>
    </row>
    <row r="284" spans="91:100" x14ac:dyDescent="0.25">
      <c r="CM284" t="s">
        <v>1573</v>
      </c>
      <c r="CN284" t="s">
        <v>2370</v>
      </c>
      <c r="CO284" t="s">
        <v>2371</v>
      </c>
      <c r="CP284" t="s">
        <v>2372</v>
      </c>
      <c r="CQ284" t="s">
        <v>1728</v>
      </c>
      <c r="CR284" t="s">
        <v>1743</v>
      </c>
      <c r="CS284" t="s">
        <v>1751</v>
      </c>
      <c r="CT284" t="s">
        <v>1760</v>
      </c>
      <c r="CU284" t="s">
        <v>1909</v>
      </c>
      <c r="CV284" t="str">
        <f>SUBSTITUTE(Task_exp7437[[#This Row],[Shipment_Order__r.Client_Reference__c]]&amp;":"&amp;Task_exp7437[[#This Row],[Master_Task_LookupName]],"\","")</f>
        <v>MED14:Additional Compliance Potentially Required for Part(s)</v>
      </c>
    </row>
    <row r="285" spans="91:100" x14ac:dyDescent="0.25">
      <c r="CM285" t="s">
        <v>1573</v>
      </c>
      <c r="CN285" t="s">
        <v>1748</v>
      </c>
      <c r="CO285" t="s">
        <v>1749</v>
      </c>
      <c r="CP285" t="s">
        <v>1750</v>
      </c>
      <c r="CQ285" t="s">
        <v>1728</v>
      </c>
      <c r="CR285" t="s">
        <v>1743</v>
      </c>
      <c r="CS285" t="s">
        <v>1751</v>
      </c>
      <c r="CT285" t="s">
        <v>1752</v>
      </c>
      <c r="CU285" t="s">
        <v>1753</v>
      </c>
      <c r="CV285" t="str">
        <f>SUBSTITUTE(Task_exp7437[[#This Row],[Shipment_Order__r.Client_Reference__c]]&amp;":"&amp;Task_exp7437[[#This Row],[Master_Task_LookupName]],"\","")</f>
        <v>MED14:Final Delivery Addresses Required</v>
      </c>
    </row>
    <row r="286" spans="91:100" x14ac:dyDescent="0.25">
      <c r="CM286" t="s">
        <v>1573</v>
      </c>
      <c r="CN286" t="s">
        <v>1986</v>
      </c>
      <c r="CO286" t="s">
        <v>1987</v>
      </c>
      <c r="CP286" t="s">
        <v>1988</v>
      </c>
      <c r="CQ286" t="s">
        <v>1728</v>
      </c>
      <c r="CR286" t="s">
        <v>1743</v>
      </c>
      <c r="CS286" t="s">
        <v>1751</v>
      </c>
      <c r="CT286" t="s">
        <v>1752</v>
      </c>
      <c r="CU286" t="s">
        <v>1753</v>
      </c>
      <c r="CV286" t="str">
        <f>SUBSTITUTE(Task_exp7437[[#This Row],[Shipment_Order__r.Client_Reference__c]]&amp;":"&amp;Task_exp7437[[#This Row],[Master_Task_LookupName]],"\","")</f>
        <v>MED14:Package Information Required</v>
      </c>
    </row>
    <row r="287" spans="91:100" x14ac:dyDescent="0.25">
      <c r="CM287" t="s">
        <v>1573</v>
      </c>
      <c r="CN287" t="s">
        <v>2218</v>
      </c>
      <c r="CO287" t="s">
        <v>2219</v>
      </c>
      <c r="CP287" t="s">
        <v>2220</v>
      </c>
      <c r="CQ287" t="s">
        <v>1728</v>
      </c>
      <c r="CR287" t="s">
        <v>1743</v>
      </c>
      <c r="CS287" t="s">
        <v>1751</v>
      </c>
      <c r="CT287" t="s">
        <v>1752</v>
      </c>
      <c r="CU287" t="s">
        <v>1909</v>
      </c>
      <c r="CV287" t="str">
        <f>SUBSTITUTE(Task_exp7437[[#This Row],[Shipment_Order__r.Client_Reference__c]]&amp;":"&amp;Task_exp7437[[#This Row],[Master_Task_LookupName]],"\","")</f>
        <v>MED14:Valuation Issues</v>
      </c>
    </row>
    <row r="288" spans="91:100" x14ac:dyDescent="0.25">
      <c r="CM288" t="s">
        <v>1573</v>
      </c>
      <c r="CN288" t="s">
        <v>1801</v>
      </c>
      <c r="CO288" t="s">
        <v>1802</v>
      </c>
      <c r="CP288" t="s">
        <v>1803</v>
      </c>
      <c r="CQ288" t="s">
        <v>1728</v>
      </c>
      <c r="CR288" t="s">
        <v>1743</v>
      </c>
      <c r="CS288" t="s">
        <v>1751</v>
      </c>
      <c r="CT288" t="s">
        <v>1760</v>
      </c>
      <c r="CU288" t="s">
        <v>1753</v>
      </c>
      <c r="CV288" t="str">
        <f>SUBSTITUTE(Task_exp7437[[#This Row],[Shipment_Order__r.Client_Reference__c]]&amp;":"&amp;Task_exp7437[[#This Row],[Master_Task_LookupName]],"\","")</f>
        <v>MED14:Data Centre Ticket Number Required</v>
      </c>
    </row>
    <row r="289" spans="91:100" x14ac:dyDescent="0.25">
      <c r="CM289" t="s">
        <v>1573</v>
      </c>
      <c r="CN289" t="s">
        <v>1816</v>
      </c>
      <c r="CO289" t="s">
        <v>1817</v>
      </c>
      <c r="CP289" t="s">
        <v>1818</v>
      </c>
      <c r="CQ289" t="s">
        <v>1728</v>
      </c>
      <c r="CR289" t="s">
        <v>1743</v>
      </c>
      <c r="CS289" t="s">
        <v>1751</v>
      </c>
      <c r="CT289" t="s">
        <v>1752</v>
      </c>
      <c r="CU289" t="s">
        <v>1753</v>
      </c>
      <c r="CV289" t="str">
        <f>SUBSTITUTE(Task_exp7437[[#This Row],[Shipment_Order__r.Client_Reference__c]]&amp;":"&amp;Task_exp7437[[#This Row],[Master_Task_LookupName]],"\","")</f>
        <v>MED14:Commercial Invoice Required (TecEx)</v>
      </c>
    </row>
    <row r="290" spans="91:100" x14ac:dyDescent="0.25">
      <c r="CM290" t="s">
        <v>1573</v>
      </c>
      <c r="CN290" t="s">
        <v>1843</v>
      </c>
      <c r="CO290" t="s">
        <v>1844</v>
      </c>
      <c r="CP290" t="s">
        <v>1845</v>
      </c>
      <c r="CQ290" t="s">
        <v>1728</v>
      </c>
      <c r="CR290" t="s">
        <v>1743</v>
      </c>
      <c r="CS290" t="s">
        <v>1751</v>
      </c>
      <c r="CT290" t="s">
        <v>1760</v>
      </c>
      <c r="CU290" t="s">
        <v>1753</v>
      </c>
      <c r="CV290" t="str">
        <f>SUBSTITUTE(Task_exp7437[[#This Row],[Shipment_Order__r.Client_Reference__c]]&amp;":"&amp;Task_exp7437[[#This Row],[Master_Task_LookupName]],"\","")</f>
        <v>MED14:Datasheet</v>
      </c>
    </row>
    <row r="291" spans="91:100" x14ac:dyDescent="0.25">
      <c r="CM291" t="s">
        <v>1573</v>
      </c>
      <c r="CN291" t="s">
        <v>1857</v>
      </c>
      <c r="CO291" t="s">
        <v>1858</v>
      </c>
      <c r="CP291" t="s">
        <v>1859</v>
      </c>
      <c r="CQ291" t="s">
        <v>1728</v>
      </c>
      <c r="CR291" t="s">
        <v>1743</v>
      </c>
      <c r="CS291" t="s">
        <v>1751</v>
      </c>
      <c r="CT291" t="s">
        <v>1760</v>
      </c>
      <c r="CU291" t="s">
        <v>1753</v>
      </c>
      <c r="CV291" t="str">
        <f>SUBSTITUTE(Task_exp7437[[#This Row],[Shipment_Order__r.Client_Reference__c]]&amp;":"&amp;Task_exp7437[[#This Row],[Master_Task_LookupName]],"\","")</f>
        <v>MED14:Multiple FDAs package labelling</v>
      </c>
    </row>
    <row r="292" spans="91:100" x14ac:dyDescent="0.25">
      <c r="CM292" t="s">
        <v>1573</v>
      </c>
      <c r="CN292" t="s">
        <v>1867</v>
      </c>
      <c r="CO292" t="s">
        <v>1868</v>
      </c>
      <c r="CP292" t="s">
        <v>1869</v>
      </c>
      <c r="CQ292" t="s">
        <v>1728</v>
      </c>
      <c r="CR292" t="s">
        <v>1743</v>
      </c>
      <c r="CS292" t="s">
        <v>1751</v>
      </c>
      <c r="CT292" t="s">
        <v>1752</v>
      </c>
      <c r="CU292" t="s">
        <v>1753</v>
      </c>
      <c r="CV292" t="str">
        <f>SUBSTITUTE(Task_exp7437[[#This Row],[Shipment_Order__r.Client_Reference__c]]&amp;":"&amp;Task_exp7437[[#This Row],[Master_Task_LookupName]],"\","")</f>
        <v>MED14:Auto CI Used</v>
      </c>
    </row>
    <row r="293" spans="91:100" x14ac:dyDescent="0.25">
      <c r="CM293" t="s">
        <v>1573</v>
      </c>
      <c r="CN293" t="s">
        <v>1906</v>
      </c>
      <c r="CO293" t="s">
        <v>1907</v>
      </c>
      <c r="CP293" t="s">
        <v>1908</v>
      </c>
      <c r="CQ293" t="s">
        <v>1728</v>
      </c>
      <c r="CR293" t="s">
        <v>1743</v>
      </c>
      <c r="CS293" t="s">
        <v>1751</v>
      </c>
      <c r="CT293" t="s">
        <v>1760</v>
      </c>
      <c r="CU293" t="s">
        <v>1909</v>
      </c>
      <c r="CV293" t="str">
        <f>SUBSTITUTE(Task_exp7437[[#This Row],[Shipment_Order__r.Client_Reference__c]]&amp;":"&amp;Task_exp7437[[#This Row],[Master_Task_LookupName]],"\","")</f>
        <v>MED14:AWB Approved Internally</v>
      </c>
    </row>
    <row r="294" spans="91:100" x14ac:dyDescent="0.25">
      <c r="CM294" t="s">
        <v>1573</v>
      </c>
      <c r="CN294" t="s">
        <v>1924</v>
      </c>
      <c r="CO294" t="s">
        <v>1925</v>
      </c>
      <c r="CP294" t="s">
        <v>1926</v>
      </c>
      <c r="CQ294" t="s">
        <v>1728</v>
      </c>
      <c r="CR294" t="s">
        <v>1743</v>
      </c>
      <c r="CS294" t="s">
        <v>1751</v>
      </c>
      <c r="CT294" t="s">
        <v>1760</v>
      </c>
      <c r="CU294" t="s">
        <v>1753</v>
      </c>
      <c r="CV294" t="str">
        <f>SUBSTITUTE(Task_exp7437[[#This Row],[Shipment_Order__r.Client_Reference__c]]&amp;":"&amp;Task_exp7437[[#This Row],[Master_Task_LookupName]],"\","")</f>
        <v>MED14:Finance Ready to Invoice</v>
      </c>
    </row>
    <row r="295" spans="91:100" x14ac:dyDescent="0.25">
      <c r="CM295" t="s">
        <v>1573</v>
      </c>
      <c r="CN295" t="s">
        <v>1952</v>
      </c>
      <c r="CO295" t="s">
        <v>1953</v>
      </c>
      <c r="CP295" t="s">
        <v>1954</v>
      </c>
      <c r="CQ295" t="s">
        <v>1728</v>
      </c>
      <c r="CR295" t="s">
        <v>1743</v>
      </c>
      <c r="CS295" t="s">
        <v>1751</v>
      </c>
      <c r="CT295" t="s">
        <v>1752</v>
      </c>
      <c r="CU295" t="s">
        <v>1753</v>
      </c>
      <c r="CV295" t="str">
        <f>SUBSTITUTE(Task_exp7437[[#This Row],[Shipment_Order__r.Client_Reference__c]]&amp;":"&amp;Task_exp7437[[#This Row],[Master_Task_LookupName]],"\","")</f>
        <v>MED14:Shipping Pack to be Compiled</v>
      </c>
    </row>
    <row r="296" spans="91:100" x14ac:dyDescent="0.25">
      <c r="CM296" t="s">
        <v>1573</v>
      </c>
      <c r="CN296" t="s">
        <v>1970</v>
      </c>
      <c r="CO296" t="s">
        <v>1971</v>
      </c>
      <c r="CP296" t="s">
        <v>1972</v>
      </c>
      <c r="CQ296" t="s">
        <v>1728</v>
      </c>
      <c r="CR296" t="s">
        <v>1743</v>
      </c>
      <c r="CS296" t="s">
        <v>1751</v>
      </c>
      <c r="CT296" t="s">
        <v>1752</v>
      </c>
      <c r="CU296" t="s">
        <v>1973</v>
      </c>
      <c r="CV296" t="str">
        <f>SUBSTITUTE(Task_exp7437[[#This Row],[Shipment_Order__r.Client_Reference__c]]&amp;":"&amp;Task_exp7437[[#This Row],[Master_Task_LookupName]],"\","")</f>
        <v>MED14:Invoice Client (During Shipping)</v>
      </c>
    </row>
    <row r="297" spans="91:100" x14ac:dyDescent="0.25">
      <c r="CM297" t="s">
        <v>1573</v>
      </c>
      <c r="CN297" t="s">
        <v>1767</v>
      </c>
      <c r="CO297" t="s">
        <v>1768</v>
      </c>
      <c r="CP297" t="s">
        <v>1769</v>
      </c>
      <c r="CQ297" t="s">
        <v>1728</v>
      </c>
      <c r="CR297" t="s">
        <v>1743</v>
      </c>
      <c r="CS297" t="s">
        <v>1751</v>
      </c>
      <c r="CT297" t="s">
        <v>1752</v>
      </c>
      <c r="CU297" t="s">
        <v>1753</v>
      </c>
      <c r="CV297" t="str">
        <f>SUBSTITUTE(Task_exp7437[[#This Row],[Shipment_Order__r.Client_Reference__c]]&amp;":"&amp;Task_exp7437[[#This Row],[Master_Task_LookupName]],"\","")</f>
        <v>MED14:Air Waybill Required (Client) (With Notify Party)</v>
      </c>
    </row>
    <row r="298" spans="91:100" x14ac:dyDescent="0.25">
      <c r="CM298" t="s">
        <v>1573</v>
      </c>
      <c r="CN298" t="s">
        <v>2373</v>
      </c>
      <c r="CO298" t="s">
        <v>2374</v>
      </c>
      <c r="CP298" t="s">
        <v>2375</v>
      </c>
      <c r="CQ298" t="s">
        <v>1728</v>
      </c>
      <c r="CR298" t="s">
        <v>1743</v>
      </c>
      <c r="CS298" t="s">
        <v>1929</v>
      </c>
      <c r="CT298" t="s">
        <v>1760</v>
      </c>
      <c r="CU298" t="s">
        <v>1909</v>
      </c>
      <c r="CV298" t="str">
        <f>SUBSTITUTE(Task_exp7437[[#This Row],[Shipment_Order__r.Client_Reference__c]]&amp;":"&amp;Task_exp7437[[#This Row],[Master_Task_LookupName]],"\","")</f>
        <v>MED14:NCC Certificate</v>
      </c>
    </row>
    <row r="299" spans="91:100" x14ac:dyDescent="0.25">
      <c r="CM299" t="s">
        <v>1573</v>
      </c>
      <c r="CN299" t="s">
        <v>2376</v>
      </c>
      <c r="CO299" t="s">
        <v>2377</v>
      </c>
      <c r="CP299" t="s">
        <v>2378</v>
      </c>
      <c r="CQ299" t="s">
        <v>1728</v>
      </c>
      <c r="CR299" t="s">
        <v>1743</v>
      </c>
      <c r="CS299" t="s">
        <v>1929</v>
      </c>
      <c r="CT299" t="s">
        <v>1760</v>
      </c>
      <c r="CU299" t="s">
        <v>1909</v>
      </c>
      <c r="CV299" t="str">
        <f>SUBSTITUTE(Task_exp7437[[#This Row],[Shipment_Order__r.Client_Reference__c]]&amp;":"&amp;Task_exp7437[[#This Row],[Master_Task_LookupName]],"\","")</f>
        <v>MED14:BSMI</v>
      </c>
    </row>
    <row r="300" spans="91:100" x14ac:dyDescent="0.25">
      <c r="CM300" t="s">
        <v>1573</v>
      </c>
      <c r="CN300" t="s">
        <v>2379</v>
      </c>
      <c r="CO300" t="s">
        <v>2380</v>
      </c>
      <c r="CP300" t="s">
        <v>2381</v>
      </c>
      <c r="CQ300" t="s">
        <v>1728</v>
      </c>
      <c r="CR300" t="s">
        <v>1743</v>
      </c>
      <c r="CS300" t="s">
        <v>1751</v>
      </c>
      <c r="CT300" t="s">
        <v>1760</v>
      </c>
      <c r="CU300" t="s">
        <v>1909</v>
      </c>
      <c r="CV300" t="str">
        <f>SUBSTITUTE(Task_exp7437[[#This Row],[Shipment_Order__r.Client_Reference__c]]&amp;":"&amp;Task_exp7437[[#This Row],[Master_Task_LookupName]],"\","")</f>
        <v>MED14:Manufacturer Restricted (Part)</v>
      </c>
    </row>
    <row r="301" spans="91:100" x14ac:dyDescent="0.25">
      <c r="CM301" t="s">
        <v>1573</v>
      </c>
      <c r="CN301" t="s">
        <v>2382</v>
      </c>
      <c r="CO301" t="s">
        <v>2383</v>
      </c>
      <c r="CP301" t="s">
        <v>2384</v>
      </c>
      <c r="CQ301" t="s">
        <v>1728</v>
      </c>
      <c r="CR301" t="s">
        <v>1743</v>
      </c>
      <c r="CS301" t="s">
        <v>1929</v>
      </c>
      <c r="CT301" t="s">
        <v>1760</v>
      </c>
      <c r="CU301" t="s">
        <v>1909</v>
      </c>
      <c r="CV301" t="str">
        <f>SUBSTITUTE(Task_exp7437[[#This Row],[Shipment_Order__r.Client_Reference__c]]&amp;":"&amp;Task_exp7437[[#This Row],[Master_Task_LookupName]],"\","")</f>
        <v>MED14:Wireless Goods Limited to 10 samples</v>
      </c>
    </row>
    <row r="302" spans="91:100" x14ac:dyDescent="0.25">
      <c r="CM302" t="s">
        <v>1573</v>
      </c>
      <c r="CN302" t="s">
        <v>2194</v>
      </c>
      <c r="CO302" t="s">
        <v>2195</v>
      </c>
      <c r="CP302" t="s">
        <v>2196</v>
      </c>
      <c r="CQ302" t="s">
        <v>1728</v>
      </c>
      <c r="CR302" t="s">
        <v>1743</v>
      </c>
      <c r="CS302" t="s">
        <v>1751</v>
      </c>
      <c r="CT302" t="s">
        <v>1752</v>
      </c>
      <c r="CU302" t="s">
        <v>1753</v>
      </c>
      <c r="CV302" t="str">
        <f>SUBSTITUTE(Task_exp7437[[#This Row],[Shipment_Order__r.Client_Reference__c]]&amp;":"&amp;Task_exp7437[[#This Row],[Master_Task_LookupName]],"\","")</f>
        <v>MED14:Pick-up Address Required</v>
      </c>
    </row>
    <row r="303" spans="91:100" x14ac:dyDescent="0.25">
      <c r="CM303" t="s">
        <v>1522</v>
      </c>
      <c r="CN303" t="s">
        <v>2318</v>
      </c>
      <c r="CO303" t="s">
        <v>2319</v>
      </c>
      <c r="CP303" t="s">
        <v>2320</v>
      </c>
      <c r="CQ303" t="s">
        <v>1728</v>
      </c>
      <c r="CR303" t="s">
        <v>1743</v>
      </c>
      <c r="CS303" t="s">
        <v>1751</v>
      </c>
      <c r="CT303" t="s">
        <v>1760</v>
      </c>
      <c r="CU303" t="s">
        <v>1753</v>
      </c>
      <c r="CV303" t="str">
        <f>SUBSTITUTE(Task_exp7437[[#This Row],[Shipment_Order__r.Client_Reference__c]]&amp;":"&amp;Task_exp7437[[#This Row],[Master_Task_LookupName]],"\","")</f>
        <v>MED15:Purchase Order Required (for TecEx Services) Non-BATS</v>
      </c>
    </row>
    <row r="304" spans="91:100" x14ac:dyDescent="0.25">
      <c r="CM304" t="s">
        <v>1522</v>
      </c>
      <c r="CN304" t="s">
        <v>2194</v>
      </c>
      <c r="CO304" t="s">
        <v>2195</v>
      </c>
      <c r="CP304" t="s">
        <v>2196</v>
      </c>
      <c r="CQ304" t="s">
        <v>1728</v>
      </c>
      <c r="CR304" t="s">
        <v>1743</v>
      </c>
      <c r="CS304" t="s">
        <v>1751</v>
      </c>
      <c r="CT304" t="s">
        <v>1752</v>
      </c>
      <c r="CU304" t="s">
        <v>1753</v>
      </c>
      <c r="CV304" t="str">
        <f>SUBSTITUTE(Task_exp7437[[#This Row],[Shipment_Order__r.Client_Reference__c]]&amp;":"&amp;Task_exp7437[[#This Row],[Master_Task_LookupName]],"\","")</f>
        <v>MED15:Pick-up Address Required</v>
      </c>
    </row>
    <row r="305" spans="91:100" x14ac:dyDescent="0.25">
      <c r="CM305" t="s">
        <v>1522</v>
      </c>
      <c r="CN305" t="s">
        <v>1748</v>
      </c>
      <c r="CO305" t="s">
        <v>1749</v>
      </c>
      <c r="CP305" t="s">
        <v>1750</v>
      </c>
      <c r="CQ305" t="s">
        <v>1728</v>
      </c>
      <c r="CR305" t="s">
        <v>1743</v>
      </c>
      <c r="CS305" t="s">
        <v>1751</v>
      </c>
      <c r="CT305" t="s">
        <v>1752</v>
      </c>
      <c r="CU305" t="s">
        <v>1753</v>
      </c>
      <c r="CV305" t="str">
        <f>SUBSTITUTE(Task_exp7437[[#This Row],[Shipment_Order__r.Client_Reference__c]]&amp;":"&amp;Task_exp7437[[#This Row],[Master_Task_LookupName]],"\","")</f>
        <v>MED15:Final Delivery Addresses Required</v>
      </c>
    </row>
    <row r="306" spans="91:100" x14ac:dyDescent="0.25">
      <c r="CM306" t="s">
        <v>1522</v>
      </c>
      <c r="CN306" t="s">
        <v>1986</v>
      </c>
      <c r="CO306" t="s">
        <v>1987</v>
      </c>
      <c r="CP306" t="s">
        <v>1988</v>
      </c>
      <c r="CQ306" t="s">
        <v>1728</v>
      </c>
      <c r="CR306" t="s">
        <v>1743</v>
      </c>
      <c r="CS306" t="s">
        <v>1751</v>
      </c>
      <c r="CT306" t="s">
        <v>1752</v>
      </c>
      <c r="CU306" t="s">
        <v>1753</v>
      </c>
      <c r="CV306" t="str">
        <f>SUBSTITUTE(Task_exp7437[[#This Row],[Shipment_Order__r.Client_Reference__c]]&amp;":"&amp;Task_exp7437[[#This Row],[Master_Task_LookupName]],"\","")</f>
        <v>MED15:Package Information Required</v>
      </c>
    </row>
    <row r="307" spans="91:100" x14ac:dyDescent="0.25">
      <c r="CM307" t="s">
        <v>1522</v>
      </c>
      <c r="CN307" t="s">
        <v>1801</v>
      </c>
      <c r="CO307" t="s">
        <v>1802</v>
      </c>
      <c r="CP307" t="s">
        <v>1803</v>
      </c>
      <c r="CQ307" t="s">
        <v>1728</v>
      </c>
      <c r="CR307" t="s">
        <v>1743</v>
      </c>
      <c r="CS307" t="s">
        <v>1751</v>
      </c>
      <c r="CT307" t="s">
        <v>1760</v>
      </c>
      <c r="CU307" t="s">
        <v>1753</v>
      </c>
      <c r="CV307" t="str">
        <f>SUBSTITUTE(Task_exp7437[[#This Row],[Shipment_Order__r.Client_Reference__c]]&amp;":"&amp;Task_exp7437[[#This Row],[Master_Task_LookupName]],"\","")</f>
        <v>MED15:Data Centre Ticket Number Required</v>
      </c>
    </row>
    <row r="308" spans="91:100" x14ac:dyDescent="0.25">
      <c r="CM308" t="s">
        <v>1522</v>
      </c>
      <c r="CN308" t="s">
        <v>1816</v>
      </c>
      <c r="CO308" t="s">
        <v>1817</v>
      </c>
      <c r="CP308" t="s">
        <v>1818</v>
      </c>
      <c r="CQ308" t="s">
        <v>1728</v>
      </c>
      <c r="CR308" t="s">
        <v>1743</v>
      </c>
      <c r="CS308" t="s">
        <v>1751</v>
      </c>
      <c r="CT308" t="s">
        <v>1752</v>
      </c>
      <c r="CU308" t="s">
        <v>1753</v>
      </c>
      <c r="CV308" t="str">
        <f>SUBSTITUTE(Task_exp7437[[#This Row],[Shipment_Order__r.Client_Reference__c]]&amp;":"&amp;Task_exp7437[[#This Row],[Master_Task_LookupName]],"\","")</f>
        <v>MED15:Commercial Invoice Required (TecEx)</v>
      </c>
    </row>
    <row r="309" spans="91:100" x14ac:dyDescent="0.25">
      <c r="CM309" t="s">
        <v>1522</v>
      </c>
      <c r="CN309" t="s">
        <v>2385</v>
      </c>
      <c r="CO309" t="s">
        <v>2386</v>
      </c>
      <c r="CP309" t="s">
        <v>2387</v>
      </c>
      <c r="CQ309" t="s">
        <v>1728</v>
      </c>
      <c r="CR309" t="s">
        <v>1743</v>
      </c>
      <c r="CS309" t="s">
        <v>1751</v>
      </c>
      <c r="CT309" t="s">
        <v>1752</v>
      </c>
      <c r="CU309" t="s">
        <v>1753</v>
      </c>
      <c r="CV309" t="str">
        <f>SUBSTITUTE(Task_exp7437[[#This Row],[Shipment_Order__r.Client_Reference__c]]&amp;":"&amp;Task_exp7437[[#This Row],[Master_Task_LookupName]],"\","")</f>
        <v>MED15:Air Waybill Required (Client) - FF Only (No Notify Party)</v>
      </c>
    </row>
    <row r="310" spans="91:100" x14ac:dyDescent="0.25">
      <c r="CM310" t="s">
        <v>1522</v>
      </c>
      <c r="CN310" t="s">
        <v>1831</v>
      </c>
      <c r="CO310" t="s">
        <v>1832</v>
      </c>
      <c r="CP310" t="s">
        <v>1833</v>
      </c>
      <c r="CQ310" t="s">
        <v>1728</v>
      </c>
      <c r="CR310" t="s">
        <v>1743</v>
      </c>
      <c r="CS310" t="s">
        <v>1751</v>
      </c>
      <c r="CT310" t="s">
        <v>1760</v>
      </c>
      <c r="CU310" t="s">
        <v>1753</v>
      </c>
      <c r="CV310" t="str">
        <f>SUBSTITUTE(Task_exp7437[[#This Row],[Shipment_Order__r.Client_Reference__c]]&amp;":"&amp;Task_exp7437[[#This Row],[Master_Task_LookupName]],"\","")</f>
        <v>MED15:Pre-alert/Departure Notice/Flight Details Required</v>
      </c>
    </row>
    <row r="311" spans="91:100" x14ac:dyDescent="0.25">
      <c r="CM311" t="s">
        <v>1522</v>
      </c>
      <c r="CN311" t="s">
        <v>2281</v>
      </c>
      <c r="CO311" t="s">
        <v>2282</v>
      </c>
      <c r="CP311" t="s">
        <v>2283</v>
      </c>
      <c r="CQ311" t="s">
        <v>1728</v>
      </c>
      <c r="CR311" t="s">
        <v>1743</v>
      </c>
      <c r="CS311" t="s">
        <v>1751</v>
      </c>
      <c r="CT311" t="s">
        <v>1760</v>
      </c>
      <c r="CU311" t="s">
        <v>1753</v>
      </c>
      <c r="CV311" t="str">
        <f>SUBSTITUTE(Task_exp7437[[#This Row],[Shipment_Order__r.Client_Reference__c]]&amp;":"&amp;Task_exp7437[[#This Row],[Master_Task_LookupName]],"\","")</f>
        <v>MED15:No Agreed Pricing</v>
      </c>
    </row>
    <row r="312" spans="91:100" x14ac:dyDescent="0.25">
      <c r="CM312" t="s">
        <v>1522</v>
      </c>
      <c r="CN312" t="s">
        <v>1843</v>
      </c>
      <c r="CO312" t="s">
        <v>1844</v>
      </c>
      <c r="CP312" t="s">
        <v>1845</v>
      </c>
      <c r="CQ312" t="s">
        <v>1728</v>
      </c>
      <c r="CR312" t="s">
        <v>1743</v>
      </c>
      <c r="CS312" t="s">
        <v>1751</v>
      </c>
      <c r="CT312" t="s">
        <v>1760</v>
      </c>
      <c r="CU312" t="s">
        <v>1753</v>
      </c>
      <c r="CV312" t="str">
        <f>SUBSTITUTE(Task_exp7437[[#This Row],[Shipment_Order__r.Client_Reference__c]]&amp;":"&amp;Task_exp7437[[#This Row],[Master_Task_LookupName]],"\","")</f>
        <v>MED15:Datasheet</v>
      </c>
    </row>
    <row r="313" spans="91:100" x14ac:dyDescent="0.25">
      <c r="CM313" t="s">
        <v>1522</v>
      </c>
      <c r="CN313" t="s">
        <v>1867</v>
      </c>
      <c r="CO313" t="s">
        <v>1868</v>
      </c>
      <c r="CP313" t="s">
        <v>1869</v>
      </c>
      <c r="CQ313" t="s">
        <v>1728</v>
      </c>
      <c r="CR313" t="s">
        <v>1743</v>
      </c>
      <c r="CS313" t="s">
        <v>1751</v>
      </c>
      <c r="CT313" t="s">
        <v>1752</v>
      </c>
      <c r="CU313" t="s">
        <v>1753</v>
      </c>
      <c r="CV313" t="str">
        <f>SUBSTITUTE(Task_exp7437[[#This Row],[Shipment_Order__r.Client_Reference__c]]&amp;":"&amp;Task_exp7437[[#This Row],[Master_Task_LookupName]],"\","")</f>
        <v>MED15:Auto CI Used</v>
      </c>
    </row>
    <row r="314" spans="91:100" x14ac:dyDescent="0.25">
      <c r="CM314" t="s">
        <v>1522</v>
      </c>
      <c r="CN314" t="s">
        <v>1891</v>
      </c>
      <c r="CO314" t="s">
        <v>1892</v>
      </c>
      <c r="CP314" t="s">
        <v>1893</v>
      </c>
      <c r="CQ314" t="s">
        <v>1728</v>
      </c>
      <c r="CR314" t="s">
        <v>1743</v>
      </c>
      <c r="CS314" t="s">
        <v>1751</v>
      </c>
      <c r="CT314" t="s">
        <v>1760</v>
      </c>
      <c r="CU314" t="s">
        <v>1753</v>
      </c>
      <c r="CV314" t="str">
        <f>SUBSTITUTE(Task_exp7437[[#This Row],[Shipment_Order__r.Client_Reference__c]]&amp;":"&amp;Task_exp7437[[#This Row],[Master_Task_LookupName]],"\","")</f>
        <v>MED15:Export License IOR Modal</v>
      </c>
    </row>
    <row r="315" spans="91:100" x14ac:dyDescent="0.25">
      <c r="CM315" t="s">
        <v>1522</v>
      </c>
      <c r="CN315" t="s">
        <v>1906</v>
      </c>
      <c r="CO315" t="s">
        <v>1907</v>
      </c>
      <c r="CP315" t="s">
        <v>1908</v>
      </c>
      <c r="CQ315" t="s">
        <v>1728</v>
      </c>
      <c r="CR315" t="s">
        <v>1743</v>
      </c>
      <c r="CS315" t="s">
        <v>1751</v>
      </c>
      <c r="CT315" t="s">
        <v>1760</v>
      </c>
      <c r="CU315" t="s">
        <v>1909</v>
      </c>
      <c r="CV315" t="str">
        <f>SUBSTITUTE(Task_exp7437[[#This Row],[Shipment_Order__r.Client_Reference__c]]&amp;":"&amp;Task_exp7437[[#This Row],[Master_Task_LookupName]],"\","")</f>
        <v>MED15:AWB Approved Internally</v>
      </c>
    </row>
    <row r="316" spans="91:100" x14ac:dyDescent="0.25">
      <c r="CM316" t="s">
        <v>1522</v>
      </c>
      <c r="CN316" t="s">
        <v>2388</v>
      </c>
      <c r="CO316" t="s">
        <v>2389</v>
      </c>
      <c r="CP316" t="s">
        <v>2390</v>
      </c>
      <c r="CQ316" t="s">
        <v>1728</v>
      </c>
      <c r="CR316" t="s">
        <v>1743</v>
      </c>
      <c r="CS316" t="s">
        <v>1942</v>
      </c>
      <c r="CT316" t="s">
        <v>1760</v>
      </c>
      <c r="CU316" t="s">
        <v>1753</v>
      </c>
      <c r="CV316" t="str">
        <f>SUBSTITUTE(Task_exp7437[[#This Row],[Shipment_Order__r.Client_Reference__c]]&amp;":"&amp;Task_exp7437[[#This Row],[Master_Task_LookupName]],"\","")</f>
        <v>MED15:Japan Datacenter Modal</v>
      </c>
    </row>
    <row r="317" spans="91:100" x14ac:dyDescent="0.25">
      <c r="CM317" t="s">
        <v>1522</v>
      </c>
      <c r="CN317" t="s">
        <v>2342</v>
      </c>
      <c r="CO317" t="s">
        <v>2343</v>
      </c>
      <c r="CP317" t="s">
        <v>2344</v>
      </c>
      <c r="CQ317" t="s">
        <v>1728</v>
      </c>
      <c r="CR317" t="s">
        <v>1743</v>
      </c>
      <c r="CS317" t="s">
        <v>1751</v>
      </c>
      <c r="CT317" t="s">
        <v>1760</v>
      </c>
      <c r="CU317" t="s">
        <v>1753</v>
      </c>
      <c r="CV317" t="str">
        <f>SUBSTITUTE(Task_exp7437[[#This Row],[Shipment_Order__r.Client_Reference__c]]&amp;":"&amp;Task_exp7437[[#This Row],[Master_Task_LookupName]],"\","")</f>
        <v>MED15:Freight Information Required</v>
      </c>
    </row>
    <row r="318" spans="91:100" x14ac:dyDescent="0.25">
      <c r="CM318" t="s">
        <v>1522</v>
      </c>
      <c r="CN318" t="s">
        <v>1952</v>
      </c>
      <c r="CO318" t="s">
        <v>1953</v>
      </c>
      <c r="CP318" t="s">
        <v>1954</v>
      </c>
      <c r="CQ318" t="s">
        <v>1728</v>
      </c>
      <c r="CR318" t="s">
        <v>1743</v>
      </c>
      <c r="CS318" t="s">
        <v>1751</v>
      </c>
      <c r="CT318" t="s">
        <v>1752</v>
      </c>
      <c r="CU318" t="s">
        <v>1753</v>
      </c>
      <c r="CV318" t="str">
        <f>SUBSTITUTE(Task_exp7437[[#This Row],[Shipment_Order__r.Client_Reference__c]]&amp;":"&amp;Task_exp7437[[#This Row],[Master_Task_LookupName]],"\","")</f>
        <v>MED15:Shipping Pack to be Compiled</v>
      </c>
    </row>
    <row r="319" spans="91:100" x14ac:dyDescent="0.25">
      <c r="CM319" t="s">
        <v>1521</v>
      </c>
      <c r="CN319" t="s">
        <v>2361</v>
      </c>
      <c r="CO319" t="s">
        <v>2362</v>
      </c>
      <c r="CP319" t="s">
        <v>2363</v>
      </c>
      <c r="CQ319" t="s">
        <v>1728</v>
      </c>
      <c r="CR319" t="s">
        <v>1743</v>
      </c>
      <c r="CS319" t="s">
        <v>1751</v>
      </c>
      <c r="CT319" t="s">
        <v>1760</v>
      </c>
      <c r="CU319" t="s">
        <v>1753</v>
      </c>
      <c r="CV319" t="str">
        <f>SUBSTITUTE(Task_exp7437[[#This Row],[Shipment_Order__r.Client_Reference__c]]&amp;":"&amp;Task_exp7437[[#This Row],[Master_Task_LookupName]],"\","")</f>
        <v>MED16:Insurance Information Required</v>
      </c>
    </row>
    <row r="320" spans="91:100" x14ac:dyDescent="0.25">
      <c r="CM320" t="s">
        <v>1521</v>
      </c>
      <c r="CN320" t="s">
        <v>2342</v>
      </c>
      <c r="CO320" t="s">
        <v>2343</v>
      </c>
      <c r="CP320" t="s">
        <v>2344</v>
      </c>
      <c r="CQ320" t="s">
        <v>1728</v>
      </c>
      <c r="CR320" t="s">
        <v>1743</v>
      </c>
      <c r="CS320" t="s">
        <v>1751</v>
      </c>
      <c r="CT320" t="s">
        <v>1760</v>
      </c>
      <c r="CU320" t="s">
        <v>1753</v>
      </c>
      <c r="CV320" t="str">
        <f>SUBSTITUTE(Task_exp7437[[#This Row],[Shipment_Order__r.Client_Reference__c]]&amp;":"&amp;Task_exp7437[[#This Row],[Master_Task_LookupName]],"\","")</f>
        <v>MED16:Freight Information Required</v>
      </c>
    </row>
    <row r="321" spans="91:100" x14ac:dyDescent="0.25">
      <c r="CM321" t="s">
        <v>1521</v>
      </c>
      <c r="CN321" t="s">
        <v>1952</v>
      </c>
      <c r="CO321" t="s">
        <v>1953</v>
      </c>
      <c r="CP321" t="s">
        <v>1954</v>
      </c>
      <c r="CQ321" t="s">
        <v>1728</v>
      </c>
      <c r="CR321" t="s">
        <v>1743</v>
      </c>
      <c r="CS321" t="s">
        <v>1751</v>
      </c>
      <c r="CT321" t="s">
        <v>1752</v>
      </c>
      <c r="CU321" t="s">
        <v>1753</v>
      </c>
      <c r="CV321" t="str">
        <f>SUBSTITUTE(Task_exp7437[[#This Row],[Shipment_Order__r.Client_Reference__c]]&amp;":"&amp;Task_exp7437[[#This Row],[Master_Task_LookupName]],"\","")</f>
        <v>MED16:Shipping Pack to be Compiled</v>
      </c>
    </row>
    <row r="322" spans="91:100" x14ac:dyDescent="0.25">
      <c r="CM322" t="s">
        <v>1521</v>
      </c>
      <c r="CN322" t="s">
        <v>1970</v>
      </c>
      <c r="CO322" t="s">
        <v>1971</v>
      </c>
      <c r="CP322" t="s">
        <v>1972</v>
      </c>
      <c r="CQ322" t="s">
        <v>1728</v>
      </c>
      <c r="CR322" t="s">
        <v>1743</v>
      </c>
      <c r="CS322" t="s">
        <v>1751</v>
      </c>
      <c r="CT322" t="s">
        <v>1752</v>
      </c>
      <c r="CU322" t="s">
        <v>1973</v>
      </c>
      <c r="CV322" t="str">
        <f>SUBSTITUTE(Task_exp7437[[#This Row],[Shipment_Order__r.Client_Reference__c]]&amp;":"&amp;Task_exp7437[[#This Row],[Master_Task_LookupName]],"\","")</f>
        <v>MED16:Invoice Client (During Shipping)</v>
      </c>
    </row>
    <row r="323" spans="91:100" x14ac:dyDescent="0.25">
      <c r="CM323" t="s">
        <v>1521</v>
      </c>
      <c r="CN323" t="s">
        <v>2014</v>
      </c>
      <c r="CO323" t="s">
        <v>2015</v>
      </c>
      <c r="CP323" t="s">
        <v>2016</v>
      </c>
      <c r="CQ323" t="s">
        <v>1728</v>
      </c>
      <c r="CR323" t="s">
        <v>1743</v>
      </c>
      <c r="CS323" t="s">
        <v>1751</v>
      </c>
      <c r="CT323" t="s">
        <v>1760</v>
      </c>
      <c r="CU323" t="s">
        <v>1753</v>
      </c>
      <c r="CV323" t="str">
        <f>SUBSTITUTE(Task_exp7437[[#This Row],[Shipment_Order__r.Client_Reference__c]]&amp;":"&amp;Task_exp7437[[#This Row],[Master_Task_LookupName]],"\","")</f>
        <v>MED16:Packing List (TecEx)</v>
      </c>
    </row>
    <row r="324" spans="91:100" x14ac:dyDescent="0.25">
      <c r="CM324" t="s">
        <v>1521</v>
      </c>
      <c r="CN324" t="s">
        <v>2160</v>
      </c>
      <c r="CO324" t="s">
        <v>2161</v>
      </c>
      <c r="CP324" t="s">
        <v>2162</v>
      </c>
      <c r="CQ324" t="s">
        <v>1728</v>
      </c>
      <c r="CR324" t="s">
        <v>1743</v>
      </c>
      <c r="CS324" t="s">
        <v>1751</v>
      </c>
      <c r="CT324" t="s">
        <v>1760</v>
      </c>
      <c r="CU324" t="s">
        <v>1909</v>
      </c>
      <c r="CV324" t="str">
        <f>SUBSTITUTE(Task_exp7437[[#This Row],[Shipment_Order__r.Client_Reference__c]]&amp;":"&amp;Task_exp7437[[#This Row],[Master_Task_LookupName]],"\","")</f>
        <v>MED16:Upfront Payment of Taxes (By CPA)</v>
      </c>
    </row>
    <row r="325" spans="91:100" x14ac:dyDescent="0.25">
      <c r="CM325" t="s">
        <v>1521</v>
      </c>
      <c r="CN325" t="s">
        <v>1924</v>
      </c>
      <c r="CO325" t="s">
        <v>1925</v>
      </c>
      <c r="CP325" t="s">
        <v>1926</v>
      </c>
      <c r="CQ325" t="s">
        <v>1728</v>
      </c>
      <c r="CR325" t="s">
        <v>1743</v>
      </c>
      <c r="CS325" t="s">
        <v>1751</v>
      </c>
      <c r="CT325" t="s">
        <v>1760</v>
      </c>
      <c r="CU325" t="s">
        <v>1753</v>
      </c>
      <c r="CV325" t="str">
        <f>SUBSTITUTE(Task_exp7437[[#This Row],[Shipment_Order__r.Client_Reference__c]]&amp;":"&amp;Task_exp7437[[#This Row],[Master_Task_LookupName]],"\","")</f>
        <v>MED16:Finance Ready to Invoice</v>
      </c>
    </row>
    <row r="326" spans="91:100" x14ac:dyDescent="0.25">
      <c r="CM326" t="s">
        <v>1521</v>
      </c>
      <c r="CN326" t="s">
        <v>2147</v>
      </c>
      <c r="CO326" t="s">
        <v>2148</v>
      </c>
      <c r="CP326" t="s">
        <v>2149</v>
      </c>
      <c r="CQ326" t="s">
        <v>1728</v>
      </c>
      <c r="CR326" t="s">
        <v>1743</v>
      </c>
      <c r="CS326" t="s">
        <v>1751</v>
      </c>
      <c r="CT326" t="s">
        <v>1760</v>
      </c>
      <c r="CU326" t="s">
        <v>1753</v>
      </c>
      <c r="CV326" t="str">
        <f>SUBSTITUTE(Task_exp7437[[#This Row],[Shipment_Order__r.Client_Reference__c]]&amp;":"&amp;Task_exp7437[[#This Row],[Master_Task_LookupName]],"\","")</f>
        <v>MED16:Documents to be Signed and Stamped</v>
      </c>
    </row>
    <row r="327" spans="91:100" x14ac:dyDescent="0.25">
      <c r="CM327" t="s">
        <v>1521</v>
      </c>
      <c r="CN327" t="s">
        <v>1867</v>
      </c>
      <c r="CO327" t="s">
        <v>1868</v>
      </c>
      <c r="CP327" t="s">
        <v>1869</v>
      </c>
      <c r="CQ327" t="s">
        <v>1728</v>
      </c>
      <c r="CR327" t="s">
        <v>1743</v>
      </c>
      <c r="CS327" t="s">
        <v>1751</v>
      </c>
      <c r="CT327" t="s">
        <v>1752</v>
      </c>
      <c r="CU327" t="s">
        <v>1753</v>
      </c>
      <c r="CV327" t="str">
        <f>SUBSTITUTE(Task_exp7437[[#This Row],[Shipment_Order__r.Client_Reference__c]]&amp;":"&amp;Task_exp7437[[#This Row],[Master_Task_LookupName]],"\","")</f>
        <v>MED16:Auto CI Used</v>
      </c>
    </row>
    <row r="328" spans="91:100" x14ac:dyDescent="0.25">
      <c r="CM328" t="s">
        <v>1521</v>
      </c>
      <c r="CN328" t="s">
        <v>1843</v>
      </c>
      <c r="CO328" t="s">
        <v>1844</v>
      </c>
      <c r="CP328" t="s">
        <v>1845</v>
      </c>
      <c r="CQ328" t="s">
        <v>1728</v>
      </c>
      <c r="CR328" t="s">
        <v>1743</v>
      </c>
      <c r="CS328" t="s">
        <v>1751</v>
      </c>
      <c r="CT328" t="s">
        <v>1760</v>
      </c>
      <c r="CU328" t="s">
        <v>1753</v>
      </c>
      <c r="CV328" t="str">
        <f>SUBSTITUTE(Task_exp7437[[#This Row],[Shipment_Order__r.Client_Reference__c]]&amp;":"&amp;Task_exp7437[[#This Row],[Master_Task_LookupName]],"\","")</f>
        <v>MED16:Datasheet</v>
      </c>
    </row>
    <row r="329" spans="91:100" x14ac:dyDescent="0.25">
      <c r="CM329" t="s">
        <v>1521</v>
      </c>
      <c r="CN329" t="s">
        <v>2391</v>
      </c>
      <c r="CO329" t="s">
        <v>2392</v>
      </c>
      <c r="CP329" t="s">
        <v>2393</v>
      </c>
      <c r="CQ329" t="s">
        <v>1728</v>
      </c>
      <c r="CR329" t="s">
        <v>1743</v>
      </c>
      <c r="CS329" t="s">
        <v>1751</v>
      </c>
      <c r="CT329" t="s">
        <v>1760</v>
      </c>
      <c r="CU329" t="s">
        <v>1753</v>
      </c>
      <c r="CV329" t="str">
        <f>SUBSTITUTE(Task_exp7437[[#This Row],[Shipment_Order__r.Client_Reference__c]]&amp;":"&amp;Task_exp7437[[#This Row],[Master_Task_LookupName]],"\","")</f>
        <v>MED16:No Agreed Pricing - EHS Lanes</v>
      </c>
    </row>
    <row r="330" spans="91:100" x14ac:dyDescent="0.25">
      <c r="CM330" t="s">
        <v>1521</v>
      </c>
      <c r="CN330" t="s">
        <v>2197</v>
      </c>
      <c r="CO330" t="s">
        <v>2198</v>
      </c>
      <c r="CP330" t="s">
        <v>2199</v>
      </c>
      <c r="CQ330" t="s">
        <v>1728</v>
      </c>
      <c r="CR330" t="s">
        <v>1743</v>
      </c>
      <c r="CS330" t="s">
        <v>1751</v>
      </c>
      <c r="CT330" t="s">
        <v>1752</v>
      </c>
      <c r="CU330" t="s">
        <v>1753</v>
      </c>
      <c r="CV330" t="str">
        <f>SUBSTITUTE(Task_exp7437[[#This Row],[Shipment_Order__r.Client_Reference__c]]&amp;":"&amp;Task_exp7437[[#This Row],[Master_Task_LookupName]],"\","")</f>
        <v>MED16:Air Waybill Required (Client) (No Notify Party)</v>
      </c>
    </row>
    <row r="331" spans="91:100" x14ac:dyDescent="0.25">
      <c r="CM331" t="s">
        <v>1521</v>
      </c>
      <c r="CN331" t="s">
        <v>1816</v>
      </c>
      <c r="CO331" t="s">
        <v>1817</v>
      </c>
      <c r="CP331" t="s">
        <v>1818</v>
      </c>
      <c r="CQ331" t="s">
        <v>1728</v>
      </c>
      <c r="CR331" t="s">
        <v>1743</v>
      </c>
      <c r="CS331" t="s">
        <v>1751</v>
      </c>
      <c r="CT331" t="s">
        <v>1752</v>
      </c>
      <c r="CU331" t="s">
        <v>1753</v>
      </c>
      <c r="CV331" t="str">
        <f>SUBSTITUTE(Task_exp7437[[#This Row],[Shipment_Order__r.Client_Reference__c]]&amp;":"&amp;Task_exp7437[[#This Row],[Master_Task_LookupName]],"\","")</f>
        <v>MED16:Commercial Invoice Required (TecEx)</v>
      </c>
    </row>
    <row r="332" spans="91:100" x14ac:dyDescent="0.25">
      <c r="CM332" t="s">
        <v>1521</v>
      </c>
      <c r="CN332" t="s">
        <v>1801</v>
      </c>
      <c r="CO332" t="s">
        <v>1802</v>
      </c>
      <c r="CP332" t="s">
        <v>1803</v>
      </c>
      <c r="CQ332" t="s">
        <v>1728</v>
      </c>
      <c r="CR332" t="s">
        <v>1743</v>
      </c>
      <c r="CS332" t="s">
        <v>1751</v>
      </c>
      <c r="CT332" t="s">
        <v>1760</v>
      </c>
      <c r="CU332" t="s">
        <v>1753</v>
      </c>
      <c r="CV332" t="str">
        <f>SUBSTITUTE(Task_exp7437[[#This Row],[Shipment_Order__r.Client_Reference__c]]&amp;":"&amp;Task_exp7437[[#This Row],[Master_Task_LookupName]],"\","")</f>
        <v>MED16:Data Centre Ticket Number Required</v>
      </c>
    </row>
    <row r="333" spans="91:100" x14ac:dyDescent="0.25">
      <c r="CM333" t="s">
        <v>1521</v>
      </c>
      <c r="CN333" t="s">
        <v>1986</v>
      </c>
      <c r="CO333" t="s">
        <v>1987</v>
      </c>
      <c r="CP333" t="s">
        <v>1988</v>
      </c>
      <c r="CQ333" t="s">
        <v>1728</v>
      </c>
      <c r="CR333" t="s">
        <v>1743</v>
      </c>
      <c r="CS333" t="s">
        <v>1751</v>
      </c>
      <c r="CT333" t="s">
        <v>1752</v>
      </c>
      <c r="CU333" t="s">
        <v>1753</v>
      </c>
      <c r="CV333" t="str">
        <f>SUBSTITUTE(Task_exp7437[[#This Row],[Shipment_Order__r.Client_Reference__c]]&amp;":"&amp;Task_exp7437[[#This Row],[Master_Task_LookupName]],"\","")</f>
        <v>MED16:Package Information Required</v>
      </c>
    </row>
    <row r="334" spans="91:100" x14ac:dyDescent="0.25">
      <c r="CM334" t="s">
        <v>1521</v>
      </c>
      <c r="CN334" t="s">
        <v>1748</v>
      </c>
      <c r="CO334" t="s">
        <v>1749</v>
      </c>
      <c r="CP334" t="s">
        <v>1750</v>
      </c>
      <c r="CQ334" t="s">
        <v>1728</v>
      </c>
      <c r="CR334" t="s">
        <v>1743</v>
      </c>
      <c r="CS334" t="s">
        <v>1751</v>
      </c>
      <c r="CT334" t="s">
        <v>1752</v>
      </c>
      <c r="CU334" t="s">
        <v>1753</v>
      </c>
      <c r="CV334" t="str">
        <f>SUBSTITUTE(Task_exp7437[[#This Row],[Shipment_Order__r.Client_Reference__c]]&amp;":"&amp;Task_exp7437[[#This Row],[Master_Task_LookupName]],"\","")</f>
        <v>MED16:Final Delivery Addresses Required</v>
      </c>
    </row>
    <row r="335" spans="91:100" x14ac:dyDescent="0.25">
      <c r="CM335" t="s">
        <v>1521</v>
      </c>
      <c r="CN335" t="s">
        <v>2194</v>
      </c>
      <c r="CO335" t="s">
        <v>2195</v>
      </c>
      <c r="CP335" t="s">
        <v>2196</v>
      </c>
      <c r="CQ335" t="s">
        <v>1728</v>
      </c>
      <c r="CR335" t="s">
        <v>1743</v>
      </c>
      <c r="CS335" t="s">
        <v>1751</v>
      </c>
      <c r="CT335" t="s">
        <v>1752</v>
      </c>
      <c r="CU335" t="s">
        <v>1753</v>
      </c>
      <c r="CV335" t="str">
        <f>SUBSTITUTE(Task_exp7437[[#This Row],[Shipment_Order__r.Client_Reference__c]]&amp;":"&amp;Task_exp7437[[#This Row],[Master_Task_LookupName]],"\","")</f>
        <v>MED16:Pick-up Address Required</v>
      </c>
    </row>
    <row r="336" spans="91:100" x14ac:dyDescent="0.25">
      <c r="CM336" t="s">
        <v>2438</v>
      </c>
      <c r="CN336" t="s">
        <v>1857</v>
      </c>
      <c r="CO336" t="s">
        <v>1858</v>
      </c>
      <c r="CP336" t="s">
        <v>1859</v>
      </c>
      <c r="CQ336" t="s">
        <v>1728</v>
      </c>
      <c r="CR336" t="s">
        <v>1743</v>
      </c>
      <c r="CS336" t="s">
        <v>1751</v>
      </c>
      <c r="CT336" t="s">
        <v>1760</v>
      </c>
      <c r="CU336" t="s">
        <v>1753</v>
      </c>
      <c r="CV336" t="str">
        <f>SUBSTITUTE(Task_exp7437[[#This Row],[Shipment_Order__r.Client_Reference__c]]&amp;":"&amp;Task_exp7437[[#This Row],[Master_Task_LookupName]],"\","")</f>
        <v>MED17:Multiple FDAs package labelling</v>
      </c>
    </row>
    <row r="337" spans="91:100" x14ac:dyDescent="0.25">
      <c r="CM337" t="s">
        <v>2438</v>
      </c>
      <c r="CN337" t="s">
        <v>2258</v>
      </c>
      <c r="CO337" t="s">
        <v>2259</v>
      </c>
      <c r="CP337" t="s">
        <v>2260</v>
      </c>
      <c r="CQ337" t="s">
        <v>1728</v>
      </c>
      <c r="CR337" t="s">
        <v>1743</v>
      </c>
      <c r="CS337" t="s">
        <v>1751</v>
      </c>
      <c r="CT337" t="s">
        <v>1752</v>
      </c>
      <c r="CU337" t="s">
        <v>1753</v>
      </c>
      <c r="CV337" t="str">
        <f>SUBSTITUTE(Task_exp7437[[#This Row],[Shipment_Order__r.Client_Reference__c]]&amp;":"&amp;Task_exp7437[[#This Row],[Master_Task_LookupName]],"\","")</f>
        <v>MED17:Client Address Pickup Preference</v>
      </c>
    </row>
    <row r="338" spans="91:100" x14ac:dyDescent="0.25">
      <c r="CM338" t="s">
        <v>2438</v>
      </c>
      <c r="CN338" t="s">
        <v>1867</v>
      </c>
      <c r="CO338" t="s">
        <v>1868</v>
      </c>
      <c r="CP338" t="s">
        <v>1869</v>
      </c>
      <c r="CQ338" t="s">
        <v>1728</v>
      </c>
      <c r="CR338" t="s">
        <v>1743</v>
      </c>
      <c r="CS338" t="s">
        <v>1751</v>
      </c>
      <c r="CT338" t="s">
        <v>1752</v>
      </c>
      <c r="CU338" t="s">
        <v>1753</v>
      </c>
      <c r="CV338" t="str">
        <f>SUBSTITUTE(Task_exp7437[[#This Row],[Shipment_Order__r.Client_Reference__c]]&amp;":"&amp;Task_exp7437[[#This Row],[Master_Task_LookupName]],"\","")</f>
        <v>MED17:Auto CI Used</v>
      </c>
    </row>
    <row r="339" spans="91:100" x14ac:dyDescent="0.25">
      <c r="CM339" t="s">
        <v>2438</v>
      </c>
      <c r="CN339" t="s">
        <v>1924</v>
      </c>
      <c r="CO339" t="s">
        <v>1925</v>
      </c>
      <c r="CP339" t="s">
        <v>1926</v>
      </c>
      <c r="CQ339" t="s">
        <v>1728</v>
      </c>
      <c r="CR339" t="s">
        <v>1743</v>
      </c>
      <c r="CS339" t="s">
        <v>1751</v>
      </c>
      <c r="CT339" t="s">
        <v>1760</v>
      </c>
      <c r="CU339" t="s">
        <v>1753</v>
      </c>
      <c r="CV339" t="str">
        <f>SUBSTITUTE(Task_exp7437[[#This Row],[Shipment_Order__r.Client_Reference__c]]&amp;":"&amp;Task_exp7437[[#This Row],[Master_Task_LookupName]],"\","")</f>
        <v>MED17:Finance Ready to Invoice</v>
      </c>
    </row>
    <row r="340" spans="91:100" x14ac:dyDescent="0.25">
      <c r="CM340" t="s">
        <v>2438</v>
      </c>
      <c r="CN340" t="s">
        <v>2394</v>
      </c>
      <c r="CO340" t="s">
        <v>2395</v>
      </c>
      <c r="CP340" t="s">
        <v>2396</v>
      </c>
      <c r="CQ340" t="s">
        <v>1728</v>
      </c>
      <c r="CR340" t="s">
        <v>1743</v>
      </c>
      <c r="CS340" t="s">
        <v>2397</v>
      </c>
      <c r="CT340" t="s">
        <v>1760</v>
      </c>
      <c r="CU340" t="s">
        <v>1753</v>
      </c>
      <c r="CV340" t="str">
        <f>SUBSTITUTE(Task_exp7437[[#This Row],[Shipment_Order__r.Client_Reference__c]]&amp;":"&amp;Task_exp7437[[#This Row],[Master_Task_LookupName]],"\","")</f>
        <v>MED17:End User Address Must NOT be on Boxes</v>
      </c>
    </row>
    <row r="341" spans="91:100" x14ac:dyDescent="0.25">
      <c r="CM341" t="s">
        <v>2438</v>
      </c>
      <c r="CN341" t="s">
        <v>2160</v>
      </c>
      <c r="CO341" t="s">
        <v>2161</v>
      </c>
      <c r="CP341" t="s">
        <v>2162</v>
      </c>
      <c r="CQ341" t="s">
        <v>1728</v>
      </c>
      <c r="CR341" t="s">
        <v>1743</v>
      </c>
      <c r="CS341" t="s">
        <v>1751</v>
      </c>
      <c r="CT341" t="s">
        <v>1760</v>
      </c>
      <c r="CU341" t="s">
        <v>1909</v>
      </c>
      <c r="CV341" t="str">
        <f>SUBSTITUTE(Task_exp7437[[#This Row],[Shipment_Order__r.Client_Reference__c]]&amp;":"&amp;Task_exp7437[[#This Row],[Master_Task_LookupName]],"\","")</f>
        <v>MED17:Upfront Payment of Taxes (By CPA)</v>
      </c>
    </row>
    <row r="342" spans="91:100" x14ac:dyDescent="0.25">
      <c r="CM342" t="s">
        <v>2438</v>
      </c>
      <c r="CN342" t="s">
        <v>1970</v>
      </c>
      <c r="CO342" t="s">
        <v>1971</v>
      </c>
      <c r="CP342" t="s">
        <v>1972</v>
      </c>
      <c r="CQ342" t="s">
        <v>1728</v>
      </c>
      <c r="CR342" t="s">
        <v>1743</v>
      </c>
      <c r="CS342" t="s">
        <v>1751</v>
      </c>
      <c r="CT342" t="s">
        <v>1752</v>
      </c>
      <c r="CU342" t="s">
        <v>1973</v>
      </c>
      <c r="CV342" t="str">
        <f>SUBSTITUTE(Task_exp7437[[#This Row],[Shipment_Order__r.Client_Reference__c]]&amp;":"&amp;Task_exp7437[[#This Row],[Master_Task_LookupName]],"\","")</f>
        <v>MED17:Invoice Client (During Shipping)</v>
      </c>
    </row>
    <row r="343" spans="91:100" x14ac:dyDescent="0.25">
      <c r="CM343" t="s">
        <v>2438</v>
      </c>
      <c r="CN343" t="s">
        <v>2014</v>
      </c>
      <c r="CO343" t="s">
        <v>2015</v>
      </c>
      <c r="CP343" t="s">
        <v>2016</v>
      </c>
      <c r="CQ343" t="s">
        <v>1728</v>
      </c>
      <c r="CR343" t="s">
        <v>1743</v>
      </c>
      <c r="CS343" t="s">
        <v>1751</v>
      </c>
      <c r="CT343" t="s">
        <v>1760</v>
      </c>
      <c r="CU343" t="s">
        <v>1753</v>
      </c>
      <c r="CV343" t="str">
        <f>SUBSTITUTE(Task_exp7437[[#This Row],[Shipment_Order__r.Client_Reference__c]]&amp;":"&amp;Task_exp7437[[#This Row],[Master_Task_LookupName]],"\","")</f>
        <v>MED17:Packing List (TecEx)</v>
      </c>
    </row>
    <row r="344" spans="91:100" x14ac:dyDescent="0.25">
      <c r="CM344" t="s">
        <v>2438</v>
      </c>
      <c r="CN344" t="s">
        <v>2249</v>
      </c>
      <c r="CO344" t="s">
        <v>2250</v>
      </c>
      <c r="CP344" t="s">
        <v>2251</v>
      </c>
      <c r="CQ344" t="s">
        <v>1728</v>
      </c>
      <c r="CR344" t="s">
        <v>1743</v>
      </c>
      <c r="CS344" t="s">
        <v>1751</v>
      </c>
      <c r="CT344" t="s">
        <v>1752</v>
      </c>
      <c r="CU344" t="s">
        <v>1753</v>
      </c>
      <c r="CV344" t="str">
        <f>SUBSTITUTE(Task_exp7437[[#This Row],[Shipment_Order__r.Client_Reference__c]]&amp;":"&amp;Task_exp7437[[#This Row],[Master_Task_LookupName]],"\","")</f>
        <v>MED17:Air Waybill Required (TecEx) - Auto AWB</v>
      </c>
    </row>
    <row r="345" spans="91:100" x14ac:dyDescent="0.25">
      <c r="CM345" t="s">
        <v>2438</v>
      </c>
      <c r="CN345" t="s">
        <v>2330</v>
      </c>
      <c r="CO345" t="s">
        <v>2331</v>
      </c>
      <c r="CP345" t="s">
        <v>2332</v>
      </c>
      <c r="CQ345" t="s">
        <v>1728</v>
      </c>
      <c r="CR345" t="s">
        <v>1743</v>
      </c>
      <c r="CS345" t="s">
        <v>1751</v>
      </c>
      <c r="CT345" t="s">
        <v>1752</v>
      </c>
      <c r="CU345" t="s">
        <v>1753</v>
      </c>
      <c r="CV345" t="str">
        <f>SUBSTITUTE(Task_exp7437[[#This Row],[Shipment_Order__r.Client_Reference__c]]&amp;":"&amp;Task_exp7437[[#This Row],[Master_Task_LookupName]],"\","")</f>
        <v>MED17:Schedule Pick-up (TecEx) - Auto</v>
      </c>
    </row>
    <row r="346" spans="91:100" x14ac:dyDescent="0.25">
      <c r="CM346" t="s">
        <v>2438</v>
      </c>
      <c r="CN346" t="s">
        <v>2091</v>
      </c>
      <c r="CO346" t="s">
        <v>2092</v>
      </c>
      <c r="CP346" t="s">
        <v>2093</v>
      </c>
      <c r="CQ346" t="s">
        <v>1728</v>
      </c>
      <c r="CR346" t="s">
        <v>1743</v>
      </c>
      <c r="CS346" t="s">
        <v>1751</v>
      </c>
      <c r="CT346" t="s">
        <v>1760</v>
      </c>
      <c r="CU346" t="s">
        <v>1973</v>
      </c>
      <c r="CV346" t="str">
        <f>SUBSTITUTE(Task_exp7437[[#This Row],[Shipment_Order__r.Client_Reference__c]]&amp;":"&amp;Task_exp7437[[#This Row],[Master_Task_LookupName]],"\","")</f>
        <v>MED17:No Binding Quote Available</v>
      </c>
    </row>
    <row r="347" spans="91:100" x14ac:dyDescent="0.25">
      <c r="CM347" t="s">
        <v>2438</v>
      </c>
      <c r="CN347" t="s">
        <v>2194</v>
      </c>
      <c r="CO347" t="s">
        <v>2195</v>
      </c>
      <c r="CP347" t="s">
        <v>2196</v>
      </c>
      <c r="CQ347" t="s">
        <v>1728</v>
      </c>
      <c r="CR347" t="s">
        <v>1743</v>
      </c>
      <c r="CS347" t="s">
        <v>1751</v>
      </c>
      <c r="CT347" t="s">
        <v>1752</v>
      </c>
      <c r="CU347" t="s">
        <v>1753</v>
      </c>
      <c r="CV347" t="str">
        <f>SUBSTITUTE(Task_exp7437[[#This Row],[Shipment_Order__r.Client_Reference__c]]&amp;":"&amp;Task_exp7437[[#This Row],[Master_Task_LookupName]],"\","")</f>
        <v>MED17:Pick-up Address Required</v>
      </c>
    </row>
    <row r="348" spans="91:100" x14ac:dyDescent="0.25">
      <c r="CM348" t="s">
        <v>2438</v>
      </c>
      <c r="CN348" t="s">
        <v>1748</v>
      </c>
      <c r="CO348" t="s">
        <v>1749</v>
      </c>
      <c r="CP348" t="s">
        <v>1750</v>
      </c>
      <c r="CQ348" t="s">
        <v>1728</v>
      </c>
      <c r="CR348" t="s">
        <v>1743</v>
      </c>
      <c r="CS348" t="s">
        <v>1751</v>
      </c>
      <c r="CT348" t="s">
        <v>1752</v>
      </c>
      <c r="CU348" t="s">
        <v>1753</v>
      </c>
      <c r="CV348" t="str">
        <f>SUBSTITUTE(Task_exp7437[[#This Row],[Shipment_Order__r.Client_Reference__c]]&amp;":"&amp;Task_exp7437[[#This Row],[Master_Task_LookupName]],"\","")</f>
        <v>MED17:Final Delivery Addresses Required</v>
      </c>
    </row>
    <row r="349" spans="91:100" x14ac:dyDescent="0.25">
      <c r="CM349" t="s">
        <v>2438</v>
      </c>
      <c r="CN349" t="s">
        <v>1986</v>
      </c>
      <c r="CO349" t="s">
        <v>1987</v>
      </c>
      <c r="CP349" t="s">
        <v>1988</v>
      </c>
      <c r="CQ349" t="s">
        <v>1728</v>
      </c>
      <c r="CR349" t="s">
        <v>1743</v>
      </c>
      <c r="CS349" t="s">
        <v>1751</v>
      </c>
      <c r="CT349" t="s">
        <v>1752</v>
      </c>
      <c r="CU349" t="s">
        <v>1753</v>
      </c>
      <c r="CV349" t="str">
        <f>SUBSTITUTE(Task_exp7437[[#This Row],[Shipment_Order__r.Client_Reference__c]]&amp;":"&amp;Task_exp7437[[#This Row],[Master_Task_LookupName]],"\","")</f>
        <v>MED17:Package Information Required</v>
      </c>
    </row>
    <row r="350" spans="91:100" x14ac:dyDescent="0.25">
      <c r="CM350" t="s">
        <v>2438</v>
      </c>
      <c r="CN350" t="s">
        <v>1801</v>
      </c>
      <c r="CO350" t="s">
        <v>1802</v>
      </c>
      <c r="CP350" t="s">
        <v>1803</v>
      </c>
      <c r="CQ350" t="s">
        <v>1728</v>
      </c>
      <c r="CR350" t="s">
        <v>1743</v>
      </c>
      <c r="CS350" t="s">
        <v>1751</v>
      </c>
      <c r="CT350" t="s">
        <v>1760</v>
      </c>
      <c r="CU350" t="s">
        <v>1753</v>
      </c>
      <c r="CV350" t="str">
        <f>SUBSTITUTE(Task_exp7437[[#This Row],[Shipment_Order__r.Client_Reference__c]]&amp;":"&amp;Task_exp7437[[#This Row],[Master_Task_LookupName]],"\","")</f>
        <v>MED17:Data Centre Ticket Number Required</v>
      </c>
    </row>
    <row r="351" spans="91:100" x14ac:dyDescent="0.25">
      <c r="CM351" t="s">
        <v>2438</v>
      </c>
      <c r="CN351" t="s">
        <v>1816</v>
      </c>
      <c r="CO351" t="s">
        <v>1817</v>
      </c>
      <c r="CP351" t="s">
        <v>1818</v>
      </c>
      <c r="CQ351" t="s">
        <v>1728</v>
      </c>
      <c r="CR351" t="s">
        <v>1743</v>
      </c>
      <c r="CS351" t="s">
        <v>1751</v>
      </c>
      <c r="CT351" t="s">
        <v>1752</v>
      </c>
      <c r="CU351" t="s">
        <v>1753</v>
      </c>
      <c r="CV351" t="str">
        <f>SUBSTITUTE(Task_exp7437[[#This Row],[Shipment_Order__r.Client_Reference__c]]&amp;":"&amp;Task_exp7437[[#This Row],[Master_Task_LookupName]],"\","")</f>
        <v>MED17:Commercial Invoice Required (TecEx)</v>
      </c>
    </row>
    <row r="352" spans="91:100" x14ac:dyDescent="0.25">
      <c r="CM352" t="s">
        <v>2438</v>
      </c>
      <c r="CN352" t="s">
        <v>2252</v>
      </c>
      <c r="CO352" t="s">
        <v>2253</v>
      </c>
      <c r="CP352" t="s">
        <v>2254</v>
      </c>
      <c r="CQ352" t="s">
        <v>1743</v>
      </c>
      <c r="CR352" t="s">
        <v>1743</v>
      </c>
      <c r="CS352" t="s">
        <v>1751</v>
      </c>
      <c r="CT352" t="s">
        <v>1752</v>
      </c>
      <c r="CU352" t="s">
        <v>1753</v>
      </c>
      <c r="CV352" t="str">
        <f>SUBSTITUTE(Task_exp7437[[#This Row],[Shipment_Order__r.Client_Reference__c]]&amp;":"&amp;Task_exp7437[[#This Row],[Master_Task_LookupName]],"\","")</f>
        <v>MED17:Air Waybill Required (TecEx) - Manual AWB</v>
      </c>
    </row>
    <row r="353" spans="91:100" x14ac:dyDescent="0.25">
      <c r="CM353" t="s">
        <v>2438</v>
      </c>
      <c r="CN353" t="s">
        <v>2052</v>
      </c>
      <c r="CO353" t="s">
        <v>2053</v>
      </c>
      <c r="CP353" t="s">
        <v>2054</v>
      </c>
      <c r="CQ353" t="s">
        <v>1728</v>
      </c>
      <c r="CR353" t="s">
        <v>1743</v>
      </c>
      <c r="CS353" t="s">
        <v>1751</v>
      </c>
      <c r="CT353" t="s">
        <v>1752</v>
      </c>
      <c r="CU353" t="s">
        <v>1753</v>
      </c>
      <c r="CV353" t="str">
        <f>SUBSTITUTE(Task_exp7437[[#This Row],[Shipment_Order__r.Client_Reference__c]]&amp;":"&amp;Task_exp7437[[#This Row],[Master_Task_LookupName]],"\","")</f>
        <v>MED17:Courier Picklist Selection</v>
      </c>
    </row>
    <row r="354" spans="91:100" x14ac:dyDescent="0.25">
      <c r="CM354" t="s">
        <v>2438</v>
      </c>
      <c r="CN354" t="s">
        <v>2255</v>
      </c>
      <c r="CO354" t="s">
        <v>2256</v>
      </c>
      <c r="CP354" t="s">
        <v>2257</v>
      </c>
      <c r="CQ354" t="s">
        <v>1743</v>
      </c>
      <c r="CR354" t="s">
        <v>1743</v>
      </c>
      <c r="CS354" t="s">
        <v>1751</v>
      </c>
      <c r="CT354" t="s">
        <v>1752</v>
      </c>
      <c r="CU354" t="s">
        <v>1753</v>
      </c>
      <c r="CV354" t="str">
        <f>SUBSTITUTE(Task_exp7437[[#This Row],[Shipment_Order__r.Client_Reference__c]]&amp;":"&amp;Task_exp7437[[#This Row],[Master_Task_LookupName]],"\","")</f>
        <v>MED17:Schedule Pick-up (TecEx) - Manual Courier</v>
      </c>
    </row>
    <row r="355" spans="91:100" x14ac:dyDescent="0.25">
      <c r="CM355" t="s">
        <v>2438</v>
      </c>
      <c r="CN355" t="s">
        <v>2067</v>
      </c>
      <c r="CO355" t="s">
        <v>2068</v>
      </c>
      <c r="CP355" t="s">
        <v>2069</v>
      </c>
      <c r="CQ355" t="s">
        <v>1728</v>
      </c>
      <c r="CR355" t="s">
        <v>1743</v>
      </c>
      <c r="CS355" t="s">
        <v>1751</v>
      </c>
      <c r="CT355" t="s">
        <v>1752</v>
      </c>
      <c r="CU355" t="s">
        <v>1753</v>
      </c>
      <c r="CV355" t="str">
        <f>SUBSTITUTE(Task_exp7437[[#This Row],[Shipment_Order__r.Client_Reference__c]]&amp;":"&amp;Task_exp7437[[#This Row],[Master_Task_LookupName]],"\","")</f>
        <v>MED17:Shipping Pack to be Compiled (Specific Instructions)</v>
      </c>
    </row>
    <row r="356" spans="91:100" x14ac:dyDescent="0.25">
      <c r="CM356" t="s">
        <v>2438</v>
      </c>
      <c r="CN356" t="s">
        <v>1843</v>
      </c>
      <c r="CO356" t="s">
        <v>1844</v>
      </c>
      <c r="CP356" t="s">
        <v>1845</v>
      </c>
      <c r="CQ356" t="s">
        <v>1728</v>
      </c>
      <c r="CR356" t="s">
        <v>1743</v>
      </c>
      <c r="CS356" t="s">
        <v>1751</v>
      </c>
      <c r="CT356" t="s">
        <v>1760</v>
      </c>
      <c r="CU356" t="s">
        <v>1753</v>
      </c>
      <c r="CV356" t="str">
        <f>SUBSTITUTE(Task_exp7437[[#This Row],[Shipment_Order__r.Client_Reference__c]]&amp;":"&amp;Task_exp7437[[#This Row],[Master_Task_LookupName]],"\","")</f>
        <v>MED17:Datasheet</v>
      </c>
    </row>
    <row r="357" spans="91:100" x14ac:dyDescent="0.25">
      <c r="CM357" t="s">
        <v>2438</v>
      </c>
      <c r="CN357" t="s">
        <v>2398</v>
      </c>
      <c r="CO357" t="s">
        <v>2399</v>
      </c>
      <c r="CP357" t="s">
        <v>2400</v>
      </c>
      <c r="CQ357" t="s">
        <v>1728</v>
      </c>
      <c r="CR357" t="s">
        <v>1743</v>
      </c>
      <c r="CS357" t="s">
        <v>2401</v>
      </c>
      <c r="CT357" t="s">
        <v>1760</v>
      </c>
      <c r="CU357" t="s">
        <v>1909</v>
      </c>
      <c r="CV357" t="str">
        <f>SUBSTITUTE(Task_exp7437[[#This Row],[Shipment_Order__r.Client_Reference__c]]&amp;":"&amp;Task_exp7437[[#This Row],[Master_Task_LookupName]],"\","")</f>
        <v>MED17:EAC Declaration of Conformity</v>
      </c>
    </row>
    <row r="358" spans="91:100" x14ac:dyDescent="0.25">
      <c r="CM358" t="s">
        <v>1542</v>
      </c>
      <c r="CN358" t="s">
        <v>1843</v>
      </c>
      <c r="CO358" t="s">
        <v>1844</v>
      </c>
      <c r="CP358" t="s">
        <v>1845</v>
      </c>
      <c r="CQ358" t="s">
        <v>1728</v>
      </c>
      <c r="CR358" t="s">
        <v>1743</v>
      </c>
      <c r="CS358" t="s">
        <v>1751</v>
      </c>
      <c r="CT358" t="s">
        <v>1760</v>
      </c>
      <c r="CU358" t="s">
        <v>1753</v>
      </c>
      <c r="CV358" t="str">
        <f>SUBSTITUTE(Task_exp7437[[#This Row],[Shipment_Order__r.Client_Reference__c]]&amp;":"&amp;Task_exp7437[[#This Row],[Master_Task_LookupName]],"\","")</f>
        <v>MED19:Datasheet</v>
      </c>
    </row>
    <row r="359" spans="91:100" x14ac:dyDescent="0.25">
      <c r="CM359" t="s">
        <v>1542</v>
      </c>
      <c r="CN359" t="s">
        <v>2249</v>
      </c>
      <c r="CO359" t="s">
        <v>2250</v>
      </c>
      <c r="CP359" t="s">
        <v>2251</v>
      </c>
      <c r="CQ359" t="s">
        <v>1728</v>
      </c>
      <c r="CR359" t="s">
        <v>1743</v>
      </c>
      <c r="CS359" t="s">
        <v>1751</v>
      </c>
      <c r="CT359" t="s">
        <v>1752</v>
      </c>
      <c r="CU359" t="s">
        <v>1753</v>
      </c>
      <c r="CV359" t="str">
        <f>SUBSTITUTE(Task_exp7437[[#This Row],[Shipment_Order__r.Client_Reference__c]]&amp;":"&amp;Task_exp7437[[#This Row],[Master_Task_LookupName]],"\","")</f>
        <v>MED19:Air Waybill Required (TecEx) - Auto AWB</v>
      </c>
    </row>
    <row r="360" spans="91:100" x14ac:dyDescent="0.25">
      <c r="CM360" t="s">
        <v>1542</v>
      </c>
      <c r="CN360" t="s">
        <v>1879</v>
      </c>
      <c r="CO360" t="s">
        <v>1880</v>
      </c>
      <c r="CP360" t="s">
        <v>1881</v>
      </c>
      <c r="CQ360" t="s">
        <v>1728</v>
      </c>
      <c r="CR360" t="s">
        <v>1743</v>
      </c>
      <c r="CS360" t="s">
        <v>1751</v>
      </c>
      <c r="CT360" t="s">
        <v>1760</v>
      </c>
      <c r="CU360" t="s">
        <v>1753</v>
      </c>
      <c r="CV360" t="str">
        <f>SUBSTITUTE(Task_exp7437[[#This Row],[Shipment_Order__r.Client_Reference__c]]&amp;":"&amp;Task_exp7437[[#This Row],[Master_Task_LookupName]],"\","")</f>
        <v>MED19:E2E Standard Process Flow</v>
      </c>
    </row>
    <row r="361" spans="91:100" x14ac:dyDescent="0.25">
      <c r="CM361" t="s">
        <v>1542</v>
      </c>
      <c r="CN361" t="s">
        <v>1906</v>
      </c>
      <c r="CO361" t="s">
        <v>1907</v>
      </c>
      <c r="CP361" t="s">
        <v>1908</v>
      </c>
      <c r="CQ361" t="s">
        <v>1728</v>
      </c>
      <c r="CR361" t="s">
        <v>1743</v>
      </c>
      <c r="CS361" t="s">
        <v>1751</v>
      </c>
      <c r="CT361" t="s">
        <v>1760</v>
      </c>
      <c r="CU361" t="s">
        <v>1909</v>
      </c>
      <c r="CV361" t="str">
        <f>SUBSTITUTE(Task_exp7437[[#This Row],[Shipment_Order__r.Client_Reference__c]]&amp;":"&amp;Task_exp7437[[#This Row],[Master_Task_LookupName]],"\","")</f>
        <v>MED19:AWB Approved Internally</v>
      </c>
    </row>
    <row r="362" spans="91:100" x14ac:dyDescent="0.25">
      <c r="CM362" t="s">
        <v>1542</v>
      </c>
      <c r="CN362" t="s">
        <v>2147</v>
      </c>
      <c r="CO362" t="s">
        <v>2148</v>
      </c>
      <c r="CP362" t="s">
        <v>2149</v>
      </c>
      <c r="CQ362" t="s">
        <v>1728</v>
      </c>
      <c r="CR362" t="s">
        <v>1743</v>
      </c>
      <c r="CS362" t="s">
        <v>1751</v>
      </c>
      <c r="CT362" t="s">
        <v>1760</v>
      </c>
      <c r="CU362" t="s">
        <v>1753</v>
      </c>
      <c r="CV362" t="str">
        <f>SUBSTITUTE(Task_exp7437[[#This Row],[Shipment_Order__r.Client_Reference__c]]&amp;":"&amp;Task_exp7437[[#This Row],[Master_Task_LookupName]],"\","")</f>
        <v>MED19:Documents to be Signed and Stamped</v>
      </c>
    </row>
    <row r="363" spans="91:100" x14ac:dyDescent="0.25">
      <c r="CM363" t="s">
        <v>1542</v>
      </c>
      <c r="CN363" t="s">
        <v>1924</v>
      </c>
      <c r="CO363" t="s">
        <v>1925</v>
      </c>
      <c r="CP363" t="s">
        <v>1926</v>
      </c>
      <c r="CQ363" t="s">
        <v>1728</v>
      </c>
      <c r="CR363" t="s">
        <v>1743</v>
      </c>
      <c r="CS363" t="s">
        <v>1751</v>
      </c>
      <c r="CT363" t="s">
        <v>1760</v>
      </c>
      <c r="CU363" t="s">
        <v>1753</v>
      </c>
      <c r="CV363" t="str">
        <f>SUBSTITUTE(Task_exp7437[[#This Row],[Shipment_Order__r.Client_Reference__c]]&amp;":"&amp;Task_exp7437[[#This Row],[Master_Task_LookupName]],"\","")</f>
        <v>MED19:Finance Ready to Invoice</v>
      </c>
    </row>
    <row r="364" spans="91:100" x14ac:dyDescent="0.25">
      <c r="CM364" t="s">
        <v>1542</v>
      </c>
      <c r="CN364" t="s">
        <v>1936</v>
      </c>
      <c r="CO364" t="s">
        <v>1937</v>
      </c>
      <c r="CP364" t="s">
        <v>1938</v>
      </c>
      <c r="CQ364" t="s">
        <v>1728</v>
      </c>
      <c r="CR364" t="s">
        <v>1743</v>
      </c>
      <c r="CS364" t="s">
        <v>1751</v>
      </c>
      <c r="CT364" t="s">
        <v>1760</v>
      </c>
      <c r="CU364" t="s">
        <v>1753</v>
      </c>
      <c r="CV364" t="str">
        <f>SUBSTITUTE(Task_exp7437[[#This Row],[Shipment_Order__r.Client_Reference__c]]&amp;":"&amp;Task_exp7437[[#This Row],[Master_Task_LookupName]],"\","")</f>
        <v>MED19:E2E Shipment</v>
      </c>
    </row>
    <row r="365" spans="91:100" x14ac:dyDescent="0.25">
      <c r="CM365" t="s">
        <v>1542</v>
      </c>
      <c r="CN365" t="s">
        <v>1952</v>
      </c>
      <c r="CO365" t="s">
        <v>1953</v>
      </c>
      <c r="CP365" t="s">
        <v>1954</v>
      </c>
      <c r="CQ365" t="s">
        <v>1728</v>
      </c>
      <c r="CR365" t="s">
        <v>1743</v>
      </c>
      <c r="CS365" t="s">
        <v>1751</v>
      </c>
      <c r="CT365" t="s">
        <v>1752</v>
      </c>
      <c r="CU365" t="s">
        <v>1753</v>
      </c>
      <c r="CV365" t="str">
        <f>SUBSTITUTE(Task_exp7437[[#This Row],[Shipment_Order__r.Client_Reference__c]]&amp;":"&amp;Task_exp7437[[#This Row],[Master_Task_LookupName]],"\","")</f>
        <v>MED19:Shipping Pack to be Compiled</v>
      </c>
    </row>
    <row r="366" spans="91:100" x14ac:dyDescent="0.25">
      <c r="CM366" t="s">
        <v>1542</v>
      </c>
      <c r="CN366" t="s">
        <v>1970</v>
      </c>
      <c r="CO366" t="s">
        <v>1971</v>
      </c>
      <c r="CP366" t="s">
        <v>1972</v>
      </c>
      <c r="CQ366" t="s">
        <v>1728</v>
      </c>
      <c r="CR366" t="s">
        <v>1743</v>
      </c>
      <c r="CS366" t="s">
        <v>1751</v>
      </c>
      <c r="CT366" t="s">
        <v>1752</v>
      </c>
      <c r="CU366" t="s">
        <v>1973</v>
      </c>
      <c r="CV366" t="str">
        <f>SUBSTITUTE(Task_exp7437[[#This Row],[Shipment_Order__r.Client_Reference__c]]&amp;":"&amp;Task_exp7437[[#This Row],[Master_Task_LookupName]],"\","")</f>
        <v>MED19:Invoice Client (During Shipping)</v>
      </c>
    </row>
    <row r="367" spans="91:100" x14ac:dyDescent="0.25">
      <c r="CM367" t="s">
        <v>1542</v>
      </c>
      <c r="CN367" t="s">
        <v>2402</v>
      </c>
      <c r="CO367" t="s">
        <v>2403</v>
      </c>
      <c r="CP367" t="s">
        <v>2404</v>
      </c>
      <c r="CQ367" t="s">
        <v>1728</v>
      </c>
      <c r="CR367" t="s">
        <v>1743</v>
      </c>
      <c r="CS367" t="s">
        <v>1991</v>
      </c>
      <c r="CT367" t="s">
        <v>1760</v>
      </c>
      <c r="CU367" t="s">
        <v>1753</v>
      </c>
      <c r="CV367" t="str">
        <f>SUBSTITUTE(Task_exp7437[[#This Row],[Shipment_Order__r.Client_Reference__c]]&amp;":"&amp;Task_exp7437[[#This Row],[Master_Task_LookupName]],"\","")</f>
        <v>MED19:Net Weight per Line Item</v>
      </c>
    </row>
    <row r="368" spans="91:100" x14ac:dyDescent="0.25">
      <c r="CM368" t="s">
        <v>1542</v>
      </c>
      <c r="CN368" t="s">
        <v>2255</v>
      </c>
      <c r="CO368" t="s">
        <v>2256</v>
      </c>
      <c r="CP368" t="s">
        <v>2257</v>
      </c>
      <c r="CQ368" t="s">
        <v>1743</v>
      </c>
      <c r="CR368" t="s">
        <v>1743</v>
      </c>
      <c r="CS368" t="s">
        <v>1751</v>
      </c>
      <c r="CT368" t="s">
        <v>1752</v>
      </c>
      <c r="CU368" t="s">
        <v>1753</v>
      </c>
      <c r="CV368" t="str">
        <f>SUBSTITUTE(Task_exp7437[[#This Row],[Shipment_Order__r.Client_Reference__c]]&amp;":"&amp;Task_exp7437[[#This Row],[Master_Task_LookupName]],"\","")</f>
        <v>MED19:Schedule Pick-up (TecEx) - Manual Courier</v>
      </c>
    </row>
    <row r="369" spans="91:100" x14ac:dyDescent="0.25">
      <c r="CM369" t="s">
        <v>1542</v>
      </c>
      <c r="CN369" t="s">
        <v>2052</v>
      </c>
      <c r="CO369" t="s">
        <v>2053</v>
      </c>
      <c r="CP369" t="s">
        <v>2054</v>
      </c>
      <c r="CQ369" t="s">
        <v>1728</v>
      </c>
      <c r="CR369" t="s">
        <v>1743</v>
      </c>
      <c r="CS369" t="s">
        <v>1751</v>
      </c>
      <c r="CT369" t="s">
        <v>1752</v>
      </c>
      <c r="CU369" t="s">
        <v>1753</v>
      </c>
      <c r="CV369" t="str">
        <f>SUBSTITUTE(Task_exp7437[[#This Row],[Shipment_Order__r.Client_Reference__c]]&amp;":"&amp;Task_exp7437[[#This Row],[Master_Task_LookupName]],"\","")</f>
        <v>MED19:Courier Picklist Selection</v>
      </c>
    </row>
    <row r="370" spans="91:100" x14ac:dyDescent="0.25">
      <c r="CM370" t="s">
        <v>1542</v>
      </c>
      <c r="CN370" t="s">
        <v>2252</v>
      </c>
      <c r="CO370" t="s">
        <v>2253</v>
      </c>
      <c r="CP370" t="s">
        <v>2254</v>
      </c>
      <c r="CQ370" t="s">
        <v>1743</v>
      </c>
      <c r="CR370" t="s">
        <v>1743</v>
      </c>
      <c r="CS370" t="s">
        <v>1751</v>
      </c>
      <c r="CT370" t="s">
        <v>1752</v>
      </c>
      <c r="CU370" t="s">
        <v>1753</v>
      </c>
      <c r="CV370" t="str">
        <f>SUBSTITUTE(Task_exp7437[[#This Row],[Shipment_Order__r.Client_Reference__c]]&amp;":"&amp;Task_exp7437[[#This Row],[Master_Task_LookupName]],"\","")</f>
        <v>MED19:Air Waybill Required (TecEx) - Manual AWB</v>
      </c>
    </row>
    <row r="371" spans="91:100" x14ac:dyDescent="0.25">
      <c r="CM371" t="s">
        <v>1542</v>
      </c>
      <c r="CN371" t="s">
        <v>1816</v>
      </c>
      <c r="CO371" t="s">
        <v>1817</v>
      </c>
      <c r="CP371" t="s">
        <v>1818</v>
      </c>
      <c r="CQ371" t="s">
        <v>1728</v>
      </c>
      <c r="CR371" t="s">
        <v>1743</v>
      </c>
      <c r="CS371" t="s">
        <v>1751</v>
      </c>
      <c r="CT371" t="s">
        <v>1752</v>
      </c>
      <c r="CU371" t="s">
        <v>1753</v>
      </c>
      <c r="CV371" t="str">
        <f>SUBSTITUTE(Task_exp7437[[#This Row],[Shipment_Order__r.Client_Reference__c]]&amp;":"&amp;Task_exp7437[[#This Row],[Master_Task_LookupName]],"\","")</f>
        <v>MED19:Commercial Invoice Required (TecEx)</v>
      </c>
    </row>
    <row r="372" spans="91:100" x14ac:dyDescent="0.25">
      <c r="CM372" t="s">
        <v>1542</v>
      </c>
      <c r="CN372" t="s">
        <v>1801</v>
      </c>
      <c r="CO372" t="s">
        <v>1802</v>
      </c>
      <c r="CP372" t="s">
        <v>1803</v>
      </c>
      <c r="CQ372" t="s">
        <v>1728</v>
      </c>
      <c r="CR372" t="s">
        <v>1743</v>
      </c>
      <c r="CS372" t="s">
        <v>1751</v>
      </c>
      <c r="CT372" t="s">
        <v>1760</v>
      </c>
      <c r="CU372" t="s">
        <v>1753</v>
      </c>
      <c r="CV372" t="str">
        <f>SUBSTITUTE(Task_exp7437[[#This Row],[Shipment_Order__r.Client_Reference__c]]&amp;":"&amp;Task_exp7437[[#This Row],[Master_Task_LookupName]],"\","")</f>
        <v>MED19:Data Centre Ticket Number Required</v>
      </c>
    </row>
    <row r="373" spans="91:100" x14ac:dyDescent="0.25">
      <c r="CM373" t="s">
        <v>1542</v>
      </c>
      <c r="CN373" t="s">
        <v>1986</v>
      </c>
      <c r="CO373" t="s">
        <v>1987</v>
      </c>
      <c r="CP373" t="s">
        <v>1988</v>
      </c>
      <c r="CQ373" t="s">
        <v>1728</v>
      </c>
      <c r="CR373" t="s">
        <v>1743</v>
      </c>
      <c r="CS373" t="s">
        <v>1751</v>
      </c>
      <c r="CT373" t="s">
        <v>1752</v>
      </c>
      <c r="CU373" t="s">
        <v>1753</v>
      </c>
      <c r="CV373" t="str">
        <f>SUBSTITUTE(Task_exp7437[[#This Row],[Shipment_Order__r.Client_Reference__c]]&amp;":"&amp;Task_exp7437[[#This Row],[Master_Task_LookupName]],"\","")</f>
        <v>MED19:Package Information Required</v>
      </c>
    </row>
    <row r="374" spans="91:100" x14ac:dyDescent="0.25">
      <c r="CM374" t="s">
        <v>1542</v>
      </c>
      <c r="CN374" t="s">
        <v>1748</v>
      </c>
      <c r="CO374" t="s">
        <v>1749</v>
      </c>
      <c r="CP374" t="s">
        <v>1750</v>
      </c>
      <c r="CQ374" t="s">
        <v>1728</v>
      </c>
      <c r="CR374" t="s">
        <v>1743</v>
      </c>
      <c r="CS374" t="s">
        <v>1751</v>
      </c>
      <c r="CT374" t="s">
        <v>1752</v>
      </c>
      <c r="CU374" t="s">
        <v>1753</v>
      </c>
      <c r="CV374" t="str">
        <f>SUBSTITUTE(Task_exp7437[[#This Row],[Shipment_Order__r.Client_Reference__c]]&amp;":"&amp;Task_exp7437[[#This Row],[Master_Task_LookupName]],"\","")</f>
        <v>MED19:Final Delivery Addresses Required</v>
      </c>
    </row>
    <row r="375" spans="91:100" x14ac:dyDescent="0.25">
      <c r="CM375" t="s">
        <v>1542</v>
      </c>
      <c r="CN375" t="s">
        <v>2194</v>
      </c>
      <c r="CO375" t="s">
        <v>2195</v>
      </c>
      <c r="CP375" t="s">
        <v>2196</v>
      </c>
      <c r="CQ375" t="s">
        <v>1728</v>
      </c>
      <c r="CR375" t="s">
        <v>1743</v>
      </c>
      <c r="CS375" t="s">
        <v>1751</v>
      </c>
      <c r="CT375" t="s">
        <v>1752</v>
      </c>
      <c r="CU375" t="s">
        <v>1753</v>
      </c>
      <c r="CV375" t="str">
        <f>SUBSTITUTE(Task_exp7437[[#This Row],[Shipment_Order__r.Client_Reference__c]]&amp;":"&amp;Task_exp7437[[#This Row],[Master_Task_LookupName]],"\","")</f>
        <v>MED19:Pick-up Address Required</v>
      </c>
    </row>
    <row r="376" spans="91:100" x14ac:dyDescent="0.25">
      <c r="CM376" t="s">
        <v>1542</v>
      </c>
      <c r="CN376" t="s">
        <v>2258</v>
      </c>
      <c r="CO376" t="s">
        <v>2259</v>
      </c>
      <c r="CP376" t="s">
        <v>2260</v>
      </c>
      <c r="CQ376" t="s">
        <v>1728</v>
      </c>
      <c r="CR376" t="s">
        <v>1743</v>
      </c>
      <c r="CS376" t="s">
        <v>1751</v>
      </c>
      <c r="CT376" t="s">
        <v>1752</v>
      </c>
      <c r="CU376" t="s">
        <v>1753</v>
      </c>
      <c r="CV376" t="str">
        <f>SUBSTITUTE(Task_exp7437[[#This Row],[Shipment_Order__r.Client_Reference__c]]&amp;":"&amp;Task_exp7437[[#This Row],[Master_Task_LookupName]],"\","")</f>
        <v>MED19:Client Address Pickup Preference</v>
      </c>
    </row>
    <row r="377" spans="91:100" x14ac:dyDescent="0.25">
      <c r="CM377" t="s">
        <v>1542</v>
      </c>
      <c r="CN377" t="s">
        <v>2405</v>
      </c>
      <c r="CO377" t="s">
        <v>2406</v>
      </c>
      <c r="CP377" t="s">
        <v>2407</v>
      </c>
      <c r="CQ377" t="s">
        <v>1728</v>
      </c>
      <c r="CR377" t="s">
        <v>1743</v>
      </c>
      <c r="CS377" t="s">
        <v>1991</v>
      </c>
      <c r="CT377" t="s">
        <v>1760</v>
      </c>
      <c r="CU377" t="s">
        <v>1909</v>
      </c>
      <c r="CV377" t="str">
        <f>SUBSTITUTE(Task_exp7437[[#This Row],[Shipment_Order__r.Client_Reference__c]]&amp;":"&amp;Task_exp7437[[#This Row],[Master_Task_LookupName]],"\","")</f>
        <v>MED19:Test MT for CH5675 (23910)</v>
      </c>
    </row>
    <row r="378" spans="91:100" x14ac:dyDescent="0.25">
      <c r="CM378" t="s">
        <v>1542</v>
      </c>
      <c r="CN378" t="s">
        <v>2330</v>
      </c>
      <c r="CO378" t="s">
        <v>2331</v>
      </c>
      <c r="CP378" t="s">
        <v>2332</v>
      </c>
      <c r="CQ378" t="s">
        <v>1728</v>
      </c>
      <c r="CR378" t="s">
        <v>1743</v>
      </c>
      <c r="CS378" t="s">
        <v>1751</v>
      </c>
      <c r="CT378" t="s">
        <v>1752</v>
      </c>
      <c r="CU378" t="s">
        <v>1753</v>
      </c>
      <c r="CV378" t="str">
        <f>SUBSTITUTE(Task_exp7437[[#This Row],[Shipment_Order__r.Client_Reference__c]]&amp;":"&amp;Task_exp7437[[#This Row],[Master_Task_LookupName]],"\","")</f>
        <v>MED19:Schedule Pick-up (TecEx) - Auto</v>
      </c>
    </row>
    <row r="379" spans="91:100" x14ac:dyDescent="0.25">
      <c r="CM379" t="s">
        <v>1542</v>
      </c>
      <c r="CN379" t="s">
        <v>1867</v>
      </c>
      <c r="CO379" t="s">
        <v>1868</v>
      </c>
      <c r="CP379" t="s">
        <v>1869</v>
      </c>
      <c r="CQ379" t="s">
        <v>1728</v>
      </c>
      <c r="CR379" t="s">
        <v>1743</v>
      </c>
      <c r="CS379" t="s">
        <v>1751</v>
      </c>
      <c r="CT379" t="s">
        <v>1752</v>
      </c>
      <c r="CU379" t="s">
        <v>1753</v>
      </c>
      <c r="CV379" t="str">
        <f>SUBSTITUTE(Task_exp7437[[#This Row],[Shipment_Order__r.Client_Reference__c]]&amp;":"&amp;Task_exp7437[[#This Row],[Master_Task_LookupName]],"\","")</f>
        <v>MED19:Auto CI Used</v>
      </c>
    </row>
    <row r="380" spans="91:100" x14ac:dyDescent="0.25">
      <c r="CM380" t="s">
        <v>1545</v>
      </c>
      <c r="CN380" t="s">
        <v>1867</v>
      </c>
      <c r="CO380" t="s">
        <v>1868</v>
      </c>
      <c r="CP380" t="s">
        <v>1869</v>
      </c>
      <c r="CQ380" t="s">
        <v>1728</v>
      </c>
      <c r="CR380" t="s">
        <v>1743</v>
      </c>
      <c r="CS380" t="s">
        <v>1751</v>
      </c>
      <c r="CT380" t="s">
        <v>1752</v>
      </c>
      <c r="CU380" t="s">
        <v>1753</v>
      </c>
      <c r="CV380" t="str">
        <f>SUBSTITUTE(Task_exp7437[[#This Row],[Shipment_Order__r.Client_Reference__c]]&amp;":"&amp;Task_exp7437[[#This Row],[Master_Task_LookupName]],"\","")</f>
        <v>MED20:Auto CI Used</v>
      </c>
    </row>
    <row r="381" spans="91:100" x14ac:dyDescent="0.25">
      <c r="CM381" t="s">
        <v>1545</v>
      </c>
      <c r="CN381" t="s">
        <v>1924</v>
      </c>
      <c r="CO381" t="s">
        <v>1925</v>
      </c>
      <c r="CP381" t="s">
        <v>1926</v>
      </c>
      <c r="CQ381" t="s">
        <v>1728</v>
      </c>
      <c r="CR381" t="s">
        <v>1743</v>
      </c>
      <c r="CS381" t="s">
        <v>1751</v>
      </c>
      <c r="CT381" t="s">
        <v>1760</v>
      </c>
      <c r="CU381" t="s">
        <v>1753</v>
      </c>
      <c r="CV381" t="str">
        <f>SUBSTITUTE(Task_exp7437[[#This Row],[Shipment_Order__r.Client_Reference__c]]&amp;":"&amp;Task_exp7437[[#This Row],[Master_Task_LookupName]],"\","")</f>
        <v>MED20:Finance Ready to Invoice</v>
      </c>
    </row>
    <row r="382" spans="91:100" x14ac:dyDescent="0.25">
      <c r="CM382" t="s">
        <v>1545</v>
      </c>
      <c r="CN382" t="s">
        <v>1857</v>
      </c>
      <c r="CO382" t="s">
        <v>1858</v>
      </c>
      <c r="CP382" t="s">
        <v>1859</v>
      </c>
      <c r="CQ382" t="s">
        <v>1728</v>
      </c>
      <c r="CR382" t="s">
        <v>1743</v>
      </c>
      <c r="CS382" t="s">
        <v>1751</v>
      </c>
      <c r="CT382" t="s">
        <v>1760</v>
      </c>
      <c r="CU382" t="s">
        <v>1753</v>
      </c>
      <c r="CV382" t="str">
        <f>SUBSTITUTE(Task_exp7437[[#This Row],[Shipment_Order__r.Client_Reference__c]]&amp;":"&amp;Task_exp7437[[#This Row],[Master_Task_LookupName]],"\","")</f>
        <v>MED20:Multiple FDAs package labelling</v>
      </c>
    </row>
    <row r="383" spans="91:100" x14ac:dyDescent="0.25">
      <c r="CM383" t="s">
        <v>1545</v>
      </c>
      <c r="CN383" t="s">
        <v>1843</v>
      </c>
      <c r="CO383" t="s">
        <v>1844</v>
      </c>
      <c r="CP383" t="s">
        <v>1845</v>
      </c>
      <c r="CQ383" t="s">
        <v>1728</v>
      </c>
      <c r="CR383" t="s">
        <v>1743</v>
      </c>
      <c r="CS383" t="s">
        <v>1751</v>
      </c>
      <c r="CT383" t="s">
        <v>1760</v>
      </c>
      <c r="CU383" t="s">
        <v>1753</v>
      </c>
      <c r="CV383" t="str">
        <f>SUBSTITUTE(Task_exp7437[[#This Row],[Shipment_Order__r.Client_Reference__c]]&amp;":"&amp;Task_exp7437[[#This Row],[Master_Task_LookupName]],"\","")</f>
        <v>MED20:Datasheet</v>
      </c>
    </row>
    <row r="384" spans="91:100" x14ac:dyDescent="0.25">
      <c r="CM384" t="s">
        <v>1545</v>
      </c>
      <c r="CN384" t="s">
        <v>2067</v>
      </c>
      <c r="CO384" t="s">
        <v>2068</v>
      </c>
      <c r="CP384" t="s">
        <v>2069</v>
      </c>
      <c r="CQ384" t="s">
        <v>1728</v>
      </c>
      <c r="CR384" t="s">
        <v>1743</v>
      </c>
      <c r="CS384" t="s">
        <v>1751</v>
      </c>
      <c r="CT384" t="s">
        <v>1752</v>
      </c>
      <c r="CU384" t="s">
        <v>1753</v>
      </c>
      <c r="CV384" t="str">
        <f>SUBSTITUTE(Task_exp7437[[#This Row],[Shipment_Order__r.Client_Reference__c]]&amp;":"&amp;Task_exp7437[[#This Row],[Master_Task_LookupName]],"\","")</f>
        <v>MED20:Shipping Pack to be Compiled (Specific Instructions)</v>
      </c>
    </row>
    <row r="385" spans="91:100" x14ac:dyDescent="0.25">
      <c r="CM385" t="s">
        <v>1545</v>
      </c>
      <c r="CN385" t="s">
        <v>2197</v>
      </c>
      <c r="CO385" t="s">
        <v>2198</v>
      </c>
      <c r="CP385" t="s">
        <v>2199</v>
      </c>
      <c r="CQ385" t="s">
        <v>1728</v>
      </c>
      <c r="CR385" t="s">
        <v>1743</v>
      </c>
      <c r="CS385" t="s">
        <v>1751</v>
      </c>
      <c r="CT385" t="s">
        <v>1752</v>
      </c>
      <c r="CU385" t="s">
        <v>1753</v>
      </c>
      <c r="CV385" t="str">
        <f>SUBSTITUTE(Task_exp7437[[#This Row],[Shipment_Order__r.Client_Reference__c]]&amp;":"&amp;Task_exp7437[[#This Row],[Master_Task_LookupName]],"\","")</f>
        <v>MED20:Air Waybill Required (Client) (No Notify Party)</v>
      </c>
    </row>
    <row r="386" spans="91:100" x14ac:dyDescent="0.25">
      <c r="CM386" t="s">
        <v>1545</v>
      </c>
      <c r="CN386" t="s">
        <v>1816</v>
      </c>
      <c r="CO386" t="s">
        <v>1817</v>
      </c>
      <c r="CP386" t="s">
        <v>1818</v>
      </c>
      <c r="CQ386" t="s">
        <v>1728</v>
      </c>
      <c r="CR386" t="s">
        <v>1743</v>
      </c>
      <c r="CS386" t="s">
        <v>1751</v>
      </c>
      <c r="CT386" t="s">
        <v>1752</v>
      </c>
      <c r="CU386" t="s">
        <v>1753</v>
      </c>
      <c r="CV386" t="str">
        <f>SUBSTITUTE(Task_exp7437[[#This Row],[Shipment_Order__r.Client_Reference__c]]&amp;":"&amp;Task_exp7437[[#This Row],[Master_Task_LookupName]],"\","")</f>
        <v>MED20:Commercial Invoice Required (TecEx)</v>
      </c>
    </row>
    <row r="387" spans="91:100" x14ac:dyDescent="0.25">
      <c r="CM387" t="s">
        <v>1545</v>
      </c>
      <c r="CN387" t="s">
        <v>1801</v>
      </c>
      <c r="CO387" t="s">
        <v>1802</v>
      </c>
      <c r="CP387" t="s">
        <v>1803</v>
      </c>
      <c r="CQ387" t="s">
        <v>1728</v>
      </c>
      <c r="CR387" t="s">
        <v>1743</v>
      </c>
      <c r="CS387" t="s">
        <v>1751</v>
      </c>
      <c r="CT387" t="s">
        <v>1760</v>
      </c>
      <c r="CU387" t="s">
        <v>1753</v>
      </c>
      <c r="CV387" t="str">
        <f>SUBSTITUTE(Task_exp7437[[#This Row],[Shipment_Order__r.Client_Reference__c]]&amp;":"&amp;Task_exp7437[[#This Row],[Master_Task_LookupName]],"\","")</f>
        <v>MED20:Data Centre Ticket Number Required</v>
      </c>
    </row>
    <row r="388" spans="91:100" x14ac:dyDescent="0.25">
      <c r="CM388" t="s">
        <v>1545</v>
      </c>
      <c r="CN388" t="s">
        <v>2218</v>
      </c>
      <c r="CO388" t="s">
        <v>2219</v>
      </c>
      <c r="CP388" t="s">
        <v>2220</v>
      </c>
      <c r="CQ388" t="s">
        <v>1728</v>
      </c>
      <c r="CR388" t="s">
        <v>1743</v>
      </c>
      <c r="CS388" t="s">
        <v>1751</v>
      </c>
      <c r="CT388" t="s">
        <v>1752</v>
      </c>
      <c r="CU388" t="s">
        <v>1909</v>
      </c>
      <c r="CV388" t="str">
        <f>SUBSTITUTE(Task_exp7437[[#This Row],[Shipment_Order__r.Client_Reference__c]]&amp;":"&amp;Task_exp7437[[#This Row],[Master_Task_LookupName]],"\","")</f>
        <v>MED20:Valuation Issues</v>
      </c>
    </row>
    <row r="389" spans="91:100" x14ac:dyDescent="0.25">
      <c r="CM389" t="s">
        <v>1545</v>
      </c>
      <c r="CN389" t="s">
        <v>1986</v>
      </c>
      <c r="CO389" t="s">
        <v>1987</v>
      </c>
      <c r="CP389" t="s">
        <v>1988</v>
      </c>
      <c r="CQ389" t="s">
        <v>1728</v>
      </c>
      <c r="CR389" t="s">
        <v>1743</v>
      </c>
      <c r="CS389" t="s">
        <v>1751</v>
      </c>
      <c r="CT389" t="s">
        <v>1752</v>
      </c>
      <c r="CU389" t="s">
        <v>1753</v>
      </c>
      <c r="CV389" t="str">
        <f>SUBSTITUTE(Task_exp7437[[#This Row],[Shipment_Order__r.Client_Reference__c]]&amp;":"&amp;Task_exp7437[[#This Row],[Master_Task_LookupName]],"\","")</f>
        <v>MED20:Package Information Required</v>
      </c>
    </row>
    <row r="390" spans="91:100" x14ac:dyDescent="0.25">
      <c r="CM390" t="s">
        <v>1545</v>
      </c>
      <c r="CN390" t="s">
        <v>1748</v>
      </c>
      <c r="CO390" t="s">
        <v>1749</v>
      </c>
      <c r="CP390" t="s">
        <v>1750</v>
      </c>
      <c r="CQ390" t="s">
        <v>1728</v>
      </c>
      <c r="CR390" t="s">
        <v>1743</v>
      </c>
      <c r="CS390" t="s">
        <v>1751</v>
      </c>
      <c r="CT390" t="s">
        <v>1752</v>
      </c>
      <c r="CU390" t="s">
        <v>1753</v>
      </c>
      <c r="CV390" t="str">
        <f>SUBSTITUTE(Task_exp7437[[#This Row],[Shipment_Order__r.Client_Reference__c]]&amp;":"&amp;Task_exp7437[[#This Row],[Master_Task_LookupName]],"\","")</f>
        <v>MED20:Final Delivery Addresses Required</v>
      </c>
    </row>
    <row r="391" spans="91:100" x14ac:dyDescent="0.25">
      <c r="CM391" t="s">
        <v>1545</v>
      </c>
      <c r="CN391" t="s">
        <v>2194</v>
      </c>
      <c r="CO391" t="s">
        <v>2195</v>
      </c>
      <c r="CP391" t="s">
        <v>2196</v>
      </c>
      <c r="CQ391" t="s">
        <v>1728</v>
      </c>
      <c r="CR391" t="s">
        <v>1743</v>
      </c>
      <c r="CS391" t="s">
        <v>1751</v>
      </c>
      <c r="CT391" t="s">
        <v>1752</v>
      </c>
      <c r="CU391" t="s">
        <v>1753</v>
      </c>
      <c r="CV391" t="str">
        <f>SUBSTITUTE(Task_exp7437[[#This Row],[Shipment_Order__r.Client_Reference__c]]&amp;":"&amp;Task_exp7437[[#This Row],[Master_Task_LookupName]],"\","")</f>
        <v>MED20:Pick-up Address Required</v>
      </c>
    </row>
    <row r="392" spans="91:100" x14ac:dyDescent="0.25">
      <c r="CM392" t="s">
        <v>1545</v>
      </c>
      <c r="CN392" t="s">
        <v>2014</v>
      </c>
      <c r="CO392" t="s">
        <v>2015</v>
      </c>
      <c r="CP392" t="s">
        <v>2016</v>
      </c>
      <c r="CQ392" t="s">
        <v>1728</v>
      </c>
      <c r="CR392" t="s">
        <v>1743</v>
      </c>
      <c r="CS392" t="s">
        <v>1751</v>
      </c>
      <c r="CT392" t="s">
        <v>1760</v>
      </c>
      <c r="CU392" t="s">
        <v>1753</v>
      </c>
      <c r="CV392" t="str">
        <f>SUBSTITUTE(Task_exp7437[[#This Row],[Shipment_Order__r.Client_Reference__c]]&amp;":"&amp;Task_exp7437[[#This Row],[Master_Task_LookupName]],"\","")</f>
        <v>MED20:Packing List (TecEx)</v>
      </c>
    </row>
    <row r="393" spans="91:100" x14ac:dyDescent="0.25">
      <c r="CM393" t="s">
        <v>1545</v>
      </c>
      <c r="CN393" t="s">
        <v>1970</v>
      </c>
      <c r="CO393" t="s">
        <v>1971</v>
      </c>
      <c r="CP393" t="s">
        <v>1972</v>
      </c>
      <c r="CQ393" t="s">
        <v>1728</v>
      </c>
      <c r="CR393" t="s">
        <v>1743</v>
      </c>
      <c r="CS393" t="s">
        <v>1751</v>
      </c>
      <c r="CT393" t="s">
        <v>1752</v>
      </c>
      <c r="CU393" t="s">
        <v>1973</v>
      </c>
      <c r="CV393" t="str">
        <f>SUBSTITUTE(Task_exp7437[[#This Row],[Shipment_Order__r.Client_Reference__c]]&amp;":"&amp;Task_exp7437[[#This Row],[Master_Task_LookupName]],"\","")</f>
        <v>MED20:Invoice Client (During Shipping)</v>
      </c>
    </row>
    <row r="394" spans="91:100" x14ac:dyDescent="0.25">
      <c r="CM394" t="s">
        <v>1545</v>
      </c>
      <c r="CN394" t="s">
        <v>2160</v>
      </c>
      <c r="CO394" t="s">
        <v>2161</v>
      </c>
      <c r="CP394" t="s">
        <v>2162</v>
      </c>
      <c r="CQ394" t="s">
        <v>1728</v>
      </c>
      <c r="CR394" t="s">
        <v>1743</v>
      </c>
      <c r="CS394" t="s">
        <v>1751</v>
      </c>
      <c r="CT394" t="s">
        <v>1760</v>
      </c>
      <c r="CU394" t="s">
        <v>1909</v>
      </c>
      <c r="CV394" t="str">
        <f>SUBSTITUTE(Task_exp7437[[#This Row],[Shipment_Order__r.Client_Reference__c]]&amp;":"&amp;Task_exp7437[[#This Row],[Master_Task_LookupName]],"\","")</f>
        <v>MED20:Upfront Payment of Taxes (By CPA)</v>
      </c>
    </row>
    <row r="395" spans="91:100" x14ac:dyDescent="0.25">
      <c r="CM395" t="s">
        <v>1545</v>
      </c>
      <c r="CN395" t="s">
        <v>2342</v>
      </c>
      <c r="CO395" t="s">
        <v>2343</v>
      </c>
      <c r="CP395" t="s">
        <v>2344</v>
      </c>
      <c r="CQ395" t="s">
        <v>1728</v>
      </c>
      <c r="CR395" t="s">
        <v>1743</v>
      </c>
      <c r="CS395" t="s">
        <v>1751</v>
      </c>
      <c r="CT395" t="s">
        <v>1760</v>
      </c>
      <c r="CU395" t="s">
        <v>1753</v>
      </c>
      <c r="CV395" t="str">
        <f>SUBSTITUTE(Task_exp7437[[#This Row],[Shipment_Order__r.Client_Reference__c]]&amp;":"&amp;Task_exp7437[[#This Row],[Master_Task_LookupName]],"\","")</f>
        <v>MED20:Freight Information Required</v>
      </c>
    </row>
    <row r="396" spans="91:100" x14ac:dyDescent="0.25">
      <c r="CM396" t="s">
        <v>1545</v>
      </c>
      <c r="CN396" t="s">
        <v>2408</v>
      </c>
      <c r="CO396" t="s">
        <v>2409</v>
      </c>
      <c r="CP396" t="s">
        <v>2410</v>
      </c>
      <c r="CQ396" t="s">
        <v>1728</v>
      </c>
      <c r="CR396" t="s">
        <v>1743</v>
      </c>
      <c r="CS396" t="s">
        <v>1751</v>
      </c>
      <c r="CT396" t="s">
        <v>1760</v>
      </c>
      <c r="CU396" t="s">
        <v>1753</v>
      </c>
      <c r="CV396" t="str">
        <f>SUBSTITUTE(Task_exp7437[[#This Row],[Shipment_Order__r.Client_Reference__c]]&amp;":"&amp;Task_exp7437[[#This Row],[Master_Task_LookupName]],"\","")</f>
        <v>MED20:Export Declaration</v>
      </c>
    </row>
    <row r="397" spans="91:100" x14ac:dyDescent="0.25">
      <c r="CM397" t="s">
        <v>1545</v>
      </c>
      <c r="CN397" t="s">
        <v>2207</v>
      </c>
      <c r="CO397" t="s">
        <v>2208</v>
      </c>
      <c r="CP397" t="s">
        <v>2209</v>
      </c>
      <c r="CQ397" t="s">
        <v>1728</v>
      </c>
      <c r="CR397" t="s">
        <v>1743</v>
      </c>
      <c r="CS397" t="s">
        <v>2210</v>
      </c>
      <c r="CT397" t="s">
        <v>1760</v>
      </c>
      <c r="CU397" t="s">
        <v>1909</v>
      </c>
      <c r="CV397" t="str">
        <f>SUBSTITUTE(Task_exp7437[[#This Row],[Shipment_Order__r.Client_Reference__c]]&amp;":"&amp;Task_exp7437[[#This Row],[Master_Task_LookupName]],"\","")</f>
        <v>MED20:COO Certificate - from Freight Forwarder (Client Freight)</v>
      </c>
    </row>
    <row r="398" spans="91:100" x14ac:dyDescent="0.25">
      <c r="CM398" t="s">
        <v>1545</v>
      </c>
      <c r="CN398" t="s">
        <v>2091</v>
      </c>
      <c r="CO398" t="s">
        <v>2092</v>
      </c>
      <c r="CP398" t="s">
        <v>2093</v>
      </c>
      <c r="CQ398" t="s">
        <v>1728</v>
      </c>
      <c r="CR398" t="s">
        <v>1743</v>
      </c>
      <c r="CS398" t="s">
        <v>1751</v>
      </c>
      <c r="CT398" t="s">
        <v>1760</v>
      </c>
      <c r="CU398" t="s">
        <v>1973</v>
      </c>
      <c r="CV398" t="str">
        <f>SUBSTITUTE(Task_exp7437[[#This Row],[Shipment_Order__r.Client_Reference__c]]&amp;":"&amp;Task_exp7437[[#This Row],[Master_Task_LookupName]],"\","")</f>
        <v>MED20:No Binding Quote Available</v>
      </c>
    </row>
    <row r="399" spans="91:100" x14ac:dyDescent="0.25">
      <c r="CM399" t="s">
        <v>1551</v>
      </c>
      <c r="CN399" t="s">
        <v>2224</v>
      </c>
      <c r="CO399" t="s">
        <v>2225</v>
      </c>
      <c r="CP399" t="s">
        <v>2226</v>
      </c>
      <c r="CQ399" t="s">
        <v>1728</v>
      </c>
      <c r="CR399" t="s">
        <v>1743</v>
      </c>
      <c r="CS399" t="s">
        <v>1751</v>
      </c>
      <c r="CT399" t="s">
        <v>1760</v>
      </c>
      <c r="CU399" t="s">
        <v>1753</v>
      </c>
      <c r="CV399" t="str">
        <f>SUBSTITUTE(Task_exp7437[[#This Row],[Shipment_Order__r.Client_Reference__c]]&amp;":"&amp;Task_exp7437[[#This Row],[Master_Task_LookupName]],"\","")</f>
        <v>MED21:TESTING TASK - DO NOT COMPLETE</v>
      </c>
    </row>
    <row r="400" spans="91:100" x14ac:dyDescent="0.25">
      <c r="CM400" t="s">
        <v>1551</v>
      </c>
      <c r="CN400" t="s">
        <v>2411</v>
      </c>
      <c r="CO400" t="s">
        <v>2412</v>
      </c>
      <c r="CP400" t="s">
        <v>2413</v>
      </c>
      <c r="CQ400" t="s">
        <v>1728</v>
      </c>
      <c r="CR400" t="s">
        <v>1743</v>
      </c>
      <c r="CS400" t="s">
        <v>2019</v>
      </c>
      <c r="CT400" t="s">
        <v>1760</v>
      </c>
      <c r="CU400" t="s">
        <v>1909</v>
      </c>
      <c r="CV400" t="str">
        <f>SUBSTITUTE(Task_exp7437[[#This Row],[Shipment_Order__r.Client_Reference__c]]&amp;":"&amp;Task_exp7437[[#This Row],[Master_Task_LookupName]],"\","")</f>
        <v>MED21:NTRA</v>
      </c>
    </row>
    <row r="401" spans="91:100" x14ac:dyDescent="0.25">
      <c r="CM401" t="s">
        <v>1551</v>
      </c>
      <c r="CN401" t="s">
        <v>2234</v>
      </c>
      <c r="CO401" t="s">
        <v>2235</v>
      </c>
      <c r="CP401" t="s">
        <v>2236</v>
      </c>
      <c r="CQ401" t="s">
        <v>1728</v>
      </c>
      <c r="CR401" t="s">
        <v>1743</v>
      </c>
      <c r="CS401" t="s">
        <v>1751</v>
      </c>
      <c r="CT401" t="s">
        <v>1760</v>
      </c>
      <c r="CU401" t="s">
        <v>1753</v>
      </c>
      <c r="CV401" t="str">
        <f>SUBSTITUTE(Task_exp7437[[#This Row],[Shipment_Order__r.Client_Reference__c]]&amp;":"&amp;Task_exp7437[[#This Row],[Master_Task_LookupName]],"\","")</f>
        <v>MED21:End-user Details Required (During Shipping)</v>
      </c>
    </row>
    <row r="402" spans="91:100" x14ac:dyDescent="0.25">
      <c r="CM402" t="s">
        <v>1551</v>
      </c>
      <c r="CN402" t="s">
        <v>2261</v>
      </c>
      <c r="CO402" t="s">
        <v>2262</v>
      </c>
      <c r="CP402" t="s">
        <v>2263</v>
      </c>
      <c r="CQ402" t="s">
        <v>1728</v>
      </c>
      <c r="CR402" t="s">
        <v>1743</v>
      </c>
      <c r="CS402" t="s">
        <v>1751</v>
      </c>
      <c r="CT402" t="s">
        <v>1760</v>
      </c>
      <c r="CU402" t="s">
        <v>1909</v>
      </c>
      <c r="CV402" t="str">
        <f>SUBSTITUTE(Task_exp7437[[#This Row],[Shipment_Order__r.Client_Reference__c]]&amp;":"&amp;Task_exp7437[[#This Row],[Master_Task_LookupName]],"\","")</f>
        <v>MED21:Pictures of Products/Labels</v>
      </c>
    </row>
    <row r="403" spans="91:100" x14ac:dyDescent="0.25">
      <c r="CM403" t="s">
        <v>1551</v>
      </c>
      <c r="CN403" t="s">
        <v>2207</v>
      </c>
      <c r="CO403" t="s">
        <v>2208</v>
      </c>
      <c r="CP403" t="s">
        <v>2209</v>
      </c>
      <c r="CQ403" t="s">
        <v>1728</v>
      </c>
      <c r="CR403" t="s">
        <v>1743</v>
      </c>
      <c r="CS403" t="s">
        <v>2210</v>
      </c>
      <c r="CT403" t="s">
        <v>1760</v>
      </c>
      <c r="CU403" t="s">
        <v>1909</v>
      </c>
      <c r="CV403" t="str">
        <f>SUBSTITUTE(Task_exp7437[[#This Row],[Shipment_Order__r.Client_Reference__c]]&amp;":"&amp;Task_exp7437[[#This Row],[Master_Task_LookupName]],"\","")</f>
        <v>MED21:COO Certificate - from Freight Forwarder (Client Freight)</v>
      </c>
    </row>
    <row r="404" spans="91:100" x14ac:dyDescent="0.25">
      <c r="CM404" t="s">
        <v>1551</v>
      </c>
      <c r="CN404" t="s">
        <v>2230</v>
      </c>
      <c r="CO404" t="s">
        <v>2231</v>
      </c>
      <c r="CP404" t="s">
        <v>2232</v>
      </c>
      <c r="CQ404" t="s">
        <v>1728</v>
      </c>
      <c r="CR404" t="s">
        <v>1743</v>
      </c>
      <c r="CS404" t="s">
        <v>1751</v>
      </c>
      <c r="CT404" t="s">
        <v>2233</v>
      </c>
      <c r="CU404" t="s">
        <v>1909</v>
      </c>
      <c r="CV404" t="str">
        <f>SUBSTITUTE(Task_exp7437[[#This Row],[Shipment_Order__r.Client_Reference__c]]&amp;":"&amp;Task_exp7437[[#This Row],[Master_Task_LookupName]],"\","")</f>
        <v>MED21:Packing List (Client)</v>
      </c>
    </row>
    <row r="405" spans="91:100" x14ac:dyDescent="0.25">
      <c r="CM405" t="s">
        <v>1551</v>
      </c>
      <c r="CN405" t="s">
        <v>2237</v>
      </c>
      <c r="CO405" t="s">
        <v>2238</v>
      </c>
      <c r="CP405" t="s">
        <v>2239</v>
      </c>
      <c r="CQ405" t="s">
        <v>1728</v>
      </c>
      <c r="CR405" t="s">
        <v>1743</v>
      </c>
      <c r="CS405" t="s">
        <v>2240</v>
      </c>
      <c r="CT405" t="s">
        <v>1760</v>
      </c>
      <c r="CU405" t="s">
        <v>1909</v>
      </c>
      <c r="CV405" t="str">
        <f>SUBSTITUTE(Task_exp7437[[#This Row],[Shipment_Order__r.Client_Reference__c]]&amp;":"&amp;Task_exp7437[[#This Row],[Master_Task_LookupName]],"\","")</f>
        <v>MED21:Shipper's Letter of Instruction</v>
      </c>
    </row>
    <row r="406" spans="91:100" x14ac:dyDescent="0.25">
      <c r="CM406" t="s">
        <v>1551</v>
      </c>
      <c r="CN406" t="s">
        <v>1767</v>
      </c>
      <c r="CO406" t="s">
        <v>1768</v>
      </c>
      <c r="CP406" t="s">
        <v>1769</v>
      </c>
      <c r="CQ406" t="s">
        <v>1728</v>
      </c>
      <c r="CR406" t="s">
        <v>1743</v>
      </c>
      <c r="CS406" t="s">
        <v>1751</v>
      </c>
      <c r="CT406" t="s">
        <v>1752</v>
      </c>
      <c r="CU406" t="s">
        <v>1753</v>
      </c>
      <c r="CV406" t="str">
        <f>SUBSTITUTE(Task_exp7437[[#This Row],[Shipment_Order__r.Client_Reference__c]]&amp;":"&amp;Task_exp7437[[#This Row],[Master_Task_LookupName]],"\","")</f>
        <v>MED21:Air Waybill Required (Client) (With Notify Party)</v>
      </c>
    </row>
    <row r="407" spans="91:100" x14ac:dyDescent="0.25">
      <c r="CM407" t="s">
        <v>1551</v>
      </c>
      <c r="CN407" t="s">
        <v>2444</v>
      </c>
      <c r="CO407" t="s">
        <v>2414</v>
      </c>
      <c r="CP407" t="s">
        <v>2445</v>
      </c>
      <c r="CQ407" t="s">
        <v>1728</v>
      </c>
      <c r="CR407" t="s">
        <v>1743</v>
      </c>
      <c r="CS407" t="s">
        <v>2415</v>
      </c>
      <c r="CT407" t="s">
        <v>1760</v>
      </c>
      <c r="CU407" t="s">
        <v>1909</v>
      </c>
      <c r="CV407" t="str">
        <f>SUBSTITUTE(Task_exp7437[[#This Row],[Shipment_Order__r.Client_Reference__c]]&amp;":"&amp;Task_exp7437[[#This Row],[Master_Task_LookupName]],"\","")</f>
        <v>MED21:IMED9001 Certificate</v>
      </c>
    </row>
    <row r="408" spans="91:100" x14ac:dyDescent="0.25">
      <c r="CM408" t="s">
        <v>1551</v>
      </c>
      <c r="CN408" t="s">
        <v>2091</v>
      </c>
      <c r="CO408" t="s">
        <v>2092</v>
      </c>
      <c r="CP408" t="s">
        <v>2093</v>
      </c>
      <c r="CQ408" t="s">
        <v>1728</v>
      </c>
      <c r="CR408" t="s">
        <v>1743</v>
      </c>
      <c r="CS408" t="s">
        <v>1751</v>
      </c>
      <c r="CT408" t="s">
        <v>1760</v>
      </c>
      <c r="CU408" t="s">
        <v>1973</v>
      </c>
      <c r="CV408" t="str">
        <f>SUBSTITUTE(Task_exp7437[[#This Row],[Shipment_Order__r.Client_Reference__c]]&amp;":"&amp;Task_exp7437[[#This Row],[Master_Task_LookupName]],"\","")</f>
        <v>MED21:No Binding Quote Available</v>
      </c>
    </row>
    <row r="409" spans="91:100" x14ac:dyDescent="0.25">
      <c r="CM409" t="s">
        <v>1551</v>
      </c>
      <c r="CN409" t="s">
        <v>2416</v>
      </c>
      <c r="CO409" t="s">
        <v>2417</v>
      </c>
      <c r="CP409" t="s">
        <v>2418</v>
      </c>
      <c r="CQ409" t="s">
        <v>1728</v>
      </c>
      <c r="CR409" t="s">
        <v>1743</v>
      </c>
      <c r="CS409" t="s">
        <v>1751</v>
      </c>
      <c r="CT409" t="s">
        <v>1760</v>
      </c>
      <c r="CU409" t="s">
        <v>1909</v>
      </c>
      <c r="CV409" t="str">
        <f>SUBSTITUTE(Task_exp7437[[#This Row],[Shipment_Order__r.Client_Reference__c]]&amp;":"&amp;Task_exp7437[[#This Row],[Master_Task_LookupName]],"\","")</f>
        <v>MED21:Declaration of Conformity (DoC)</v>
      </c>
    </row>
    <row r="410" spans="91:100" x14ac:dyDescent="0.25">
      <c r="CM410" t="s">
        <v>1551</v>
      </c>
      <c r="CN410" t="s">
        <v>1843</v>
      </c>
      <c r="CO410" t="s">
        <v>1844</v>
      </c>
      <c r="CP410" t="s">
        <v>1845</v>
      </c>
      <c r="CQ410" t="s">
        <v>1728</v>
      </c>
      <c r="CR410" t="s">
        <v>1743</v>
      </c>
      <c r="CS410" t="s">
        <v>1751</v>
      </c>
      <c r="CT410" t="s">
        <v>1760</v>
      </c>
      <c r="CU410" t="s">
        <v>1753</v>
      </c>
      <c r="CV410" t="str">
        <f>SUBSTITUTE(Task_exp7437[[#This Row],[Shipment_Order__r.Client_Reference__c]]&amp;":"&amp;Task_exp7437[[#This Row],[Master_Task_LookupName]],"\","")</f>
        <v>MED21:Datasheet</v>
      </c>
    </row>
    <row r="411" spans="91:100" x14ac:dyDescent="0.25">
      <c r="CM411" t="s">
        <v>1551</v>
      </c>
      <c r="CN411" t="s">
        <v>2067</v>
      </c>
      <c r="CO411" t="s">
        <v>2068</v>
      </c>
      <c r="CP411" t="s">
        <v>2069</v>
      </c>
      <c r="CQ411" t="s">
        <v>1728</v>
      </c>
      <c r="CR411" t="s">
        <v>1743</v>
      </c>
      <c r="CS411" t="s">
        <v>1751</v>
      </c>
      <c r="CT411" t="s">
        <v>1752</v>
      </c>
      <c r="CU411" t="s">
        <v>1753</v>
      </c>
      <c r="CV411" t="str">
        <f>SUBSTITUTE(Task_exp7437[[#This Row],[Shipment_Order__r.Client_Reference__c]]&amp;":"&amp;Task_exp7437[[#This Row],[Master_Task_LookupName]],"\","")</f>
        <v>MED21:Shipping Pack to be Compiled (Specific Instructions)</v>
      </c>
    </row>
    <row r="412" spans="91:100" x14ac:dyDescent="0.25">
      <c r="CM412" t="s">
        <v>1551</v>
      </c>
      <c r="CN412" t="s">
        <v>2419</v>
      </c>
      <c r="CO412" t="s">
        <v>2420</v>
      </c>
      <c r="CP412" t="s">
        <v>2421</v>
      </c>
      <c r="CQ412" t="s">
        <v>1728</v>
      </c>
      <c r="CR412" t="s">
        <v>1743</v>
      </c>
      <c r="CS412" t="s">
        <v>2019</v>
      </c>
      <c r="CT412" t="s">
        <v>1760</v>
      </c>
      <c r="CU412" t="s">
        <v>1753</v>
      </c>
      <c r="CV412" t="str">
        <f>SUBSTITUTE(Task_exp7437[[#This Row],[Shipment_Order__r.Client_Reference__c]]&amp;":"&amp;Task_exp7437[[#This Row],[Master_Task_LookupName]],"\","")</f>
        <v>MED21:Documents to be Signed and Stamped (Egypt)</v>
      </c>
    </row>
    <row r="413" spans="91:100" x14ac:dyDescent="0.25">
      <c r="CM413" t="s">
        <v>1551</v>
      </c>
      <c r="CN413" t="s">
        <v>2221</v>
      </c>
      <c r="CO413" t="s">
        <v>2222</v>
      </c>
      <c r="CP413" t="s">
        <v>2223</v>
      </c>
      <c r="CQ413" t="s">
        <v>1728</v>
      </c>
      <c r="CR413" t="s">
        <v>1743</v>
      </c>
      <c r="CS413" t="s">
        <v>1751</v>
      </c>
      <c r="CT413" t="s">
        <v>1752</v>
      </c>
      <c r="CU413" t="s">
        <v>1753</v>
      </c>
      <c r="CV413" t="str">
        <f>SUBSTITUTE(Task_exp7437[[#This Row],[Shipment_Order__r.Client_Reference__c]]&amp;":"&amp;Task_exp7437[[#This Row],[Master_Task_LookupName]],"\","")</f>
        <v>MED21:Commercial Invoice Required (Client)</v>
      </c>
    </row>
    <row r="414" spans="91:100" x14ac:dyDescent="0.25">
      <c r="CM414" t="s">
        <v>1551</v>
      </c>
      <c r="CN414" t="s">
        <v>1801</v>
      </c>
      <c r="CO414" t="s">
        <v>1802</v>
      </c>
      <c r="CP414" t="s">
        <v>1803</v>
      </c>
      <c r="CQ414" t="s">
        <v>1728</v>
      </c>
      <c r="CR414" t="s">
        <v>1743</v>
      </c>
      <c r="CS414" t="s">
        <v>1751</v>
      </c>
      <c r="CT414" t="s">
        <v>1760</v>
      </c>
      <c r="CU414" t="s">
        <v>1753</v>
      </c>
      <c r="CV414" t="str">
        <f>SUBSTITUTE(Task_exp7437[[#This Row],[Shipment_Order__r.Client_Reference__c]]&amp;":"&amp;Task_exp7437[[#This Row],[Master_Task_LookupName]],"\","")</f>
        <v>MED21:Data Centre Ticket Number Required</v>
      </c>
    </row>
    <row r="415" spans="91:100" x14ac:dyDescent="0.25">
      <c r="CM415" t="s">
        <v>1551</v>
      </c>
      <c r="CN415" t="s">
        <v>2218</v>
      </c>
      <c r="CO415" t="s">
        <v>2219</v>
      </c>
      <c r="CP415" t="s">
        <v>2220</v>
      </c>
      <c r="CQ415" t="s">
        <v>1728</v>
      </c>
      <c r="CR415" t="s">
        <v>1743</v>
      </c>
      <c r="CS415" t="s">
        <v>1751</v>
      </c>
      <c r="CT415" t="s">
        <v>1752</v>
      </c>
      <c r="CU415" t="s">
        <v>1909</v>
      </c>
      <c r="CV415" t="str">
        <f>SUBSTITUTE(Task_exp7437[[#This Row],[Shipment_Order__r.Client_Reference__c]]&amp;":"&amp;Task_exp7437[[#This Row],[Master_Task_LookupName]],"\","")</f>
        <v>MED21:Valuation Issues</v>
      </c>
    </row>
    <row r="416" spans="91:100" x14ac:dyDescent="0.25">
      <c r="CM416" t="s">
        <v>1551</v>
      </c>
      <c r="CN416" t="s">
        <v>2274</v>
      </c>
      <c r="CO416" t="s">
        <v>2275</v>
      </c>
      <c r="CP416" t="s">
        <v>2276</v>
      </c>
      <c r="CQ416" t="s">
        <v>1728</v>
      </c>
      <c r="CR416" t="s">
        <v>1743</v>
      </c>
      <c r="CS416" t="s">
        <v>2277</v>
      </c>
      <c r="CT416" t="s">
        <v>1760</v>
      </c>
      <c r="CU416" t="s">
        <v>1909</v>
      </c>
      <c r="CV416" t="str">
        <f>SUBSTITUTE(Task_exp7437[[#This Row],[Shipment_Order__r.Client_Reference__c]]&amp;":"&amp;Task_exp7437[[#This Row],[Master_Task_LookupName]],"\","")</f>
        <v>MED21:CB/IECEE Test Report</v>
      </c>
    </row>
    <row r="417" spans="91:100" x14ac:dyDescent="0.25">
      <c r="CM417" t="s">
        <v>1551</v>
      </c>
      <c r="CN417" t="s">
        <v>1748</v>
      </c>
      <c r="CO417" t="s">
        <v>1749</v>
      </c>
      <c r="CP417" t="s">
        <v>1750</v>
      </c>
      <c r="CQ417" t="s">
        <v>1728</v>
      </c>
      <c r="CR417" t="s">
        <v>1743</v>
      </c>
      <c r="CS417" t="s">
        <v>1751</v>
      </c>
      <c r="CT417" t="s">
        <v>1752</v>
      </c>
      <c r="CU417" t="s">
        <v>1753</v>
      </c>
      <c r="CV417" t="str">
        <f>SUBSTITUTE(Task_exp7437[[#This Row],[Shipment_Order__r.Client_Reference__c]]&amp;":"&amp;Task_exp7437[[#This Row],[Master_Task_LookupName]],"\","")</f>
        <v>MED21:Final Delivery Addresses Required</v>
      </c>
    </row>
    <row r="418" spans="91:100" x14ac:dyDescent="0.25">
      <c r="CM418" t="s">
        <v>1551</v>
      </c>
      <c r="CN418" t="s">
        <v>2194</v>
      </c>
      <c r="CO418" t="s">
        <v>2195</v>
      </c>
      <c r="CP418" t="s">
        <v>2196</v>
      </c>
      <c r="CQ418" t="s">
        <v>1728</v>
      </c>
      <c r="CR418" t="s">
        <v>1743</v>
      </c>
      <c r="CS418" t="s">
        <v>1751</v>
      </c>
      <c r="CT418" t="s">
        <v>1752</v>
      </c>
      <c r="CU418" t="s">
        <v>1753</v>
      </c>
      <c r="CV418" t="str">
        <f>SUBSTITUTE(Task_exp7437[[#This Row],[Shipment_Order__r.Client_Reference__c]]&amp;":"&amp;Task_exp7437[[#This Row],[Master_Task_LookupName]],"\","")</f>
        <v>MED21:Pick-up Address Required</v>
      </c>
    </row>
    <row r="419" spans="91:100" x14ac:dyDescent="0.25">
      <c r="CM419" t="s">
        <v>1551</v>
      </c>
      <c r="CN419" t="s">
        <v>2001</v>
      </c>
      <c r="CO419" t="s">
        <v>2002</v>
      </c>
      <c r="CP419" t="s">
        <v>2003</v>
      </c>
      <c r="CQ419" t="s">
        <v>1728</v>
      </c>
      <c r="CR419" t="s">
        <v>1743</v>
      </c>
      <c r="CS419" t="s">
        <v>1751</v>
      </c>
      <c r="CT419" t="s">
        <v>1760</v>
      </c>
      <c r="CU419" t="s">
        <v>1753</v>
      </c>
      <c r="CV419" t="str">
        <f>SUBSTITUTE(Task_exp7437[[#This Row],[Shipment_Order__r.Client_Reference__c]]&amp;":"&amp;Task_exp7437[[#This Row],[Master_Task_LookupName]],"\","")</f>
        <v>MED21:Original Documents to be Couriered to the In-country Team</v>
      </c>
    </row>
    <row r="420" spans="91:100" x14ac:dyDescent="0.25">
      <c r="CM420" t="s">
        <v>1551</v>
      </c>
      <c r="CN420" t="s">
        <v>2191</v>
      </c>
      <c r="CO420" t="s">
        <v>2192</v>
      </c>
      <c r="CP420" t="s">
        <v>2193</v>
      </c>
      <c r="CQ420" t="s">
        <v>1728</v>
      </c>
      <c r="CR420" t="s">
        <v>1743</v>
      </c>
      <c r="CS420" t="s">
        <v>1751</v>
      </c>
      <c r="CT420" t="s">
        <v>1760</v>
      </c>
      <c r="CU420" t="s">
        <v>1753</v>
      </c>
      <c r="CV420" t="str">
        <f>SUBSTITUTE(Task_exp7437[[#This Row],[Shipment_Order__r.Client_Reference__c]]&amp;":"&amp;Task_exp7437[[#This Row],[Master_Task_LookupName]],"\","")</f>
        <v>MED21:Attestation Required</v>
      </c>
    </row>
    <row r="421" spans="91:100" x14ac:dyDescent="0.25">
      <c r="CM421" t="s">
        <v>1551</v>
      </c>
      <c r="CN421" t="s">
        <v>1986</v>
      </c>
      <c r="CO421" t="s">
        <v>1987</v>
      </c>
      <c r="CP421" t="s">
        <v>1988</v>
      </c>
      <c r="CQ421" t="s">
        <v>1728</v>
      </c>
      <c r="CR421" t="s">
        <v>1743</v>
      </c>
      <c r="CS421" t="s">
        <v>1751</v>
      </c>
      <c r="CT421" t="s">
        <v>1752</v>
      </c>
      <c r="CU421" t="s">
        <v>1753</v>
      </c>
      <c r="CV421" t="str">
        <f>SUBSTITUTE(Task_exp7437[[#This Row],[Shipment_Order__r.Client_Reference__c]]&amp;":"&amp;Task_exp7437[[#This Row],[Master_Task_LookupName]],"\","")</f>
        <v>MED21:Package Information Required</v>
      </c>
    </row>
    <row r="422" spans="91:100" x14ac:dyDescent="0.25">
      <c r="CM422" t="s">
        <v>1534</v>
      </c>
      <c r="CN422" t="s">
        <v>2422</v>
      </c>
      <c r="CO422" t="s">
        <v>2423</v>
      </c>
      <c r="CP422" t="s">
        <v>2424</v>
      </c>
      <c r="CQ422" t="s">
        <v>1728</v>
      </c>
      <c r="CR422" t="s">
        <v>1743</v>
      </c>
      <c r="CS422" t="s">
        <v>1751</v>
      </c>
      <c r="CT422" t="s">
        <v>1760</v>
      </c>
      <c r="CU422" t="s">
        <v>1753</v>
      </c>
      <c r="CV422" t="str">
        <f>SUBSTITUTE(Task_exp7437[[#This Row],[Shipment_Order__r.Client_Reference__c]]&amp;":"&amp;Task_exp7437[[#This Row],[Master_Task_LookupName]],"\","")</f>
        <v>MED22:POA Required out of NL</v>
      </c>
    </row>
    <row r="423" spans="91:100" x14ac:dyDescent="0.25">
      <c r="CM423" t="s">
        <v>1534</v>
      </c>
      <c r="CN423" t="s">
        <v>2194</v>
      </c>
      <c r="CO423" t="s">
        <v>2195</v>
      </c>
      <c r="CP423" t="s">
        <v>2196</v>
      </c>
      <c r="CQ423" t="s">
        <v>1728</v>
      </c>
      <c r="CR423" t="s">
        <v>1743</v>
      </c>
      <c r="CS423" t="s">
        <v>1751</v>
      </c>
      <c r="CT423" t="s">
        <v>1752</v>
      </c>
      <c r="CU423" t="s">
        <v>1753</v>
      </c>
      <c r="CV423" t="str">
        <f>SUBSTITUTE(Task_exp7437[[#This Row],[Shipment_Order__r.Client_Reference__c]]&amp;":"&amp;Task_exp7437[[#This Row],[Master_Task_LookupName]],"\","")</f>
        <v>MED22:Pick-up Address Required</v>
      </c>
    </row>
    <row r="424" spans="91:100" x14ac:dyDescent="0.25">
      <c r="CM424" t="s">
        <v>1534</v>
      </c>
      <c r="CN424" t="s">
        <v>1748</v>
      </c>
      <c r="CO424" t="s">
        <v>1749</v>
      </c>
      <c r="CP424" t="s">
        <v>1750</v>
      </c>
      <c r="CQ424" t="s">
        <v>1728</v>
      </c>
      <c r="CR424" t="s">
        <v>1743</v>
      </c>
      <c r="CS424" t="s">
        <v>1751</v>
      </c>
      <c r="CT424" t="s">
        <v>1752</v>
      </c>
      <c r="CU424" t="s">
        <v>1753</v>
      </c>
      <c r="CV424" t="str">
        <f>SUBSTITUTE(Task_exp7437[[#This Row],[Shipment_Order__r.Client_Reference__c]]&amp;":"&amp;Task_exp7437[[#This Row],[Master_Task_LookupName]],"\","")</f>
        <v>MED22:Final Delivery Addresses Required</v>
      </c>
    </row>
    <row r="425" spans="91:100" x14ac:dyDescent="0.25">
      <c r="CM425" t="s">
        <v>1534</v>
      </c>
      <c r="CN425" t="s">
        <v>1986</v>
      </c>
      <c r="CO425" t="s">
        <v>1987</v>
      </c>
      <c r="CP425" t="s">
        <v>1988</v>
      </c>
      <c r="CQ425" t="s">
        <v>1728</v>
      </c>
      <c r="CR425" t="s">
        <v>1743</v>
      </c>
      <c r="CS425" t="s">
        <v>1751</v>
      </c>
      <c r="CT425" t="s">
        <v>1752</v>
      </c>
      <c r="CU425" t="s">
        <v>1753</v>
      </c>
      <c r="CV425" t="str">
        <f>SUBSTITUTE(Task_exp7437[[#This Row],[Shipment_Order__r.Client_Reference__c]]&amp;":"&amp;Task_exp7437[[#This Row],[Master_Task_LookupName]],"\","")</f>
        <v>MED22:Package Information Required</v>
      </c>
    </row>
    <row r="426" spans="91:100" x14ac:dyDescent="0.25">
      <c r="CM426" t="s">
        <v>1534</v>
      </c>
      <c r="CN426" t="s">
        <v>2425</v>
      </c>
      <c r="CO426" t="s">
        <v>2426</v>
      </c>
      <c r="CP426" t="s">
        <v>2427</v>
      </c>
      <c r="CQ426" t="s">
        <v>1728</v>
      </c>
      <c r="CR426" t="s">
        <v>1743</v>
      </c>
      <c r="CS426" t="s">
        <v>1751</v>
      </c>
      <c r="CT426" t="s">
        <v>2233</v>
      </c>
      <c r="CU426" t="s">
        <v>1753</v>
      </c>
      <c r="CV426" t="str">
        <f>SUBSTITUTE(Task_exp7437[[#This Row],[Shipment_Order__r.Client_Reference__c]]&amp;":"&amp;Task_exp7437[[#This Row],[Master_Task_LookupName]],"\","")</f>
        <v>MED22:EOR Required out of EU Countries</v>
      </c>
    </row>
    <row r="427" spans="91:100" x14ac:dyDescent="0.25">
      <c r="CM427" t="s">
        <v>1534</v>
      </c>
      <c r="CN427" t="s">
        <v>1801</v>
      </c>
      <c r="CO427" t="s">
        <v>1802</v>
      </c>
      <c r="CP427" t="s">
        <v>1803</v>
      </c>
      <c r="CQ427" t="s">
        <v>1728</v>
      </c>
      <c r="CR427" t="s">
        <v>1743</v>
      </c>
      <c r="CS427" t="s">
        <v>1751</v>
      </c>
      <c r="CT427" t="s">
        <v>1760</v>
      </c>
      <c r="CU427" t="s">
        <v>1753</v>
      </c>
      <c r="CV427" t="str">
        <f>SUBSTITUTE(Task_exp7437[[#This Row],[Shipment_Order__r.Client_Reference__c]]&amp;":"&amp;Task_exp7437[[#This Row],[Master_Task_LookupName]],"\","")</f>
        <v>MED22:Data Centre Ticket Number Required</v>
      </c>
    </row>
    <row r="428" spans="91:100" x14ac:dyDescent="0.25">
      <c r="CM428" t="s">
        <v>1534</v>
      </c>
      <c r="CN428" t="s">
        <v>1816</v>
      </c>
      <c r="CO428" t="s">
        <v>1817</v>
      </c>
      <c r="CP428" t="s">
        <v>1818</v>
      </c>
      <c r="CQ428" t="s">
        <v>1728</v>
      </c>
      <c r="CR428" t="s">
        <v>1743</v>
      </c>
      <c r="CS428" t="s">
        <v>1751</v>
      </c>
      <c r="CT428" t="s">
        <v>1752</v>
      </c>
      <c r="CU428" t="s">
        <v>1753</v>
      </c>
      <c r="CV428" t="str">
        <f>SUBSTITUTE(Task_exp7437[[#This Row],[Shipment_Order__r.Client_Reference__c]]&amp;":"&amp;Task_exp7437[[#This Row],[Master_Task_LookupName]],"\","")</f>
        <v>MED22:Commercial Invoice Required (TecEx)</v>
      </c>
    </row>
    <row r="429" spans="91:100" x14ac:dyDescent="0.25">
      <c r="CM429" t="s">
        <v>1534</v>
      </c>
      <c r="CN429" t="s">
        <v>2052</v>
      </c>
      <c r="CO429" t="s">
        <v>2053</v>
      </c>
      <c r="CP429" t="s">
        <v>2054</v>
      </c>
      <c r="CQ429" t="s">
        <v>1728</v>
      </c>
      <c r="CR429" t="s">
        <v>1743</v>
      </c>
      <c r="CS429" t="s">
        <v>1751</v>
      </c>
      <c r="CT429" t="s">
        <v>1752</v>
      </c>
      <c r="CU429" t="s">
        <v>1753</v>
      </c>
      <c r="CV429" t="str">
        <f>SUBSTITUTE(Task_exp7437[[#This Row],[Shipment_Order__r.Client_Reference__c]]&amp;":"&amp;Task_exp7437[[#This Row],[Master_Task_LookupName]],"\","")</f>
        <v>MED22:Courier Picklist Selection</v>
      </c>
    </row>
    <row r="430" spans="91:100" x14ac:dyDescent="0.25">
      <c r="CM430" t="s">
        <v>1534</v>
      </c>
      <c r="CN430" t="s">
        <v>2278</v>
      </c>
      <c r="CO430" t="s">
        <v>2279</v>
      </c>
      <c r="CP430" t="s">
        <v>2280</v>
      </c>
      <c r="CQ430" t="s">
        <v>1728</v>
      </c>
      <c r="CR430" t="s">
        <v>1743</v>
      </c>
      <c r="CS430" t="s">
        <v>1751</v>
      </c>
      <c r="CT430" t="s">
        <v>1760</v>
      </c>
      <c r="CU430" t="s">
        <v>1753</v>
      </c>
      <c r="CV430" t="str">
        <f>SUBSTITUTE(Task_exp7437[[#This Row],[Shipment_Order__r.Client_Reference__c]]&amp;":"&amp;Task_exp7437[[#This Row],[Master_Task_LookupName]],"\","")</f>
        <v>MED22:2nd Leg Air Waybill Required - Manual AWB</v>
      </c>
    </row>
    <row r="431" spans="91:100" x14ac:dyDescent="0.25">
      <c r="CM431" t="s">
        <v>1534</v>
      </c>
      <c r="CN431" t="s">
        <v>2075</v>
      </c>
      <c r="CO431" t="s">
        <v>2076</v>
      </c>
      <c r="CP431" t="s">
        <v>2077</v>
      </c>
      <c r="CQ431" t="s">
        <v>1728</v>
      </c>
      <c r="CR431" t="s">
        <v>1743</v>
      </c>
      <c r="CS431" t="s">
        <v>1751</v>
      </c>
      <c r="CT431" t="s">
        <v>1760</v>
      </c>
      <c r="CU431" t="s">
        <v>1973</v>
      </c>
      <c r="CV431" t="str">
        <f>SUBSTITUTE(Task_exp7437[[#This Row],[Shipment_Order__r.Client_Reference__c]]&amp;":"&amp;Task_exp7437[[#This Row],[Master_Task_LookupName]],"\","")</f>
        <v>MED22:No Binding Quote Available (Freight Forwarder)</v>
      </c>
    </row>
    <row r="432" spans="91:100" x14ac:dyDescent="0.25">
      <c r="CM432" t="s">
        <v>1534</v>
      </c>
      <c r="CN432" t="s">
        <v>1867</v>
      </c>
      <c r="CO432" t="s">
        <v>1868</v>
      </c>
      <c r="CP432" t="s">
        <v>1869</v>
      </c>
      <c r="CQ432" t="s">
        <v>1728</v>
      </c>
      <c r="CR432" t="s">
        <v>1743</v>
      </c>
      <c r="CS432" t="s">
        <v>1751</v>
      </c>
      <c r="CT432" t="s">
        <v>1752</v>
      </c>
      <c r="CU432" t="s">
        <v>1753</v>
      </c>
      <c r="CV432" t="str">
        <f>SUBSTITUTE(Task_exp7437[[#This Row],[Shipment_Order__r.Client_Reference__c]]&amp;":"&amp;Task_exp7437[[#This Row],[Master_Task_LookupName]],"\","")</f>
        <v>MED22:Auto CI Used</v>
      </c>
    </row>
    <row r="433" spans="91:100" x14ac:dyDescent="0.25">
      <c r="CM433" t="s">
        <v>1534</v>
      </c>
      <c r="CN433" t="s">
        <v>1891</v>
      </c>
      <c r="CO433" t="s">
        <v>1892</v>
      </c>
      <c r="CP433" t="s">
        <v>1893</v>
      </c>
      <c r="CQ433" t="s">
        <v>1728</v>
      </c>
      <c r="CR433" t="s">
        <v>1743</v>
      </c>
      <c r="CS433" t="s">
        <v>1751</v>
      </c>
      <c r="CT433" t="s">
        <v>1760</v>
      </c>
      <c r="CU433" t="s">
        <v>1753</v>
      </c>
      <c r="CV433" t="str">
        <f>SUBSTITUTE(Task_exp7437[[#This Row],[Shipment_Order__r.Client_Reference__c]]&amp;":"&amp;Task_exp7437[[#This Row],[Master_Task_LookupName]],"\","")</f>
        <v>MED22:Export License IOR Modal</v>
      </c>
    </row>
    <row r="434" spans="91:100" x14ac:dyDescent="0.25">
      <c r="CM434" t="s">
        <v>1534</v>
      </c>
      <c r="CN434" t="s">
        <v>1906</v>
      </c>
      <c r="CO434" t="s">
        <v>1907</v>
      </c>
      <c r="CP434" t="s">
        <v>1908</v>
      </c>
      <c r="CQ434" t="s">
        <v>1728</v>
      </c>
      <c r="CR434" t="s">
        <v>1743</v>
      </c>
      <c r="CS434" t="s">
        <v>1751</v>
      </c>
      <c r="CT434" t="s">
        <v>1760</v>
      </c>
      <c r="CU434" t="s">
        <v>1909</v>
      </c>
      <c r="CV434" t="str">
        <f>SUBSTITUTE(Task_exp7437[[#This Row],[Shipment_Order__r.Client_Reference__c]]&amp;":"&amp;Task_exp7437[[#This Row],[Master_Task_LookupName]],"\","")</f>
        <v>MED22:AWB Approved Internally</v>
      </c>
    </row>
    <row r="435" spans="91:100" x14ac:dyDescent="0.25">
      <c r="CM435" t="s">
        <v>1534</v>
      </c>
      <c r="CN435" t="s">
        <v>2135</v>
      </c>
      <c r="CO435" t="s">
        <v>2136</v>
      </c>
      <c r="CP435" t="s">
        <v>2137</v>
      </c>
      <c r="CQ435" t="s">
        <v>1728</v>
      </c>
      <c r="CR435" t="s">
        <v>1743</v>
      </c>
      <c r="CS435" t="s">
        <v>1751</v>
      </c>
      <c r="CT435" t="s">
        <v>1752</v>
      </c>
      <c r="CU435" t="s">
        <v>1753</v>
      </c>
      <c r="CV435" t="str">
        <f>SUBSTITUTE(Task_exp7437[[#This Row],[Shipment_Order__r.Client_Reference__c]]&amp;":"&amp;Task_exp7437[[#This Row],[Master_Task_LookupName]],"\","")</f>
        <v>MED22:Schedule Pick-up (TecEx) - Manual FF</v>
      </c>
    </row>
    <row r="436" spans="91:100" x14ac:dyDescent="0.25">
      <c r="CM436" t="s">
        <v>1534</v>
      </c>
      <c r="CN436" t="s">
        <v>2234</v>
      </c>
      <c r="CO436" t="s">
        <v>2235</v>
      </c>
      <c r="CP436" t="s">
        <v>2236</v>
      </c>
      <c r="CQ436" t="s">
        <v>1728</v>
      </c>
      <c r="CR436" t="s">
        <v>1743</v>
      </c>
      <c r="CS436" t="s">
        <v>1751</v>
      </c>
      <c r="CT436" t="s">
        <v>1760</v>
      </c>
      <c r="CU436" t="s">
        <v>1753</v>
      </c>
      <c r="CV436" t="str">
        <f>SUBSTITUTE(Task_exp7437[[#This Row],[Shipment_Order__r.Client_Reference__c]]&amp;":"&amp;Task_exp7437[[#This Row],[Master_Task_LookupName]],"\","")</f>
        <v>MED22:End-user Details Required (During Shipping)</v>
      </c>
    </row>
    <row r="437" spans="91:100" x14ac:dyDescent="0.25">
      <c r="CM437" t="s">
        <v>1534</v>
      </c>
      <c r="CN437" t="s">
        <v>1924</v>
      </c>
      <c r="CO437" t="s">
        <v>1925</v>
      </c>
      <c r="CP437" t="s">
        <v>1926</v>
      </c>
      <c r="CQ437" t="s">
        <v>1728</v>
      </c>
      <c r="CR437" t="s">
        <v>1743</v>
      </c>
      <c r="CS437" t="s">
        <v>1751</v>
      </c>
      <c r="CT437" t="s">
        <v>1760</v>
      </c>
      <c r="CU437" t="s">
        <v>1753</v>
      </c>
      <c r="CV437" t="str">
        <f>SUBSTITUTE(Task_exp7437[[#This Row],[Shipment_Order__r.Client_Reference__c]]&amp;":"&amp;Task_exp7437[[#This Row],[Master_Task_LookupName]],"\","")</f>
        <v>MED22:Finance Ready to Invoice</v>
      </c>
    </row>
    <row r="438" spans="91:100" x14ac:dyDescent="0.25">
      <c r="CM438" t="s">
        <v>1534</v>
      </c>
      <c r="CN438" t="s">
        <v>2428</v>
      </c>
      <c r="CO438" t="s">
        <v>2429</v>
      </c>
      <c r="CP438" t="s">
        <v>2430</v>
      </c>
      <c r="CQ438" t="s">
        <v>1728</v>
      </c>
      <c r="CR438" t="s">
        <v>1743</v>
      </c>
      <c r="CS438" t="s">
        <v>1751</v>
      </c>
      <c r="CT438" t="s">
        <v>1760</v>
      </c>
      <c r="CU438" t="s">
        <v>1753</v>
      </c>
      <c r="CV438" t="str">
        <f>SUBSTITUTE(Task_exp7437[[#This Row],[Shipment_Order__r.Client_Reference__c]]&amp;":"&amp;Task_exp7437[[#This Row],[Master_Task_LookupName]],"\","")</f>
        <v>MED22:Letter of Appointment</v>
      </c>
    </row>
    <row r="439" spans="91:100" x14ac:dyDescent="0.25">
      <c r="CM439" t="s">
        <v>1534</v>
      </c>
      <c r="CN439" t="s">
        <v>1970</v>
      </c>
      <c r="CO439" t="s">
        <v>1971</v>
      </c>
      <c r="CP439" t="s">
        <v>1972</v>
      </c>
      <c r="CQ439" t="s">
        <v>1728</v>
      </c>
      <c r="CR439" t="s">
        <v>1743</v>
      </c>
      <c r="CS439" t="s">
        <v>1751</v>
      </c>
      <c r="CT439" t="s">
        <v>1752</v>
      </c>
      <c r="CU439" t="s">
        <v>1973</v>
      </c>
      <c r="CV439" t="str">
        <f>SUBSTITUTE(Task_exp7437[[#This Row],[Shipment_Order__r.Client_Reference__c]]&amp;":"&amp;Task_exp7437[[#This Row],[Master_Task_LookupName]],"\","")</f>
        <v>MED22:Invoice Client (During Shipping)</v>
      </c>
    </row>
    <row r="440" spans="91:100" x14ac:dyDescent="0.25">
      <c r="CM440" t="s">
        <v>1534</v>
      </c>
      <c r="CN440" t="s">
        <v>2315</v>
      </c>
      <c r="CO440" t="s">
        <v>2316</v>
      </c>
      <c r="CP440" t="s">
        <v>2317</v>
      </c>
      <c r="CQ440" t="s">
        <v>1728</v>
      </c>
      <c r="CR440" t="s">
        <v>1743</v>
      </c>
      <c r="CS440" t="s">
        <v>1751</v>
      </c>
      <c r="CT440" t="s">
        <v>1760</v>
      </c>
      <c r="CU440" t="s">
        <v>1753</v>
      </c>
      <c r="CV440" t="str">
        <f>SUBSTITUTE(Task_exp7437[[#This Row],[Shipment_Order__r.Client_Reference__c]]&amp;":"&amp;Task_exp7437[[#This Row],[Master_Task_LookupName]],"\","")</f>
        <v>MED22:Beneficial Owner Details Required</v>
      </c>
    </row>
    <row r="441" spans="91:100" x14ac:dyDescent="0.25">
      <c r="CM441" t="s">
        <v>1586</v>
      </c>
      <c r="CN441" t="s">
        <v>2194</v>
      </c>
      <c r="CO441" t="s">
        <v>2195</v>
      </c>
      <c r="CP441" t="s">
        <v>2196</v>
      </c>
      <c r="CQ441" t="s">
        <v>1728</v>
      </c>
      <c r="CR441" t="s">
        <v>1743</v>
      </c>
      <c r="CS441" t="s">
        <v>1751</v>
      </c>
      <c r="CT441" t="s">
        <v>1752</v>
      </c>
      <c r="CU441" t="s">
        <v>1753</v>
      </c>
      <c r="CV441" t="str">
        <f>SUBSTITUTE(Task_exp7437[[#This Row],[Shipment_Order__r.Client_Reference__c]]&amp;":"&amp;Task_exp7437[[#This Row],[Master_Task_LookupName]],"\","")</f>
        <v>MED23:Pick-up Address Required</v>
      </c>
    </row>
    <row r="442" spans="91:100" x14ac:dyDescent="0.25">
      <c r="CM442" t="s">
        <v>1586</v>
      </c>
      <c r="CN442" t="s">
        <v>2318</v>
      </c>
      <c r="CO442" t="s">
        <v>2319</v>
      </c>
      <c r="CP442" t="s">
        <v>2320</v>
      </c>
      <c r="CQ442" t="s">
        <v>1728</v>
      </c>
      <c r="CR442" t="s">
        <v>1743</v>
      </c>
      <c r="CS442" t="s">
        <v>1751</v>
      </c>
      <c r="CT442" t="s">
        <v>1760</v>
      </c>
      <c r="CU442" t="s">
        <v>1753</v>
      </c>
      <c r="CV442" t="str">
        <f>SUBSTITUTE(Task_exp7437[[#This Row],[Shipment_Order__r.Client_Reference__c]]&amp;":"&amp;Task_exp7437[[#This Row],[Master_Task_LookupName]],"\","")</f>
        <v>MED23:Purchase Order Required (for TecEx Services) Non-BATS</v>
      </c>
    </row>
    <row r="443" spans="91:100" x14ac:dyDescent="0.25">
      <c r="CM443" t="s">
        <v>1586</v>
      </c>
      <c r="CN443" t="s">
        <v>1952</v>
      </c>
      <c r="CO443" t="s">
        <v>1953</v>
      </c>
      <c r="CP443" t="s">
        <v>1954</v>
      </c>
      <c r="CQ443" t="s">
        <v>1728</v>
      </c>
      <c r="CR443" t="s">
        <v>1743</v>
      </c>
      <c r="CS443" t="s">
        <v>1751</v>
      </c>
      <c r="CT443" t="s">
        <v>1752</v>
      </c>
      <c r="CU443" t="s">
        <v>1753</v>
      </c>
      <c r="CV443" t="str">
        <f>SUBSTITUTE(Task_exp7437[[#This Row],[Shipment_Order__r.Client_Reference__c]]&amp;":"&amp;Task_exp7437[[#This Row],[Master_Task_LookupName]],"\","")</f>
        <v>MED23:Shipping Pack to be Compiled</v>
      </c>
    </row>
    <row r="444" spans="91:100" x14ac:dyDescent="0.25">
      <c r="CM444" t="s">
        <v>1586</v>
      </c>
      <c r="CN444" t="s">
        <v>2431</v>
      </c>
      <c r="CO444" t="s">
        <v>2432</v>
      </c>
      <c r="CP444" t="s">
        <v>2433</v>
      </c>
      <c r="CQ444" t="s">
        <v>1728</v>
      </c>
      <c r="CR444" t="s">
        <v>1743</v>
      </c>
      <c r="CS444" t="s">
        <v>1751</v>
      </c>
      <c r="CT444" t="s">
        <v>1760</v>
      </c>
      <c r="CU444" t="s">
        <v>1909</v>
      </c>
      <c r="CV444" t="str">
        <f>SUBSTITUTE(Task_exp7437[[#This Row],[Shipment_Order__r.Client_Reference__c]]&amp;":"&amp;Task_exp7437[[#This Row],[Master_Task_LookupName]],"\","")</f>
        <v>MED23:Contact Supplier for EOR Process</v>
      </c>
    </row>
    <row r="445" spans="91:100" x14ac:dyDescent="0.25">
      <c r="CM445" t="s">
        <v>1586</v>
      </c>
      <c r="CN445" t="s">
        <v>2309</v>
      </c>
      <c r="CO445" t="s">
        <v>2310</v>
      </c>
      <c r="CP445" t="s">
        <v>2311</v>
      </c>
      <c r="CQ445" t="s">
        <v>1728</v>
      </c>
      <c r="CR445" t="s">
        <v>1743</v>
      </c>
      <c r="CS445" t="s">
        <v>1751</v>
      </c>
      <c r="CT445" t="s">
        <v>2233</v>
      </c>
      <c r="CU445" t="s">
        <v>1909</v>
      </c>
      <c r="CV445" t="str">
        <f>SUBSTITUTE(Task_exp7437[[#This Row],[Shipment_Order__r.Client_Reference__c]]&amp;":"&amp;Task_exp7437[[#This Row],[Master_Task_LookupName]],"\","")</f>
        <v>MED23:Export License EOR</v>
      </c>
    </row>
    <row r="446" spans="91:100" x14ac:dyDescent="0.25">
      <c r="CM446" t="s">
        <v>1586</v>
      </c>
      <c r="CN446" t="s">
        <v>1867</v>
      </c>
      <c r="CO446" t="s">
        <v>1868</v>
      </c>
      <c r="CP446" t="s">
        <v>1869</v>
      </c>
      <c r="CQ446" t="s">
        <v>1728</v>
      </c>
      <c r="CR446" t="s">
        <v>1743</v>
      </c>
      <c r="CS446" t="s">
        <v>1751</v>
      </c>
      <c r="CT446" t="s">
        <v>1752</v>
      </c>
      <c r="CU446" t="s">
        <v>1753</v>
      </c>
      <c r="CV446" t="str">
        <f>SUBSTITUTE(Task_exp7437[[#This Row],[Shipment_Order__r.Client_Reference__c]]&amp;":"&amp;Task_exp7437[[#This Row],[Master_Task_LookupName]],"\","")</f>
        <v>MED23:Auto CI Used</v>
      </c>
    </row>
    <row r="447" spans="91:100" x14ac:dyDescent="0.25">
      <c r="CM447" t="s">
        <v>1586</v>
      </c>
      <c r="CN447" t="s">
        <v>1748</v>
      </c>
      <c r="CO447" t="s">
        <v>1749</v>
      </c>
      <c r="CP447" t="s">
        <v>1750</v>
      </c>
      <c r="CQ447" t="s">
        <v>1728</v>
      </c>
      <c r="CR447" t="s">
        <v>1743</v>
      </c>
      <c r="CS447" t="s">
        <v>1751</v>
      </c>
      <c r="CT447" t="s">
        <v>1752</v>
      </c>
      <c r="CU447" t="s">
        <v>1753</v>
      </c>
      <c r="CV447" t="str">
        <f>SUBSTITUTE(Task_exp7437[[#This Row],[Shipment_Order__r.Client_Reference__c]]&amp;":"&amp;Task_exp7437[[#This Row],[Master_Task_LookupName]],"\","")</f>
        <v>MED23:Final Delivery Addresses Required</v>
      </c>
    </row>
    <row r="448" spans="91:100" x14ac:dyDescent="0.25">
      <c r="CM448" t="s">
        <v>1586</v>
      </c>
      <c r="CN448" t="s">
        <v>2281</v>
      </c>
      <c r="CO448" t="s">
        <v>2282</v>
      </c>
      <c r="CP448" t="s">
        <v>2283</v>
      </c>
      <c r="CQ448" t="s">
        <v>1728</v>
      </c>
      <c r="CR448" t="s">
        <v>1743</v>
      </c>
      <c r="CS448" t="s">
        <v>1751</v>
      </c>
      <c r="CT448" t="s">
        <v>1760</v>
      </c>
      <c r="CU448" t="s">
        <v>1753</v>
      </c>
      <c r="CV448" t="str">
        <f>SUBSTITUTE(Task_exp7437[[#This Row],[Shipment_Order__r.Client_Reference__c]]&amp;":"&amp;Task_exp7437[[#This Row],[Master_Task_LookupName]],"\","")</f>
        <v>MED23:No Agreed Pricing</v>
      </c>
    </row>
    <row r="449" spans="91:100" x14ac:dyDescent="0.25">
      <c r="CM449" t="s">
        <v>1586</v>
      </c>
      <c r="CN449" t="s">
        <v>2197</v>
      </c>
      <c r="CO449" t="s">
        <v>2198</v>
      </c>
      <c r="CP449" t="s">
        <v>2199</v>
      </c>
      <c r="CQ449" t="s">
        <v>1728</v>
      </c>
      <c r="CR449" t="s">
        <v>1743</v>
      </c>
      <c r="CS449" t="s">
        <v>1751</v>
      </c>
      <c r="CT449" t="s">
        <v>1752</v>
      </c>
      <c r="CU449" t="s">
        <v>1753</v>
      </c>
      <c r="CV449" t="str">
        <f>SUBSTITUTE(Task_exp7437[[#This Row],[Shipment_Order__r.Client_Reference__c]]&amp;":"&amp;Task_exp7437[[#This Row],[Master_Task_LookupName]],"\","")</f>
        <v>MED23:Air Waybill Required (Client) (No Notify Party)</v>
      </c>
    </row>
    <row r="450" spans="91:100" x14ac:dyDescent="0.25">
      <c r="CM450" t="s">
        <v>1586</v>
      </c>
      <c r="CN450" t="s">
        <v>1816</v>
      </c>
      <c r="CO450" t="s">
        <v>1817</v>
      </c>
      <c r="CP450" t="s">
        <v>1818</v>
      </c>
      <c r="CQ450" t="s">
        <v>1728</v>
      </c>
      <c r="CR450" t="s">
        <v>1743</v>
      </c>
      <c r="CS450" t="s">
        <v>1751</v>
      </c>
      <c r="CT450" t="s">
        <v>1752</v>
      </c>
      <c r="CU450" t="s">
        <v>1753</v>
      </c>
      <c r="CV450" t="str">
        <f>SUBSTITUTE(Task_exp7437[[#This Row],[Shipment_Order__r.Client_Reference__c]]&amp;":"&amp;Task_exp7437[[#This Row],[Master_Task_LookupName]],"\","")</f>
        <v>MED23:Commercial Invoice Required (TecEx)</v>
      </c>
    </row>
    <row r="451" spans="91:100" x14ac:dyDescent="0.25">
      <c r="CM451" t="s">
        <v>1586</v>
      </c>
      <c r="CN451" t="s">
        <v>1801</v>
      </c>
      <c r="CO451" t="s">
        <v>1802</v>
      </c>
      <c r="CP451" t="s">
        <v>1803</v>
      </c>
      <c r="CQ451" t="s">
        <v>1728</v>
      </c>
      <c r="CR451" t="s">
        <v>1743</v>
      </c>
      <c r="CS451" t="s">
        <v>1751</v>
      </c>
      <c r="CT451" t="s">
        <v>1760</v>
      </c>
      <c r="CU451" t="s">
        <v>1753</v>
      </c>
      <c r="CV451" t="str">
        <f>SUBSTITUTE(Task_exp7437[[#This Row],[Shipment_Order__r.Client_Reference__c]]&amp;":"&amp;Task_exp7437[[#This Row],[Master_Task_LookupName]],"\","")</f>
        <v>MED23:Data Centre Ticket Number Required</v>
      </c>
    </row>
    <row r="452" spans="91:100" x14ac:dyDescent="0.25">
      <c r="CM452" t="s">
        <v>1586</v>
      </c>
      <c r="CN452" t="s">
        <v>1986</v>
      </c>
      <c r="CO452" t="s">
        <v>1987</v>
      </c>
      <c r="CP452" t="s">
        <v>1988</v>
      </c>
      <c r="CQ452" t="s">
        <v>1728</v>
      </c>
      <c r="CR452" t="s">
        <v>1743</v>
      </c>
      <c r="CS452" t="s">
        <v>1751</v>
      </c>
      <c r="CT452" t="s">
        <v>1752</v>
      </c>
      <c r="CU452" t="s">
        <v>1753</v>
      </c>
      <c r="CV452" t="str">
        <f>SUBSTITUTE(Task_exp7437[[#This Row],[Shipment_Order__r.Client_Reference__c]]&amp;":"&amp;Task_exp7437[[#This Row],[Master_Task_LookupName]],"\","")</f>
        <v>MED23:Package Information Required</v>
      </c>
    </row>
    <row r="453" spans="91:100" x14ac:dyDescent="0.25">
      <c r="CM453" t="s">
        <v>1586</v>
      </c>
      <c r="CN453" t="s">
        <v>2434</v>
      </c>
      <c r="CO453" t="s">
        <v>2435</v>
      </c>
      <c r="CP453" t="s">
        <v>2436</v>
      </c>
      <c r="CQ453" t="s">
        <v>1728</v>
      </c>
      <c r="CR453" t="s">
        <v>1743</v>
      </c>
      <c r="CS453" t="s">
        <v>1751</v>
      </c>
      <c r="CT453" t="s">
        <v>1760</v>
      </c>
      <c r="CU453" t="s">
        <v>1909</v>
      </c>
      <c r="CV453" t="str">
        <f>SUBSTITUTE(Task_exp7437[[#This Row],[Shipment_Order__r.Client_Reference__c]]&amp;":"&amp;Task_exp7437[[#This Row],[Master_Task_LookupName]],"\","")</f>
        <v>MED23:Lane Still in Testing (R&amp;D)</v>
      </c>
    </row>
    <row r="454" spans="91:100" x14ac:dyDescent="0.25">
      <c r="CM454" t="s">
        <v>22</v>
      </c>
      <c r="CN454" t="s">
        <v>2434</v>
      </c>
      <c r="CO454" t="s">
        <v>2435</v>
      </c>
      <c r="CP454" t="s">
        <v>2436</v>
      </c>
      <c r="CQ454" t="s">
        <v>1728</v>
      </c>
      <c r="CR454" t="s">
        <v>1743</v>
      </c>
      <c r="CS454" t="s">
        <v>1751</v>
      </c>
      <c r="CT454" t="s">
        <v>1760</v>
      </c>
      <c r="CU454" t="s">
        <v>1909</v>
      </c>
      <c r="CV454" t="str">
        <f>SUBSTITUTE(Task_exp7437[[#This Row],[Shipment_Order__r.Client_Reference__c]]&amp;":"&amp;Task_exp7437[[#This Row],[Master_Task_LookupName]],"\","")</f>
        <v>MED01:Lane Still in Testing (R&amp;D)</v>
      </c>
    </row>
  </sheetData>
  <pageMargins left="0.7" right="0.7" top="0.75" bottom="0.75" header="0.3" footer="0.3"/>
  <pageSetup orientation="portrait" r:id="rId1"/>
  <tableParts count="4">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f0eb6a6-a688-499f-b9c4-42ff8e02cc7e" xsi:nil="true"/>
    <lcf76f155ced4ddcb4097134ff3c332f xmlns="f4366f6b-bd99-4d2f-84a9-efaa0f76152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6A98A48003CD4A9BECCD6D67CA105E" ma:contentTypeVersion="15" ma:contentTypeDescription="Create a new document." ma:contentTypeScope="" ma:versionID="cb1db07b13bb5dead7b8596cac9cddc7">
  <xsd:schema xmlns:xsd="http://www.w3.org/2001/XMLSchema" xmlns:xs="http://www.w3.org/2001/XMLSchema" xmlns:p="http://schemas.microsoft.com/office/2006/metadata/properties" xmlns:ns2="f4366f6b-bd99-4d2f-84a9-efaa0f76152d" xmlns:ns3="5f0eb6a6-a688-499f-b9c4-42ff8e02cc7e" targetNamespace="http://schemas.microsoft.com/office/2006/metadata/properties" ma:root="true" ma:fieldsID="21889ddaf82400963bfec39c7f20e93d" ns2:_="" ns3:_="">
    <xsd:import namespace="f4366f6b-bd99-4d2f-84a9-efaa0f76152d"/>
    <xsd:import namespace="5f0eb6a6-a688-499f-b9c4-42ff8e02cc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366f6b-bd99-4d2f-84a9-efaa0f7615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0b3c6f9-c663-44e8-bd08-1a66eee229e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f0eb6a6-a688-499f-b9c4-42ff8e02cc7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3620e79-67d7-42a2-8e06-cf7ec5849cc6}" ma:internalName="TaxCatchAll" ma:showField="CatchAllData" ma:web="5f0eb6a6-a688-499f-b9c4-42ff8e02cc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41C301-401C-4631-87E7-4A41E3E6F50F}">
  <ds:schemaRefs>
    <ds:schemaRef ds:uri="http://schemas.microsoft.com/office/2006/metadata/properties"/>
    <ds:schemaRef ds:uri="http://schemas.microsoft.com/office/infopath/2007/PartnerControls"/>
    <ds:schemaRef ds:uri="5f0eb6a6-a688-499f-b9c4-42ff8e02cc7e"/>
    <ds:schemaRef ds:uri="f4366f6b-bd99-4d2f-84a9-efaa0f76152d"/>
  </ds:schemaRefs>
</ds:datastoreItem>
</file>

<file path=customXml/itemProps2.xml><?xml version="1.0" encoding="utf-8"?>
<ds:datastoreItem xmlns:ds="http://schemas.openxmlformats.org/officeDocument/2006/customXml" ds:itemID="{5C5B835A-B72E-4DDF-A1EF-5254E7DBF46B}">
  <ds:schemaRefs>
    <ds:schemaRef ds:uri="http://schemas.microsoft.com/sharepoint/v3/contenttype/forms"/>
  </ds:schemaRefs>
</ds:datastoreItem>
</file>

<file path=customXml/itemProps3.xml><?xml version="1.0" encoding="utf-8"?>
<ds:datastoreItem xmlns:ds="http://schemas.openxmlformats.org/officeDocument/2006/customXml" ds:itemID="{3F213C93-ECE3-42F3-A796-A9AF8304A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366f6b-bd99-4d2f-84a9-efaa0f76152d"/>
    <ds:schemaRef ds:uri="5f0eb6a6-a688-499f-b9c4-42ff8e02cc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Picklists</vt:lpstr>
      <vt:lpstr>Contacts picklists</vt:lpstr>
      <vt:lpstr>SOSetup</vt:lpstr>
      <vt:lpstr>SODetails</vt:lpstr>
      <vt:lpstr>Shipment Order Packages</vt:lpstr>
      <vt:lpstr>Line Item List 1</vt:lpstr>
      <vt:lpstr>Test Outcomes</vt:lpstr>
      <vt:lpstr>Mapping Management</vt:lpstr>
      <vt:lpstr>Expected Results (Python)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Conradie</dc:creator>
  <cp:lastModifiedBy>Nirav Surajlal</cp:lastModifiedBy>
  <dcterms:created xsi:type="dcterms:W3CDTF">2022-05-20T13:37:37Z</dcterms:created>
  <dcterms:modified xsi:type="dcterms:W3CDTF">2022-06-15T12:28:58Z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0x010100136A98A48003CD4A9BECCD6D67CA105E</vt:lpwstr>
  </property>
</Properties>
</file>