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COP5615-Projects\Project2\"/>
    </mc:Choice>
  </mc:AlternateContent>
  <bookViews>
    <workbookView xWindow="0" yWindow="0" windowWidth="16380" windowHeight="8190" tabRatio="40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J105" i="1" l="1"/>
  <c r="N121" i="1"/>
  <c r="N120" i="1"/>
  <c r="N119" i="1"/>
  <c r="N118" i="1"/>
  <c r="N117" i="1"/>
  <c r="N116" i="1"/>
  <c r="N113" i="1"/>
  <c r="N108" i="1"/>
  <c r="N84" i="1"/>
  <c r="N78" i="1"/>
  <c r="N72" i="1"/>
  <c r="N67" i="1"/>
  <c r="N58" i="1"/>
  <c r="N49" i="1"/>
  <c r="N42" i="1"/>
  <c r="N40" i="1"/>
  <c r="N35" i="1"/>
  <c r="O27" i="1"/>
  <c r="K66" i="1" l="1"/>
  <c r="K64" i="1"/>
  <c r="K63" i="1"/>
  <c r="K62" i="1"/>
  <c r="K60" i="1"/>
  <c r="K59" i="1"/>
  <c r="K57" i="1"/>
  <c r="K56" i="1"/>
  <c r="K54" i="1"/>
  <c r="K53" i="1"/>
  <c r="K52" i="1" l="1"/>
  <c r="K50" i="1"/>
  <c r="K48" i="1"/>
  <c r="K47" i="1"/>
  <c r="K46" i="1"/>
  <c r="K42" i="1"/>
  <c r="K41" i="1"/>
  <c r="L121" i="1"/>
  <c r="L120" i="1"/>
  <c r="L119" i="1"/>
  <c r="L118" i="1"/>
  <c r="L117" i="1"/>
  <c r="L116" i="1"/>
  <c r="L113" i="1"/>
  <c r="L108" i="1"/>
  <c r="L84" i="1"/>
  <c r="L78" i="1"/>
  <c r="L72" i="1"/>
  <c r="L67" i="1"/>
  <c r="L58" i="1"/>
  <c r="L49" i="1"/>
  <c r="L42" i="1"/>
  <c r="L40" i="1"/>
  <c r="J43" i="1"/>
  <c r="J41" i="1"/>
  <c r="J68" i="1"/>
  <c r="J70" i="1"/>
  <c r="J73" i="1"/>
  <c r="J76" i="1"/>
  <c r="J38" i="1"/>
  <c r="J36" i="1"/>
  <c r="J33" i="1"/>
  <c r="J31" i="1"/>
  <c r="J28" i="1"/>
  <c r="J25" i="1"/>
  <c r="J22" i="1"/>
  <c r="J20" i="1"/>
  <c r="J18" i="1"/>
  <c r="J16" i="1"/>
  <c r="J15" i="1"/>
  <c r="J12" i="1"/>
</calcChain>
</file>

<file path=xl/sharedStrings.xml><?xml version="1.0" encoding="utf-8"?>
<sst xmlns="http://schemas.openxmlformats.org/spreadsheetml/2006/main" count="16" uniqueCount="12">
  <si>
    <t>Gossip</t>
  </si>
  <si>
    <t>2D</t>
  </si>
  <si>
    <t>3D</t>
  </si>
  <si>
    <t>Push-sum</t>
  </si>
  <si>
    <t>(Time are log values of seconds, and time less than a sec was round to 1)</t>
  </si>
  <si>
    <t>num_of_nodes</t>
  </si>
  <si>
    <t>line</t>
  </si>
  <si>
    <t>full</t>
  </si>
  <si>
    <t>imp3D</t>
  </si>
  <si>
    <t>Imp2D</t>
  </si>
  <si>
    <t>Imp3D</t>
  </si>
  <si>
    <t>imp2D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</si>
</sst>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2" fillId="3" borderId="1" xfId="1" applyNumberFormat="1"/>
    <xf numFmtId="49" fontId="1" fillId="2" borderId="0" xfId="2" applyNumberFormat="1"/>
    <xf numFmtId="0" fontId="1" fillId="2" borderId="2" xfId="2" applyBorder="1"/>
    <xf numFmtId="49" fontId="1" fillId="2" borderId="2" xfId="2" applyNumberFormat="1" applyBorder="1"/>
    <xf numFmtId="0" fontId="1" fillId="2" borderId="0" xfId="2"/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4" borderId="0" xfId="3"/>
  </cellXfs>
  <cellStyles count="4">
    <cellStyle name="Bad" xfId="3" builtinId="27"/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Sheet1!$C$3:$C$125</c:f>
              <c:numCache>
                <c:formatCode>@</c:formatCode>
                <c:ptCount val="123"/>
                <c:pt idx="5" formatCode="General">
                  <c:v>0.52922599999999997</c:v>
                </c:pt>
                <c:pt idx="7" formatCode="General">
                  <c:v>2.0741499999999999</c:v>
                </c:pt>
                <c:pt idx="9" formatCode="General">
                  <c:v>1.13767</c:v>
                </c:pt>
                <c:pt idx="12" formatCode="General">
                  <c:v>3.0308700000000002</c:v>
                </c:pt>
                <c:pt idx="13" formatCode="General">
                  <c:v>3.4695999999999998</c:v>
                </c:pt>
                <c:pt idx="15" formatCode="General">
                  <c:v>3.2155800000000001</c:v>
                </c:pt>
                <c:pt idx="17" formatCode="General">
                  <c:v>3.8629799999999999</c:v>
                </c:pt>
                <c:pt idx="19" formatCode="General">
                  <c:v>3.1739700000000002</c:v>
                </c:pt>
                <c:pt idx="22" formatCode="General">
                  <c:v>3.45825</c:v>
                </c:pt>
                <c:pt idx="23" formatCode="General">
                  <c:v>4.3905599999999998</c:v>
                </c:pt>
                <c:pt idx="25" formatCode="General">
                  <c:v>4.2843900000000001</c:v>
                </c:pt>
                <c:pt idx="28" formatCode="General">
                  <c:v>4.4724500000000003</c:v>
                </c:pt>
                <c:pt idx="30" formatCode="General">
                  <c:v>4.8621600000000003</c:v>
                </c:pt>
                <c:pt idx="33" formatCode="General">
                  <c:v>6.1138199999999996</c:v>
                </c:pt>
                <c:pt idx="35" formatCode="General">
                  <c:v>5.8428300000000002</c:v>
                </c:pt>
                <c:pt idx="38" formatCode="General">
                  <c:v>6.4956100000000001</c:v>
                </c:pt>
                <c:pt idx="40" formatCode="General">
                  <c:v>6.4115399999999996</c:v>
                </c:pt>
                <c:pt idx="42" formatCode="General">
                  <c:v>6.86388</c:v>
                </c:pt>
                <c:pt idx="48" formatCode="General">
                  <c:v>6.1477000000000004</c:v>
                </c:pt>
                <c:pt idx="52" formatCode="General">
                  <c:v>7.1146700000000003</c:v>
                </c:pt>
                <c:pt idx="58" formatCode="General">
                  <c:v>6.5541299999999998</c:v>
                </c:pt>
                <c:pt idx="62" formatCode="General">
                  <c:v>6.68879</c:v>
                </c:pt>
                <c:pt idx="65" formatCode="General">
                  <c:v>7.0179999999999998</c:v>
                </c:pt>
                <c:pt idx="67" formatCode="General">
                  <c:v>7.0697099999999997</c:v>
                </c:pt>
                <c:pt idx="70" formatCode="General">
                  <c:v>7.3265599999999997</c:v>
                </c:pt>
                <c:pt idx="73" formatCode="General">
                  <c:v>7.3402599999999998</c:v>
                </c:pt>
                <c:pt idx="79" formatCode="General">
                  <c:v>7.6825700000000001</c:v>
                </c:pt>
                <c:pt idx="82" formatCode="General">
                  <c:v>8.0677099999999999</c:v>
                </c:pt>
                <c:pt idx="84" formatCode="General">
                  <c:v>7.6545699999999997</c:v>
                </c:pt>
                <c:pt idx="86" formatCode="General">
                  <c:v>8.1456800000000005</c:v>
                </c:pt>
                <c:pt idx="88" formatCode="General">
                  <c:v>8.6444899999999993</c:v>
                </c:pt>
                <c:pt idx="90" formatCode="General">
                  <c:v>8.5376600000000007</c:v>
                </c:pt>
                <c:pt idx="109" formatCode="General">
                  <c:v>9.1123799999999999</c:v>
                </c:pt>
                <c:pt idx="112" formatCode="General">
                  <c:v>9.9929900000000007</c:v>
                </c:pt>
              </c:numCache>
            </c:numRef>
          </c:val>
          <c:smooth val="0"/>
        </c:ser>
        <c:ser>
          <c:idx val="0"/>
          <c:order val="1"/>
          <c:tx>
            <c:v>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Sheet1!$D$3:$D$125</c:f>
              <c:numCache>
                <c:formatCode>@</c:formatCode>
                <c:ptCount val="123"/>
                <c:pt idx="5" formatCode="General">
                  <c:v>0</c:v>
                </c:pt>
                <c:pt idx="8" formatCode="General">
                  <c:v>0.17996899999999999</c:v>
                </c:pt>
                <c:pt idx="10" formatCode="General">
                  <c:v>0.63271100000000002</c:v>
                </c:pt>
                <c:pt idx="12" formatCode="General">
                  <c:v>1.0487899999999999</c:v>
                </c:pt>
                <c:pt idx="14" formatCode="General">
                  <c:v>1.5361499999999999</c:v>
                </c:pt>
                <c:pt idx="16" formatCode="General">
                  <c:v>1.80654</c:v>
                </c:pt>
                <c:pt idx="18" formatCode="General">
                  <c:v>2.14872</c:v>
                </c:pt>
                <c:pt idx="20" formatCode="General">
                  <c:v>2.3925800000000002</c:v>
                </c:pt>
                <c:pt idx="22" formatCode="General">
                  <c:v>2.4971299999999998</c:v>
                </c:pt>
                <c:pt idx="24" formatCode="General">
                  <c:v>2.78213</c:v>
                </c:pt>
                <c:pt idx="28" formatCode="General">
                  <c:v>3.6574200000000001</c:v>
                </c:pt>
                <c:pt idx="31" formatCode="General">
                  <c:v>4.8621600000000003</c:v>
                </c:pt>
                <c:pt idx="34" formatCode="General">
                  <c:v>4.5783699999999996</c:v>
                </c:pt>
                <c:pt idx="36" formatCode="General">
                  <c:v>5.0024300000000004</c:v>
                </c:pt>
                <c:pt idx="38" formatCode="General">
                  <c:v>5.2545000000000002</c:v>
                </c:pt>
                <c:pt idx="41" formatCode="General">
                  <c:v>5.5885600000000002</c:v>
                </c:pt>
                <c:pt idx="43" formatCode="General">
                  <c:v>5.7529899999999996</c:v>
                </c:pt>
                <c:pt idx="49" formatCode="General">
                  <c:v>5.9687700000000001</c:v>
                </c:pt>
                <c:pt idx="53" formatCode="General">
                  <c:v>6.13957</c:v>
                </c:pt>
                <c:pt idx="59" formatCode="General">
                  <c:v>6.3358499999999998</c:v>
                </c:pt>
                <c:pt idx="63" formatCode="General">
                  <c:v>6.5038200000000002</c:v>
                </c:pt>
                <c:pt idx="66" formatCode="General">
                  <c:v>6.6257599999999996</c:v>
                </c:pt>
                <c:pt idx="68" formatCode="General">
                  <c:v>6.7505499999999996</c:v>
                </c:pt>
                <c:pt idx="70" formatCode="General">
                  <c:v>6.8099299999999996</c:v>
                </c:pt>
                <c:pt idx="72" formatCode="General">
                  <c:v>6.9907700000000004</c:v>
                </c:pt>
                <c:pt idx="74" formatCode="General">
                  <c:v>7.0756399999999999</c:v>
                </c:pt>
                <c:pt idx="77" formatCode="General">
                  <c:v>7.1560699999999997</c:v>
                </c:pt>
                <c:pt idx="91" formatCode="General">
                  <c:v>8.0348500000000005</c:v>
                </c:pt>
                <c:pt idx="108" formatCode="General">
                  <c:v>8.9969000000000001</c:v>
                </c:pt>
                <c:pt idx="111" formatCode="General">
                  <c:v>9.5443200000000008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Sheet1!$E$3:$E$125</c:f>
              <c:numCache>
                <c:formatCode>@</c:formatCode>
                <c:ptCount val="123"/>
                <c:pt idx="5" formatCode="General">
                  <c:v>0</c:v>
                </c:pt>
                <c:pt idx="15" formatCode="General">
                  <c:v>0.63944800000000002</c:v>
                </c:pt>
                <c:pt idx="25" formatCode="General">
                  <c:v>1.5966800000000001</c:v>
                </c:pt>
                <c:pt idx="28" formatCode="General">
                  <c:v>2.0943399999999999</c:v>
                </c:pt>
                <c:pt idx="33" formatCode="General">
                  <c:v>2.80796</c:v>
                </c:pt>
                <c:pt idx="35" formatCode="General">
                  <c:v>3.1470199999999999</c:v>
                </c:pt>
                <c:pt idx="38" formatCode="General">
                  <c:v>3.4969000000000001</c:v>
                </c:pt>
                <c:pt idx="40" formatCode="General">
                  <c:v>3.8152300000000001</c:v>
                </c:pt>
                <c:pt idx="42" formatCode="General">
                  <c:v>3.8140700000000001</c:v>
                </c:pt>
                <c:pt idx="48" formatCode="General">
                  <c:v>4.0877100000000004</c:v>
                </c:pt>
                <c:pt idx="52" formatCode="General">
                  <c:v>4.1109799999999996</c:v>
                </c:pt>
                <c:pt idx="58" formatCode="General">
                  <c:v>4.3894299999999999</c:v>
                </c:pt>
                <c:pt idx="62" formatCode="General">
                  <c:v>4.4127599999999996</c:v>
                </c:pt>
                <c:pt idx="65" formatCode="General">
                  <c:v>4.6531500000000001</c:v>
                </c:pt>
                <c:pt idx="67" formatCode="General">
                  <c:v>4.6643699999999999</c:v>
                </c:pt>
                <c:pt idx="70" formatCode="General">
                  <c:v>4.9554400000000003</c:v>
                </c:pt>
                <c:pt idx="71" formatCode="General">
                  <c:v>4.9455200000000001</c:v>
                </c:pt>
                <c:pt idx="73" formatCode="General">
                  <c:v>4.9771200000000002</c:v>
                </c:pt>
                <c:pt idx="76" formatCode="General">
                  <c:v>5.2140300000000002</c:v>
                </c:pt>
                <c:pt idx="79" formatCode="General">
                  <c:v>5.1852200000000002</c:v>
                </c:pt>
                <c:pt idx="80" formatCode="General">
                  <c:v>5.1173099999999998</c:v>
                </c:pt>
                <c:pt idx="82" formatCode="General">
                  <c:v>5.4143999999999997</c:v>
                </c:pt>
                <c:pt idx="83" formatCode="General">
                  <c:v>5.4277300000000004</c:v>
                </c:pt>
                <c:pt idx="84" formatCode="General">
                  <c:v>5.3865999999999996</c:v>
                </c:pt>
                <c:pt idx="85" formatCode="General">
                  <c:v>5.6473199999999997</c:v>
                </c:pt>
                <c:pt idx="86" formatCode="General">
                  <c:v>5.6406400000000003</c:v>
                </c:pt>
                <c:pt idx="87" formatCode="General">
                  <c:v>5.6085000000000003</c:v>
                </c:pt>
                <c:pt idx="88" formatCode="General">
                  <c:v>5.8101200000000004</c:v>
                </c:pt>
                <c:pt idx="89" formatCode="General">
                  <c:v>5.8166399999999996</c:v>
                </c:pt>
                <c:pt idx="90" formatCode="General">
                  <c:v>5.8336100000000002</c:v>
                </c:pt>
                <c:pt idx="92" formatCode="General">
                  <c:v>5.8480100000000004</c:v>
                </c:pt>
                <c:pt idx="93" formatCode="General">
                  <c:v>6.0638100000000001</c:v>
                </c:pt>
                <c:pt idx="94" formatCode="General">
                  <c:v>6.0171099999999997</c:v>
                </c:pt>
                <c:pt idx="95" formatCode="General">
                  <c:v>6.0787599999999999</c:v>
                </c:pt>
                <c:pt idx="96" formatCode="General">
                  <c:v>6.2547199999999998</c:v>
                </c:pt>
                <c:pt idx="97" formatCode="General">
                  <c:v>6.2610799999999998</c:v>
                </c:pt>
                <c:pt idx="98" formatCode="General">
                  <c:v>6.2632700000000003</c:v>
                </c:pt>
                <c:pt idx="99" formatCode="General">
                  <c:v>6.5851100000000002</c:v>
                </c:pt>
                <c:pt idx="100" formatCode="General">
                  <c:v>6.2844100000000003</c:v>
                </c:pt>
                <c:pt idx="101" formatCode="General">
                  <c:v>6.4528800000000004</c:v>
                </c:pt>
                <c:pt idx="102" formatCode="General">
                  <c:v>6.4396199999999997</c:v>
                </c:pt>
                <c:pt idx="103" formatCode="General">
                  <c:v>6.4618900000000004</c:v>
                </c:pt>
                <c:pt idx="104" formatCode="General">
                  <c:v>6.5065400000000002</c:v>
                </c:pt>
                <c:pt idx="106" formatCode="General">
                  <c:v>6.6528</c:v>
                </c:pt>
                <c:pt idx="107" formatCode="General">
                  <c:v>6.6222700000000003</c:v>
                </c:pt>
              </c:numCache>
            </c:numRef>
          </c:val>
          <c:smooth val="0"/>
        </c:ser>
        <c:ser>
          <c:idx val="5"/>
          <c:order val="3"/>
          <c:tx>
            <c:v>imp2D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Sheet1!$G$3:$G$125</c:f>
              <c:numCache>
                <c:formatCode>@</c:formatCode>
                <c:ptCount val="123"/>
                <c:pt idx="5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2" formatCode="General">
                  <c:v>0</c:v>
                </c:pt>
                <c:pt idx="14" formatCode="General">
                  <c:v>0</c:v>
                </c:pt>
                <c:pt idx="16" formatCode="General">
                  <c:v>0</c:v>
                </c:pt>
                <c:pt idx="18" formatCode="General">
                  <c:v>0</c:v>
                </c:pt>
                <c:pt idx="20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8" formatCode="General">
                  <c:v>0</c:v>
                </c:pt>
                <c:pt idx="31" formatCode="General">
                  <c:v>0.98421700000000001</c:v>
                </c:pt>
                <c:pt idx="34" formatCode="General">
                  <c:v>0.94357800000000003</c:v>
                </c:pt>
                <c:pt idx="36" formatCode="General">
                  <c:v>1.2785599999999999</c:v>
                </c:pt>
                <c:pt idx="38" formatCode="General">
                  <c:v>1.2468600000000001</c:v>
                </c:pt>
                <c:pt idx="41" formatCode="General">
                  <c:v>1.722</c:v>
                </c:pt>
                <c:pt idx="43" formatCode="General">
                  <c:v>1.71193</c:v>
                </c:pt>
                <c:pt idx="49" formatCode="General">
                  <c:v>1.5382199999999999</c:v>
                </c:pt>
                <c:pt idx="53" formatCode="General">
                  <c:v>1.6653800000000001</c:v>
                </c:pt>
                <c:pt idx="59" formatCode="General">
                  <c:v>2.0808</c:v>
                </c:pt>
                <c:pt idx="63" formatCode="General">
                  <c:v>2.1026400000000001</c:v>
                </c:pt>
                <c:pt idx="66" formatCode="General">
                  <c:v>2.0879500000000002</c:v>
                </c:pt>
                <c:pt idx="68" formatCode="General">
                  <c:v>2.2751999999999999</c:v>
                </c:pt>
                <c:pt idx="70" formatCode="General">
                  <c:v>2.21909</c:v>
                </c:pt>
                <c:pt idx="72" formatCode="General">
                  <c:v>2.2058800000000001</c:v>
                </c:pt>
                <c:pt idx="74" formatCode="General">
                  <c:v>2.84788</c:v>
                </c:pt>
                <c:pt idx="77" formatCode="General">
                  <c:v>2.5167199999999998</c:v>
                </c:pt>
                <c:pt idx="91" formatCode="General">
                  <c:v>3.0066999999999999</c:v>
                </c:pt>
                <c:pt idx="108" formatCode="General">
                  <c:v>3.5022199999999999</c:v>
                </c:pt>
                <c:pt idx="111" formatCode="General">
                  <c:v>3.9498099999999998</c:v>
                </c:pt>
              </c:numCache>
            </c:numRef>
          </c:val>
          <c:smooth val="0"/>
        </c:ser>
        <c:ser>
          <c:idx val="4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Sheet1!$H$3:$H$125</c:f>
              <c:numCache>
                <c:formatCode>@</c:formatCode>
                <c:ptCount val="123"/>
                <c:pt idx="6" formatCode="General">
                  <c:v>0</c:v>
                </c:pt>
                <c:pt idx="26" formatCode="General">
                  <c:v>0.46867300000000001</c:v>
                </c:pt>
                <c:pt idx="32" formatCode="General">
                  <c:v>0.75657200000000002</c:v>
                </c:pt>
                <c:pt idx="37" formatCode="General">
                  <c:v>1.00997</c:v>
                </c:pt>
                <c:pt idx="46" formatCode="General">
                  <c:v>1.5160800000000001</c:v>
                </c:pt>
                <c:pt idx="55" formatCode="General">
                  <c:v>1.7073100000000001</c:v>
                </c:pt>
                <c:pt idx="64" formatCode="General">
                  <c:v>1.7757499999999999</c:v>
                </c:pt>
                <c:pt idx="69" formatCode="General">
                  <c:v>2.0869</c:v>
                </c:pt>
                <c:pt idx="75" formatCode="General">
                  <c:v>2.0419900000000002</c:v>
                </c:pt>
                <c:pt idx="81" formatCode="General">
                  <c:v>2.3207399999999998</c:v>
                </c:pt>
                <c:pt idx="105" formatCode="General">
                  <c:v>3.03931</c:v>
                </c:pt>
                <c:pt idx="110" formatCode="General">
                  <c:v>3.5956800000000002</c:v>
                </c:pt>
                <c:pt idx="113" formatCode="General">
                  <c:v>3.8520599999999998</c:v>
                </c:pt>
                <c:pt idx="114" formatCode="General">
                  <c:v>3.97126</c:v>
                </c:pt>
                <c:pt idx="115" formatCode="General">
                  <c:v>4.2911099999999998</c:v>
                </c:pt>
                <c:pt idx="116" formatCode="General">
                  <c:v>4.4571699999999996</c:v>
                </c:pt>
                <c:pt idx="117" formatCode="General">
                  <c:v>4.5895700000000001</c:v>
                </c:pt>
                <c:pt idx="118" formatCode="General">
                  <c:v>4.6817700000000002</c:v>
                </c:pt>
                <c:pt idx="119" formatCode="General">
                  <c:v>4.7963300000000002</c:v>
                </c:pt>
                <c:pt idx="121" formatCode="General">
                  <c:v>5.67401</c:v>
                </c:pt>
                <c:pt idx="122" formatCode="General">
                  <c:v>6.59</c:v>
                </c:pt>
              </c:numCache>
            </c:numRef>
          </c:val>
          <c:smooth val="0"/>
        </c:ser>
        <c:ser>
          <c:idx val="3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Sheet1!$F$3:$F$125</c:f>
              <c:numCache>
                <c:formatCode>@</c:formatCode>
                <c:ptCount val="123"/>
                <c:pt idx="5" formatCode="General">
                  <c:v>0</c:v>
                </c:pt>
                <c:pt idx="11" formatCode="General">
                  <c:v>0</c:v>
                </c:pt>
                <c:pt idx="15" formatCode="General">
                  <c:v>0</c:v>
                </c:pt>
                <c:pt idx="21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1.61602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23912"/>
        <c:axId val="353585752"/>
      </c:lineChart>
      <c:catAx>
        <c:axId val="35192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85752"/>
        <c:crosses val="autoZero"/>
        <c:auto val="1"/>
        <c:lblAlgn val="ctr"/>
        <c:lblOffset val="100"/>
        <c:noMultiLvlLbl val="0"/>
      </c:catAx>
      <c:valAx>
        <c:axId val="3535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Sheet1!$J$3:$J$125</c:f>
              <c:numCache>
                <c:formatCode>General</c:formatCode>
                <c:ptCount val="123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0.1067754578738507</c:v>
                </c:pt>
                <c:pt idx="12">
                  <c:v>0.5783511508600766</c:v>
                </c:pt>
                <c:pt idx="13">
                  <c:v>0.40230747542291845</c:v>
                </c:pt>
                <c:pt idx="15">
                  <c:v>0.4746670841762835</c:v>
                </c:pt>
                <c:pt idx="17">
                  <c:v>0.70092677647936974</c:v>
                </c:pt>
                <c:pt idx="19">
                  <c:v>0.76368587293136914</c:v>
                </c:pt>
                <c:pt idx="22">
                  <c:v>1.1597388920787564</c:v>
                </c:pt>
                <c:pt idx="23">
                  <c:v>0.99419952099999997</c:v>
                </c:pt>
                <c:pt idx="25">
                  <c:v>1.0841543963808951</c:v>
                </c:pt>
                <c:pt idx="28">
                  <c:v>1.1433147972274107</c:v>
                </c:pt>
                <c:pt idx="30">
                  <c:v>1.378988593837476</c:v>
                </c:pt>
                <c:pt idx="33">
                  <c:v>1.6899460937779933</c:v>
                </c:pt>
                <c:pt idx="35">
                  <c:v>1.5616901215847865</c:v>
                </c:pt>
                <c:pt idx="38">
                  <c:v>1.8228818611196314</c:v>
                </c:pt>
                <c:pt idx="40">
                  <c:v>2.1131416066547066</c:v>
                </c:pt>
                <c:pt idx="65">
                  <c:v>2.5854014166247157</c:v>
                </c:pt>
                <c:pt idx="67">
                  <c:v>2.6009339086600116</c:v>
                </c:pt>
                <c:pt idx="70">
                  <c:v>2.3666897244867378</c:v>
                </c:pt>
                <c:pt idx="73">
                  <c:v>2.4458936862395517</c:v>
                </c:pt>
                <c:pt idx="78">
                  <c:v>2.8518540790000002</c:v>
                </c:pt>
                <c:pt idx="102">
                  <c:v>3.2355680535157205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  <c:extLst xmlns:c15="http://schemas.microsoft.com/office/drawing/2012/chart"/>
            </c:numRef>
          </c:cat>
          <c:val>
            <c:numRef>
              <c:f>Sheet1!$K$3:$K$125</c:f>
              <c:numCache>
                <c:formatCode>General</c:formatCode>
                <c:ptCount val="123"/>
                <c:pt idx="1">
                  <c:v>0</c:v>
                </c:pt>
                <c:pt idx="5">
                  <c:v>0</c:v>
                </c:pt>
                <c:pt idx="24">
                  <c:v>0</c:v>
                </c:pt>
                <c:pt idx="38">
                  <c:v>0.22540543628727924</c:v>
                </c:pt>
                <c:pt idx="39">
                  <c:v>0.50935953913066245</c:v>
                </c:pt>
                <c:pt idx="43">
                  <c:v>0.55264753493016572</c:v>
                </c:pt>
                <c:pt idx="44">
                  <c:v>0.53924551590302372</c:v>
                </c:pt>
                <c:pt idx="45">
                  <c:v>0.31030641621975658</c:v>
                </c:pt>
                <c:pt idx="47">
                  <c:v>0.44091065559309861</c:v>
                </c:pt>
                <c:pt idx="49">
                  <c:v>0.42094211080718119</c:v>
                </c:pt>
                <c:pt idx="50">
                  <c:v>0.43364600635486944</c:v>
                </c:pt>
                <c:pt idx="51">
                  <c:v>0.56679950868945905</c:v>
                </c:pt>
                <c:pt idx="53">
                  <c:v>0.44701375957141287</c:v>
                </c:pt>
                <c:pt idx="54">
                  <c:v>0.47981405612257172</c:v>
                </c:pt>
                <c:pt idx="56">
                  <c:v>0.51996744420482044</c:v>
                </c:pt>
                <c:pt idx="57">
                  <c:v>0.49704000570561252</c:v>
                </c:pt>
                <c:pt idx="59">
                  <c:v>0.78711984843170846</c:v>
                </c:pt>
                <c:pt idx="60">
                  <c:v>0.56409815185810097</c:v>
                </c:pt>
                <c:pt idx="61">
                  <c:v>0.54608777329424152</c:v>
                </c:pt>
                <c:pt idx="63">
                  <c:v>0.52691949998595589</c:v>
                </c:pt>
                <c:pt idx="78">
                  <c:v>0.68652899999999994</c:v>
                </c:pt>
                <c:pt idx="120">
                  <c:v>1.7864169999999999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Sheet1!$L$3:$L$125</c:f>
              <c:numCache>
                <c:formatCode>General</c:formatCode>
                <c:ptCount val="123"/>
                <c:pt idx="3">
                  <c:v>0</c:v>
                </c:pt>
                <c:pt idx="6">
                  <c:v>0</c:v>
                </c:pt>
                <c:pt idx="15">
                  <c:v>0</c:v>
                </c:pt>
                <c:pt idx="23">
                  <c:v>0</c:v>
                </c:pt>
                <c:pt idx="32">
                  <c:v>0</c:v>
                </c:pt>
                <c:pt idx="37">
                  <c:v>0.18842671740649186</c:v>
                </c:pt>
                <c:pt idx="39">
                  <c:v>0.22267564034583059</c:v>
                </c:pt>
                <c:pt idx="46">
                  <c:v>0.37003856681682823</c:v>
                </c:pt>
                <c:pt idx="55">
                  <c:v>0.29930481318341812</c:v>
                </c:pt>
                <c:pt idx="64">
                  <c:v>0.38613657534483004</c:v>
                </c:pt>
                <c:pt idx="69">
                  <c:v>0.5082739148996761</c:v>
                </c:pt>
                <c:pt idx="75">
                  <c:v>0.50095252500095289</c:v>
                </c:pt>
                <c:pt idx="78">
                  <c:v>0.65901600000000005</c:v>
                </c:pt>
                <c:pt idx="81">
                  <c:v>0.64137335836307663</c:v>
                </c:pt>
                <c:pt idx="105">
                  <c:v>0.87681527740716081</c:v>
                </c:pt>
                <c:pt idx="110">
                  <c:v>1.142216089194068</c:v>
                </c:pt>
                <c:pt idx="113">
                  <c:v>1.2287454240932043</c:v>
                </c:pt>
                <c:pt idx="114">
                  <c:v>1.2884979902903051</c:v>
                </c:pt>
                <c:pt idx="115">
                  <c:v>1.4253534713915326</c:v>
                </c:pt>
                <c:pt idx="116">
                  <c:v>1.5133950383885446</c:v>
                </c:pt>
                <c:pt idx="117">
                  <c:v>1.5381709953493281</c:v>
                </c:pt>
                <c:pt idx="118">
                  <c:v>1.5331952633226487</c:v>
                </c:pt>
                <c:pt idx="119">
                  <c:v>2.1273930000000001</c:v>
                </c:pt>
              </c:numCache>
            </c:numRef>
          </c:val>
          <c:smooth val="0"/>
        </c:ser>
        <c:ser>
          <c:idx val="3"/>
          <c:order val="3"/>
          <c:tx>
            <c:v>imp2D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  <c:extLst xmlns:c15="http://schemas.microsoft.com/office/drawing/2012/chart"/>
            </c:numRef>
          </c:cat>
          <c:val>
            <c:numRef>
              <c:f>Sheet1!$M$3:$M$125</c:f>
              <c:numCache>
                <c:formatCode>General</c:formatCode>
                <c:ptCount val="123"/>
                <c:pt idx="1">
                  <c:v>0</c:v>
                </c:pt>
                <c:pt idx="5">
                  <c:v>0</c:v>
                </c:pt>
                <c:pt idx="24">
                  <c:v>0</c:v>
                </c:pt>
                <c:pt idx="78">
                  <c:v>0.73226599999999997</c:v>
                </c:pt>
                <c:pt idx="120">
                  <c:v>1.875286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Sheet1!$N$3:$N$125</c:f>
              <c:numCache>
                <c:formatCode>General</c:formatCode>
                <c:ptCount val="123"/>
                <c:pt idx="3">
                  <c:v>0</c:v>
                </c:pt>
                <c:pt idx="6">
                  <c:v>0</c:v>
                </c:pt>
                <c:pt idx="23">
                  <c:v>0</c:v>
                </c:pt>
                <c:pt idx="32">
                  <c:v>6.7533930952883015E-2</c:v>
                </c:pt>
                <c:pt idx="37">
                  <c:v>9.3641228564731435E-2</c:v>
                </c:pt>
                <c:pt idx="39">
                  <c:v>0.28639628412846724</c:v>
                </c:pt>
                <c:pt idx="46">
                  <c:v>0.36326120658093475</c:v>
                </c:pt>
                <c:pt idx="55">
                  <c:v>0.3698328965297053</c:v>
                </c:pt>
                <c:pt idx="64">
                  <c:v>0.47985419399879542</c:v>
                </c:pt>
                <c:pt idx="69">
                  <c:v>0.56368038794311592</c:v>
                </c:pt>
                <c:pt idx="75">
                  <c:v>0.66547883068981661</c:v>
                </c:pt>
                <c:pt idx="78">
                  <c:v>0.72589199999999998</c:v>
                </c:pt>
                <c:pt idx="81">
                  <c:v>0.64448398613278368</c:v>
                </c:pt>
                <c:pt idx="105">
                  <c:v>1.0242966386848908</c:v>
                </c:pt>
                <c:pt idx="110">
                  <c:v>1.1190350557798678</c:v>
                </c:pt>
                <c:pt idx="113">
                  <c:v>1.2197187229049096</c:v>
                </c:pt>
                <c:pt idx="114">
                  <c:v>1.3398066025952082</c:v>
                </c:pt>
                <c:pt idx="115">
                  <c:v>1.4710526659412606</c:v>
                </c:pt>
                <c:pt idx="116">
                  <c:v>1.5529771365445766</c:v>
                </c:pt>
                <c:pt idx="117">
                  <c:v>1.960211617165541</c:v>
                </c:pt>
                <c:pt idx="118">
                  <c:v>2.1669524184314453</c:v>
                </c:pt>
                <c:pt idx="119">
                  <c:v>2.499571</c:v>
                </c:pt>
              </c:numCache>
            </c:numRef>
          </c:val>
          <c:smooth val="0"/>
        </c:ser>
        <c:ser>
          <c:idx val="4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Sheet1!$O$3:$O$125</c:f>
              <c:numCache>
                <c:formatCode>General</c:formatCode>
                <c:ptCount val="123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11">
                  <c:v>0</c:v>
                </c:pt>
                <c:pt idx="15">
                  <c:v>0</c:v>
                </c:pt>
                <c:pt idx="21">
                  <c:v>0</c:v>
                </c:pt>
                <c:pt idx="23">
                  <c:v>6.7312999999999998E-2</c:v>
                </c:pt>
                <c:pt idx="24">
                  <c:v>0.24356037684491585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80656"/>
        <c:axId val="353581048"/>
        <c:extLst/>
      </c:lineChart>
      <c:catAx>
        <c:axId val="3535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81048"/>
        <c:crosses val="autoZero"/>
        <c:auto val="1"/>
        <c:lblAlgn val="ctr"/>
        <c:lblOffset val="100"/>
        <c:noMultiLvlLbl val="0"/>
      </c:catAx>
      <c:valAx>
        <c:axId val="3535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5</xdr:row>
      <xdr:rowOff>166687</xdr:rowOff>
    </xdr:from>
    <xdr:to>
      <xdr:col>24</xdr:col>
      <xdr:colOff>371475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37</xdr:row>
      <xdr:rowOff>85724</xdr:rowOff>
    </xdr:from>
    <xdr:to>
      <xdr:col>24</xdr:col>
      <xdr:colOff>314324</xdr:colOff>
      <xdr:row>60</xdr:row>
      <xdr:rowOff>161923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abSelected="1" topLeftCell="D1" zoomScaleNormal="100" workbookViewId="0">
      <pane ySplit="2" topLeftCell="A39" activePane="bottomLeft" state="frozen"/>
      <selection pane="bottomLeft" activeCell="N54" sqref="N54"/>
    </sheetView>
  </sheetViews>
  <sheetFormatPr defaultRowHeight="15" x14ac:dyDescent="0.25"/>
  <cols>
    <col min="1" max="1" width="21.140625" style="1"/>
    <col min="2" max="2" width="14.42578125" style="1" bestFit="1" customWidth="1"/>
    <col min="3" max="5" width="9" style="1" bestFit="1" customWidth="1"/>
    <col min="6" max="6" width="8" style="1" bestFit="1" customWidth="1"/>
    <col min="7" max="7" width="9.140625" style="1"/>
    <col min="8" max="8" width="9" style="1" bestFit="1" customWidth="1"/>
    <col min="9" max="9" width="18.7109375" style="1"/>
    <col min="10" max="12" width="12" bestFit="1" customWidth="1"/>
    <col min="13" max="13" width="9" bestFit="1" customWidth="1"/>
    <col min="14" max="15" width="12" bestFit="1" customWidth="1"/>
    <col min="16" max="16" width="19.85546875" customWidth="1"/>
    <col min="17" max="1027" width="8.7109375"/>
  </cols>
  <sheetData>
    <row r="1" spans="1:15" ht="16.5" thickTop="1" thickBot="1" x14ac:dyDescent="0.3">
      <c r="A1" s="3" t="s">
        <v>3</v>
      </c>
      <c r="B1" s="1" t="s">
        <v>4</v>
      </c>
      <c r="I1" s="3" t="s">
        <v>0</v>
      </c>
    </row>
    <row r="2" spans="1:15" s="7" customFormat="1" ht="15.75" thickTop="1" x14ac:dyDescent="0.25">
      <c r="A2" s="4"/>
      <c r="B2" s="5" t="s">
        <v>5</v>
      </c>
      <c r="C2" s="5" t="s">
        <v>6</v>
      </c>
      <c r="D2" s="5" t="s">
        <v>1</v>
      </c>
      <c r="E2" s="5" t="s">
        <v>2</v>
      </c>
      <c r="F2" s="5" t="s">
        <v>7</v>
      </c>
      <c r="G2" s="5" t="s">
        <v>11</v>
      </c>
      <c r="H2" s="5" t="s">
        <v>8</v>
      </c>
      <c r="I2" s="6"/>
      <c r="J2" s="7" t="s">
        <v>6</v>
      </c>
      <c r="K2" s="7" t="s">
        <v>1</v>
      </c>
      <c r="L2" s="7" t="s">
        <v>2</v>
      </c>
      <c r="M2" s="7" t="s">
        <v>9</v>
      </c>
      <c r="N2" s="7" t="s">
        <v>10</v>
      </c>
      <c r="O2" s="6" t="s">
        <v>7</v>
      </c>
    </row>
    <row r="3" spans="1:15" x14ac:dyDescent="0.25">
      <c r="B3" s="9">
        <v>10</v>
      </c>
      <c r="J3" s="8">
        <v>0</v>
      </c>
      <c r="O3" s="8">
        <v>0</v>
      </c>
    </row>
    <row r="4" spans="1:15" x14ac:dyDescent="0.25">
      <c r="B4" s="9">
        <v>16</v>
      </c>
      <c r="K4" s="8">
        <v>0</v>
      </c>
      <c r="M4" s="8">
        <v>0</v>
      </c>
    </row>
    <row r="5" spans="1:15" x14ac:dyDescent="0.25">
      <c r="B5" s="9">
        <v>25</v>
      </c>
    </row>
    <row r="6" spans="1:15" x14ac:dyDescent="0.25">
      <c r="B6" s="9">
        <v>27</v>
      </c>
      <c r="L6" s="8">
        <v>0</v>
      </c>
      <c r="N6" s="8">
        <v>0</v>
      </c>
      <c r="O6">
        <v>0</v>
      </c>
    </row>
    <row r="7" spans="1:15" x14ac:dyDescent="0.25">
      <c r="B7" s="9">
        <v>50</v>
      </c>
    </row>
    <row r="8" spans="1:15" x14ac:dyDescent="0.25">
      <c r="B8" s="2">
        <v>100</v>
      </c>
      <c r="C8">
        <v>0.52922599999999997</v>
      </c>
      <c r="D8">
        <v>0</v>
      </c>
      <c r="E8">
        <v>0</v>
      </c>
      <c r="F8">
        <v>0</v>
      </c>
      <c r="G8">
        <v>0</v>
      </c>
      <c r="H8"/>
      <c r="J8" s="8">
        <v>0</v>
      </c>
      <c r="K8" s="8">
        <v>0</v>
      </c>
      <c r="M8" s="8">
        <v>0</v>
      </c>
      <c r="O8" s="8"/>
    </row>
    <row r="9" spans="1:15" x14ac:dyDescent="0.25">
      <c r="B9">
        <v>125</v>
      </c>
      <c r="C9"/>
      <c r="D9"/>
      <c r="E9"/>
      <c r="F9"/>
      <c r="G9"/>
      <c r="H9">
        <v>0</v>
      </c>
      <c r="L9" s="8">
        <v>0</v>
      </c>
      <c r="N9" s="8">
        <v>0</v>
      </c>
      <c r="O9" s="8">
        <v>0</v>
      </c>
    </row>
    <row r="10" spans="1:15" x14ac:dyDescent="0.25">
      <c r="B10">
        <v>200</v>
      </c>
      <c r="C10">
        <v>2.0741499999999999</v>
      </c>
      <c r="D10"/>
      <c r="E10"/>
      <c r="F10"/>
      <c r="G10"/>
      <c r="H10"/>
      <c r="J10">
        <v>0</v>
      </c>
      <c r="O10" s="8"/>
    </row>
    <row r="11" spans="1:15" x14ac:dyDescent="0.25">
      <c r="B11" s="2">
        <v>225</v>
      </c>
      <c r="C11"/>
      <c r="D11">
        <v>0.17996899999999999</v>
      </c>
      <c r="E11"/>
      <c r="F11"/>
      <c r="G11">
        <v>0</v>
      </c>
      <c r="H11"/>
      <c r="O11" s="8"/>
    </row>
    <row r="12" spans="1:15" x14ac:dyDescent="0.25">
      <c r="B12">
        <v>300</v>
      </c>
      <c r="C12">
        <v>1.13767</v>
      </c>
      <c r="D12"/>
      <c r="E12"/>
      <c r="F12"/>
      <c r="G12"/>
      <c r="H12"/>
      <c r="J12">
        <f>LOG10(1.27872)</f>
        <v>0.1067754578738507</v>
      </c>
      <c r="O12" s="8"/>
    </row>
    <row r="13" spans="1:15" x14ac:dyDescent="0.25">
      <c r="B13">
        <v>324</v>
      </c>
      <c r="C13"/>
      <c r="D13">
        <v>0.63271100000000002</v>
      </c>
      <c r="E13"/>
      <c r="F13"/>
      <c r="G13">
        <v>0</v>
      </c>
      <c r="H13"/>
      <c r="O13" s="8"/>
    </row>
    <row r="14" spans="1:15" x14ac:dyDescent="0.25">
      <c r="B14">
        <v>350</v>
      </c>
      <c r="C14"/>
      <c r="D14"/>
      <c r="E14"/>
      <c r="F14">
        <v>0</v>
      </c>
      <c r="G14"/>
      <c r="H14"/>
      <c r="O14">
        <v>0</v>
      </c>
    </row>
    <row r="15" spans="1:15" x14ac:dyDescent="0.25">
      <c r="B15">
        <v>400</v>
      </c>
      <c r="C15">
        <v>3.0308700000000002</v>
      </c>
      <c r="D15">
        <v>1.0487899999999999</v>
      </c>
      <c r="E15"/>
      <c r="F15"/>
      <c r="G15">
        <v>0</v>
      </c>
      <c r="H15"/>
      <c r="J15">
        <f>LOG10(3.787487)</f>
        <v>0.5783511508600766</v>
      </c>
    </row>
    <row r="16" spans="1:15" x14ac:dyDescent="0.25">
      <c r="B16">
        <v>500</v>
      </c>
      <c r="C16">
        <v>3.4695999999999998</v>
      </c>
      <c r="D16"/>
      <c r="E16"/>
      <c r="F16"/>
      <c r="G16"/>
      <c r="H16"/>
      <c r="J16">
        <f>LOG10(2.525268)</f>
        <v>0.40230747542291845</v>
      </c>
    </row>
    <row r="17" spans="2:15" x14ac:dyDescent="0.25">
      <c r="B17">
        <v>529</v>
      </c>
      <c r="C17"/>
      <c r="D17">
        <v>1.5361499999999999</v>
      </c>
      <c r="E17"/>
      <c r="F17"/>
      <c r="G17">
        <v>0</v>
      </c>
      <c r="H17"/>
    </row>
    <row r="18" spans="2:15" x14ac:dyDescent="0.25">
      <c r="B18">
        <v>600</v>
      </c>
      <c r="C18">
        <v>3.2155800000000001</v>
      </c>
      <c r="D18"/>
      <c r="E18">
        <v>0.63944800000000002</v>
      </c>
      <c r="F18">
        <v>0</v>
      </c>
      <c r="G18"/>
      <c r="H18"/>
      <c r="J18">
        <f>LOG10(2.983095)</f>
        <v>0.4746670841762835</v>
      </c>
      <c r="L18">
        <v>0</v>
      </c>
      <c r="O18">
        <v>0</v>
      </c>
    </row>
    <row r="19" spans="2:15" x14ac:dyDescent="0.25">
      <c r="B19">
        <v>625</v>
      </c>
      <c r="C19"/>
      <c r="D19">
        <v>1.80654</v>
      </c>
      <c r="E19"/>
      <c r="F19"/>
      <c r="G19">
        <v>0</v>
      </c>
      <c r="H19"/>
    </row>
    <row r="20" spans="2:15" x14ac:dyDescent="0.25">
      <c r="B20">
        <v>700</v>
      </c>
      <c r="C20">
        <v>3.8629799999999999</v>
      </c>
      <c r="D20"/>
      <c r="E20"/>
      <c r="F20"/>
      <c r="G20"/>
      <c r="H20"/>
      <c r="J20">
        <f>LOG10(5.022579)</f>
        <v>0.70092677647936974</v>
      </c>
    </row>
    <row r="21" spans="2:15" x14ac:dyDescent="0.25">
      <c r="B21">
        <v>729</v>
      </c>
      <c r="C21"/>
      <c r="D21">
        <v>2.14872</v>
      </c>
      <c r="E21"/>
      <c r="F21"/>
      <c r="G21">
        <v>0</v>
      </c>
      <c r="H21"/>
    </row>
    <row r="22" spans="2:15" x14ac:dyDescent="0.25">
      <c r="B22">
        <v>800</v>
      </c>
      <c r="C22">
        <v>3.1739700000000002</v>
      </c>
      <c r="D22"/>
      <c r="E22"/>
      <c r="F22"/>
      <c r="G22"/>
      <c r="H22"/>
      <c r="J22">
        <f>LOG10(5.803445)</f>
        <v>0.76368587293136914</v>
      </c>
    </row>
    <row r="23" spans="2:15" x14ac:dyDescent="0.25">
      <c r="B23">
        <v>841</v>
      </c>
      <c r="C23"/>
      <c r="D23">
        <v>2.3925800000000002</v>
      </c>
      <c r="E23"/>
      <c r="F23"/>
      <c r="G23">
        <v>0</v>
      </c>
      <c r="H23"/>
    </row>
    <row r="24" spans="2:15" x14ac:dyDescent="0.25">
      <c r="B24">
        <v>850</v>
      </c>
      <c r="C24"/>
      <c r="D24"/>
      <c r="E24"/>
      <c r="F24">
        <v>0</v>
      </c>
      <c r="G24"/>
      <c r="H24"/>
      <c r="O24">
        <v>0</v>
      </c>
    </row>
    <row r="25" spans="2:15" x14ac:dyDescent="0.25">
      <c r="B25">
        <v>900</v>
      </c>
      <c r="C25">
        <v>3.45825</v>
      </c>
      <c r="D25">
        <v>2.4971299999999998</v>
      </c>
      <c r="E25"/>
      <c r="F25"/>
      <c r="G25">
        <v>0</v>
      </c>
      <c r="H25"/>
      <c r="J25">
        <f>LOG10(14.44571)</f>
        <v>1.1597388920787564</v>
      </c>
    </row>
    <row r="26" spans="2:15" x14ac:dyDescent="0.25">
      <c r="B26">
        <v>1000</v>
      </c>
      <c r="C26">
        <v>4.3905599999999998</v>
      </c>
      <c r="D26"/>
      <c r="E26"/>
      <c r="F26"/>
      <c r="G26"/>
      <c r="H26"/>
      <c r="J26" s="8">
        <v>0.99419952099999997</v>
      </c>
      <c r="L26">
        <v>0</v>
      </c>
      <c r="N26" s="8">
        <v>0</v>
      </c>
      <c r="O26" s="8">
        <v>6.7312999999999998E-2</v>
      </c>
    </row>
    <row r="27" spans="2:15" x14ac:dyDescent="0.25">
      <c r="B27">
        <v>1024</v>
      </c>
      <c r="C27"/>
      <c r="D27">
        <v>2.78213</v>
      </c>
      <c r="E27"/>
      <c r="F27"/>
      <c r="G27">
        <v>0</v>
      </c>
      <c r="H27"/>
      <c r="K27" s="8">
        <v>0</v>
      </c>
      <c r="M27" s="8">
        <v>0</v>
      </c>
      <c r="O27">
        <f>LOG10(1.752106)</f>
        <v>0.24356037684491585</v>
      </c>
    </row>
    <row r="28" spans="2:15" x14ac:dyDescent="0.25">
      <c r="B28">
        <v>1100</v>
      </c>
      <c r="C28">
        <v>4.2843900000000001</v>
      </c>
      <c r="D28"/>
      <c r="E28">
        <v>1.5966800000000001</v>
      </c>
      <c r="F28">
        <v>0</v>
      </c>
      <c r="G28"/>
      <c r="H28"/>
      <c r="J28">
        <f>LOG10(12.138203)</f>
        <v>1.0841543963808951</v>
      </c>
      <c r="O28" s="10"/>
    </row>
    <row r="29" spans="2:15" x14ac:dyDescent="0.25">
      <c r="B29">
        <v>1331</v>
      </c>
      <c r="C29"/>
      <c r="D29"/>
      <c r="E29"/>
      <c r="F29"/>
      <c r="G29"/>
      <c r="H29">
        <v>0.46867300000000001</v>
      </c>
      <c r="O29" s="10"/>
    </row>
    <row r="30" spans="2:15" x14ac:dyDescent="0.25">
      <c r="B30">
        <v>1350</v>
      </c>
      <c r="C30"/>
      <c r="D30"/>
      <c r="E30"/>
      <c r="F30">
        <v>0</v>
      </c>
      <c r="G30"/>
      <c r="H30"/>
      <c r="O30" s="10"/>
    </row>
    <row r="31" spans="2:15" x14ac:dyDescent="0.25">
      <c r="B31">
        <v>1600</v>
      </c>
      <c r="C31">
        <v>4.4724500000000003</v>
      </c>
      <c r="D31">
        <v>3.6574200000000001</v>
      </c>
      <c r="E31">
        <v>2.0943399999999999</v>
      </c>
      <c r="F31">
        <v>0</v>
      </c>
      <c r="G31">
        <v>0</v>
      </c>
      <c r="H31"/>
      <c r="J31">
        <f>LOG10(13.909605)</f>
        <v>1.1433147972274107</v>
      </c>
      <c r="O31" s="10"/>
    </row>
    <row r="32" spans="2:15" x14ac:dyDescent="0.25">
      <c r="B32">
        <v>1850</v>
      </c>
      <c r="C32"/>
      <c r="D32"/>
      <c r="E32"/>
      <c r="F32">
        <v>1.61602</v>
      </c>
      <c r="G32"/>
      <c r="H32"/>
      <c r="O32" s="10"/>
    </row>
    <row r="33" spans="2:15" x14ac:dyDescent="0.25">
      <c r="B33">
        <v>2100</v>
      </c>
      <c r="C33">
        <v>4.8621600000000003</v>
      </c>
      <c r="D33"/>
      <c r="E33"/>
      <c r="F33"/>
      <c r="G33"/>
      <c r="H33"/>
      <c r="J33">
        <f>LOG10(23.932529)</f>
        <v>1.378988593837476</v>
      </c>
      <c r="O33" s="10"/>
    </row>
    <row r="34" spans="2:15" x14ac:dyDescent="0.25">
      <c r="B34">
        <v>2116</v>
      </c>
      <c r="C34"/>
      <c r="D34">
        <v>4.8621600000000003</v>
      </c>
      <c r="E34"/>
      <c r="F34"/>
      <c r="G34">
        <v>0.98421700000000001</v>
      </c>
      <c r="H34"/>
      <c r="O34" s="10"/>
    </row>
    <row r="35" spans="2:15" x14ac:dyDescent="0.25">
      <c r="B35">
        <v>2197</v>
      </c>
      <c r="C35"/>
      <c r="D35"/>
      <c r="E35"/>
      <c r="F35"/>
      <c r="G35"/>
      <c r="H35">
        <v>0.75657200000000002</v>
      </c>
      <c r="L35">
        <v>0</v>
      </c>
      <c r="N35">
        <f>LOG10(1.168245)</f>
        <v>6.7533930952883015E-2</v>
      </c>
      <c r="O35" s="10"/>
    </row>
    <row r="36" spans="2:15" x14ac:dyDescent="0.25">
      <c r="B36">
        <v>2600</v>
      </c>
      <c r="C36">
        <v>6.1138199999999996</v>
      </c>
      <c r="D36"/>
      <c r="E36">
        <v>2.80796</v>
      </c>
      <c r="F36"/>
      <c r="G36"/>
      <c r="H36"/>
      <c r="J36">
        <f>LOG10(48.971803)</f>
        <v>1.6899460937779933</v>
      </c>
      <c r="O36" s="10"/>
    </row>
    <row r="37" spans="2:15" x14ac:dyDescent="0.25">
      <c r="B37">
        <v>2601</v>
      </c>
      <c r="C37"/>
      <c r="D37">
        <v>4.5783699999999996</v>
      </c>
      <c r="E37"/>
      <c r="F37"/>
      <c r="G37">
        <v>0.94357800000000003</v>
      </c>
      <c r="H37"/>
      <c r="O37" s="10"/>
    </row>
    <row r="38" spans="2:15" x14ac:dyDescent="0.25">
      <c r="B38">
        <v>3100</v>
      </c>
      <c r="C38">
        <v>5.8428300000000002</v>
      </c>
      <c r="D38"/>
      <c r="E38">
        <v>3.1470199999999999</v>
      </c>
      <c r="F38"/>
      <c r="G38"/>
      <c r="H38"/>
      <c r="J38">
        <f>LOG10(36.449378)</f>
        <v>1.5616901215847865</v>
      </c>
      <c r="O38" s="10"/>
    </row>
    <row r="39" spans="2:15" x14ac:dyDescent="0.25">
      <c r="B39">
        <v>3136</v>
      </c>
      <c r="C39"/>
      <c r="D39">
        <v>5.0024300000000004</v>
      </c>
      <c r="E39"/>
      <c r="F39"/>
      <c r="G39">
        <v>1.2785599999999999</v>
      </c>
      <c r="H39"/>
      <c r="O39" s="10"/>
    </row>
    <row r="40" spans="2:15" x14ac:dyDescent="0.25">
      <c r="B40">
        <v>3375</v>
      </c>
      <c r="C40"/>
      <c r="D40"/>
      <c r="E40"/>
      <c r="F40"/>
      <c r="G40"/>
      <c r="H40">
        <v>1.00997</v>
      </c>
      <c r="L40">
        <f>LOG10(1.543216)</f>
        <v>0.18842671740649186</v>
      </c>
      <c r="N40">
        <f>LOG10(1.240627)</f>
        <v>9.3641228564731435E-2</v>
      </c>
      <c r="O40" s="10"/>
    </row>
    <row r="41" spans="2:15" x14ac:dyDescent="0.25">
      <c r="B41">
        <v>3600</v>
      </c>
      <c r="C41">
        <v>6.4956100000000001</v>
      </c>
      <c r="D41">
        <v>5.2545000000000002</v>
      </c>
      <c r="E41">
        <v>3.4969000000000001</v>
      </c>
      <c r="F41"/>
      <c r="G41">
        <v>1.2468600000000001</v>
      </c>
      <c r="H41"/>
      <c r="J41">
        <f>LOG10(66.509221)</f>
        <v>1.8228818611196314</v>
      </c>
      <c r="K41">
        <f>LOG10(1.680372)</f>
        <v>0.22540543628727924</v>
      </c>
      <c r="O41" s="10"/>
    </row>
    <row r="42" spans="2:15" x14ac:dyDescent="0.25">
      <c r="B42">
        <v>4096</v>
      </c>
      <c r="C42"/>
      <c r="D42"/>
      <c r="E42"/>
      <c r="F42"/>
      <c r="G42"/>
      <c r="H42"/>
      <c r="K42">
        <f>LOG10(3.231168)</f>
        <v>0.50935953913066245</v>
      </c>
      <c r="L42">
        <f>LOG10(1.669843)</f>
        <v>0.22267564034583059</v>
      </c>
      <c r="N42">
        <f>LOG10(1.933732)</f>
        <v>0.28639628412846724</v>
      </c>
      <c r="O42" s="10"/>
    </row>
    <row r="43" spans="2:15" x14ac:dyDescent="0.25">
      <c r="B43">
        <v>4100</v>
      </c>
      <c r="C43">
        <v>6.4115399999999996</v>
      </c>
      <c r="D43"/>
      <c r="E43">
        <v>3.8152300000000001</v>
      </c>
      <c r="F43"/>
      <c r="G43"/>
      <c r="H43"/>
      <c r="J43">
        <f>LOG10(129.76023)</f>
        <v>2.1131416066547066</v>
      </c>
      <c r="O43" s="10"/>
    </row>
    <row r="44" spans="2:15" x14ac:dyDescent="0.25">
      <c r="B44">
        <v>4225</v>
      </c>
      <c r="C44"/>
      <c r="D44">
        <v>5.5885600000000002</v>
      </c>
      <c r="E44"/>
      <c r="F44"/>
      <c r="G44">
        <v>1.722</v>
      </c>
      <c r="H44"/>
      <c r="O44" s="10"/>
    </row>
    <row r="45" spans="2:15" x14ac:dyDescent="0.25">
      <c r="B45">
        <v>4600</v>
      </c>
      <c r="C45">
        <v>6.86388</v>
      </c>
      <c r="D45"/>
      <c r="E45">
        <v>3.8140700000000001</v>
      </c>
      <c r="F45"/>
      <c r="G45"/>
      <c r="H45"/>
      <c r="O45" s="10"/>
    </row>
    <row r="46" spans="2:15" x14ac:dyDescent="0.25">
      <c r="B46">
        <v>4624</v>
      </c>
      <c r="C46"/>
      <c r="D46">
        <v>5.7529899999999996</v>
      </c>
      <c r="E46"/>
      <c r="F46"/>
      <c r="G46">
        <v>1.71193</v>
      </c>
      <c r="H46"/>
      <c r="K46">
        <f>LOG10(3.56983)</f>
        <v>0.55264753493016572</v>
      </c>
      <c r="O46" s="10"/>
    </row>
    <row r="47" spans="2:15" x14ac:dyDescent="0.25">
      <c r="B47">
        <v>4761</v>
      </c>
      <c r="C47"/>
      <c r="D47"/>
      <c r="E47"/>
      <c r="F47"/>
      <c r="G47"/>
      <c r="H47"/>
      <c r="K47">
        <f>LOG10(3.46135)</f>
        <v>0.53924551590302372</v>
      </c>
      <c r="O47" s="10"/>
    </row>
    <row r="48" spans="2:15" x14ac:dyDescent="0.25">
      <c r="B48">
        <v>4900</v>
      </c>
      <c r="C48"/>
      <c r="D48"/>
      <c r="E48"/>
      <c r="F48"/>
      <c r="G48"/>
      <c r="H48"/>
      <c r="K48">
        <f>LOG10(2.043179)</f>
        <v>0.31030641621975658</v>
      </c>
      <c r="O48" s="10"/>
    </row>
    <row r="49" spans="2:15" x14ac:dyDescent="0.25">
      <c r="B49">
        <v>4913</v>
      </c>
      <c r="C49"/>
      <c r="D49"/>
      <c r="E49"/>
      <c r="F49"/>
      <c r="G49"/>
      <c r="H49">
        <v>1.5160800000000001</v>
      </c>
      <c r="L49">
        <f>LOG10(2.344437)</f>
        <v>0.37003856681682823</v>
      </c>
      <c r="N49">
        <f>LOG10(2.308135)</f>
        <v>0.36326120658093475</v>
      </c>
      <c r="O49" s="10"/>
    </row>
    <row r="50" spans="2:15" x14ac:dyDescent="0.25">
      <c r="B50">
        <v>5041</v>
      </c>
      <c r="C50"/>
      <c r="D50"/>
      <c r="E50"/>
      <c r="F50"/>
      <c r="G50"/>
      <c r="H50"/>
      <c r="K50">
        <f>LOG10(2.76001)</f>
        <v>0.44091065559309861</v>
      </c>
      <c r="O50" s="10"/>
    </row>
    <row r="51" spans="2:15" x14ac:dyDescent="0.25">
      <c r="B51">
        <v>5100</v>
      </c>
      <c r="C51">
        <v>6.1477000000000004</v>
      </c>
      <c r="D51"/>
      <c r="E51">
        <v>4.0877100000000004</v>
      </c>
      <c r="F51"/>
      <c r="G51"/>
      <c r="H51"/>
      <c r="O51" s="10"/>
    </row>
    <row r="52" spans="2:15" x14ac:dyDescent="0.25">
      <c r="B52">
        <v>5184</v>
      </c>
      <c r="C52"/>
      <c r="D52">
        <v>5.9687700000000001</v>
      </c>
      <c r="E52"/>
      <c r="F52"/>
      <c r="G52">
        <v>1.5382199999999999</v>
      </c>
      <c r="H52"/>
      <c r="K52">
        <f>LOG10(2.63598)</f>
        <v>0.42094211080718119</v>
      </c>
      <c r="O52" s="10"/>
    </row>
    <row r="53" spans="2:15" x14ac:dyDescent="0.25">
      <c r="B53">
        <v>5329</v>
      </c>
      <c r="C53"/>
      <c r="D53"/>
      <c r="E53"/>
      <c r="F53"/>
      <c r="G53"/>
      <c r="H53"/>
      <c r="K53">
        <f>LOG10(2.714226)</f>
        <v>0.43364600635486944</v>
      </c>
      <c r="O53" s="10"/>
    </row>
    <row r="54" spans="2:15" x14ac:dyDescent="0.25">
      <c r="B54">
        <v>5476</v>
      </c>
      <c r="C54"/>
      <c r="D54"/>
      <c r="E54"/>
      <c r="F54"/>
      <c r="G54"/>
      <c r="H54"/>
      <c r="K54">
        <f>LOG10(3.688073)</f>
        <v>0.56679950868945905</v>
      </c>
      <c r="O54" s="10"/>
    </row>
    <row r="55" spans="2:15" x14ac:dyDescent="0.25">
      <c r="B55">
        <v>5600</v>
      </c>
      <c r="C55">
        <v>7.1146700000000003</v>
      </c>
      <c r="D55"/>
      <c r="E55">
        <v>4.1109799999999996</v>
      </c>
      <c r="F55"/>
      <c r="G55"/>
      <c r="H55"/>
      <c r="O55" s="10"/>
    </row>
    <row r="56" spans="2:15" x14ac:dyDescent="0.25">
      <c r="B56">
        <v>5625</v>
      </c>
      <c r="C56"/>
      <c r="D56">
        <v>6.13957</v>
      </c>
      <c r="E56"/>
      <c r="F56"/>
      <c r="G56">
        <v>1.6653800000000001</v>
      </c>
      <c r="H56"/>
      <c r="K56">
        <f>LOG10(2.79907)</f>
        <v>0.44701375957141287</v>
      </c>
      <c r="O56" s="10"/>
    </row>
    <row r="57" spans="2:15" x14ac:dyDescent="0.25">
      <c r="B57">
        <v>5776</v>
      </c>
      <c r="C57"/>
      <c r="D57"/>
      <c r="E57"/>
      <c r="F57"/>
      <c r="G57"/>
      <c r="H57"/>
      <c r="K57">
        <f>LOG10(3.018659)</f>
        <v>0.47981405612257172</v>
      </c>
      <c r="O57" s="10"/>
    </row>
    <row r="58" spans="2:15" x14ac:dyDescent="0.25">
      <c r="B58">
        <v>5832</v>
      </c>
      <c r="C58"/>
      <c r="D58"/>
      <c r="E58"/>
      <c r="F58"/>
      <c r="G58"/>
      <c r="H58">
        <v>1.7073100000000001</v>
      </c>
      <c r="L58">
        <f>LOG10(1.992071)</f>
        <v>0.29930481318341812</v>
      </c>
      <c r="N58">
        <f>LOG10(2.343327)</f>
        <v>0.3698328965297053</v>
      </c>
      <c r="O58" s="10"/>
    </row>
    <row r="59" spans="2:15" x14ac:dyDescent="0.25">
      <c r="B59">
        <v>5929</v>
      </c>
      <c r="C59"/>
      <c r="D59"/>
      <c r="E59"/>
      <c r="F59"/>
      <c r="G59"/>
      <c r="H59"/>
      <c r="K59">
        <f>LOG10(3.311063)</f>
        <v>0.51996744420482044</v>
      </c>
      <c r="O59" s="10"/>
    </row>
    <row r="60" spans="2:15" x14ac:dyDescent="0.25">
      <c r="B60">
        <v>6084</v>
      </c>
      <c r="C60"/>
      <c r="D60"/>
      <c r="E60"/>
      <c r="F60"/>
      <c r="G60"/>
      <c r="H60"/>
      <c r="K60">
        <f>LOG10(3.140798)</f>
        <v>0.49704000570561252</v>
      </c>
      <c r="O60" s="10"/>
    </row>
    <row r="61" spans="2:15" x14ac:dyDescent="0.25">
      <c r="B61">
        <v>6100</v>
      </c>
      <c r="C61">
        <v>6.5541299999999998</v>
      </c>
      <c r="D61"/>
      <c r="E61">
        <v>4.3894299999999999</v>
      </c>
      <c r="F61"/>
      <c r="G61"/>
      <c r="H61"/>
      <c r="O61" s="10"/>
    </row>
    <row r="62" spans="2:15" x14ac:dyDescent="0.25">
      <c r="B62">
        <v>6241</v>
      </c>
      <c r="C62"/>
      <c r="D62">
        <v>6.3358499999999998</v>
      </c>
      <c r="E62"/>
      <c r="F62"/>
      <c r="G62">
        <v>2.0808</v>
      </c>
      <c r="H62"/>
      <c r="K62">
        <f>LOG10(6.125194)</f>
        <v>0.78711984843170846</v>
      </c>
      <c r="O62" s="10"/>
    </row>
    <row r="63" spans="2:15" x14ac:dyDescent="0.25">
      <c r="B63">
        <v>6400</v>
      </c>
      <c r="C63"/>
      <c r="D63"/>
      <c r="E63"/>
      <c r="F63"/>
      <c r="G63"/>
      <c r="H63"/>
      <c r="K63">
        <f>LOG10(3.665204)</f>
        <v>0.56409815185810097</v>
      </c>
      <c r="O63" s="10"/>
    </row>
    <row r="64" spans="2:15" x14ac:dyDescent="0.25">
      <c r="B64">
        <v>6561</v>
      </c>
      <c r="C64"/>
      <c r="D64"/>
      <c r="E64"/>
      <c r="F64"/>
      <c r="G64"/>
      <c r="H64"/>
      <c r="K64">
        <f>LOG10(3.516315)</f>
        <v>0.54608777329424152</v>
      </c>
      <c r="O64" s="10"/>
    </row>
    <row r="65" spans="2:15" x14ac:dyDescent="0.25">
      <c r="B65">
        <v>6600</v>
      </c>
      <c r="C65">
        <v>6.68879</v>
      </c>
      <c r="D65"/>
      <c r="E65">
        <v>4.4127599999999996</v>
      </c>
      <c r="F65"/>
      <c r="G65"/>
      <c r="H65"/>
      <c r="O65" s="10"/>
    </row>
    <row r="66" spans="2:15" x14ac:dyDescent="0.25">
      <c r="B66">
        <v>6724</v>
      </c>
      <c r="C66"/>
      <c r="D66">
        <v>6.5038200000000002</v>
      </c>
      <c r="E66"/>
      <c r="F66"/>
      <c r="G66">
        <v>2.1026400000000001</v>
      </c>
      <c r="H66"/>
      <c r="K66">
        <f>LOG10(3.364492)</f>
        <v>0.52691949998595589</v>
      </c>
      <c r="O66" s="10"/>
    </row>
    <row r="67" spans="2:15" x14ac:dyDescent="0.25">
      <c r="B67">
        <v>6859</v>
      </c>
      <c r="C67"/>
      <c r="D67"/>
      <c r="E67"/>
      <c r="F67"/>
      <c r="G67"/>
      <c r="H67">
        <v>1.7757499999999999</v>
      </c>
      <c r="L67">
        <f>LOG10(2.432969)</f>
        <v>0.38613657534483004</v>
      </c>
      <c r="N67">
        <f>LOG10(3.018938)</f>
        <v>0.47985419399879542</v>
      </c>
      <c r="O67" s="10"/>
    </row>
    <row r="68" spans="2:15" x14ac:dyDescent="0.25">
      <c r="B68">
        <v>7100</v>
      </c>
      <c r="C68">
        <v>7.0179999999999998</v>
      </c>
      <c r="D68"/>
      <c r="E68">
        <v>4.6531500000000001</v>
      </c>
      <c r="F68"/>
      <c r="G68"/>
      <c r="H68"/>
      <c r="J68">
        <f>LOG10(384.947423)</f>
        <v>2.5854014166247157</v>
      </c>
      <c r="O68" s="10"/>
    </row>
    <row r="69" spans="2:15" x14ac:dyDescent="0.25">
      <c r="B69">
        <v>7225</v>
      </c>
      <c r="C69"/>
      <c r="D69">
        <v>6.6257599999999996</v>
      </c>
      <c r="E69"/>
      <c r="F69"/>
      <c r="G69">
        <v>2.0879500000000002</v>
      </c>
      <c r="H69"/>
      <c r="O69" s="10"/>
    </row>
    <row r="70" spans="2:15" x14ac:dyDescent="0.25">
      <c r="B70">
        <v>7600</v>
      </c>
      <c r="C70">
        <v>7.0697099999999997</v>
      </c>
      <c r="D70"/>
      <c r="E70">
        <v>4.6643699999999999</v>
      </c>
      <c r="F70"/>
      <c r="G70"/>
      <c r="H70"/>
      <c r="J70">
        <f>LOG10(398.964183)</f>
        <v>2.6009339086600116</v>
      </c>
      <c r="O70" s="10"/>
    </row>
    <row r="71" spans="2:15" x14ac:dyDescent="0.25">
      <c r="B71">
        <v>7744</v>
      </c>
      <c r="C71"/>
      <c r="D71">
        <v>6.7505499999999996</v>
      </c>
      <c r="E71"/>
      <c r="F71"/>
      <c r="G71">
        <v>2.2751999999999999</v>
      </c>
      <c r="H71"/>
      <c r="O71" s="10"/>
    </row>
    <row r="72" spans="2:15" x14ac:dyDescent="0.25">
      <c r="B72">
        <v>8000</v>
      </c>
      <c r="C72"/>
      <c r="D72"/>
      <c r="E72"/>
      <c r="F72"/>
      <c r="G72"/>
      <c r="H72">
        <v>2.0869</v>
      </c>
      <c r="L72">
        <f>LOG10(3.223101)</f>
        <v>0.5082739148996761</v>
      </c>
      <c r="N72">
        <f>LOG10(3.66168)</f>
        <v>0.56368038794311592</v>
      </c>
      <c r="O72" s="10"/>
    </row>
    <row r="73" spans="2:15" x14ac:dyDescent="0.25">
      <c r="B73">
        <v>8100</v>
      </c>
      <c r="C73">
        <v>7.3265599999999997</v>
      </c>
      <c r="D73">
        <v>6.8099299999999996</v>
      </c>
      <c r="E73">
        <v>4.9554400000000003</v>
      </c>
      <c r="F73"/>
      <c r="G73">
        <v>2.21909</v>
      </c>
      <c r="H73"/>
      <c r="J73">
        <f>LOG10(232.642858)</f>
        <v>2.3666897244867378</v>
      </c>
      <c r="O73" s="10"/>
    </row>
    <row r="74" spans="2:15" x14ac:dyDescent="0.25">
      <c r="B74">
        <v>8600</v>
      </c>
      <c r="C74"/>
      <c r="D74"/>
      <c r="E74">
        <v>4.9455200000000001</v>
      </c>
      <c r="F74"/>
      <c r="G74"/>
      <c r="H74"/>
      <c r="O74" s="10"/>
    </row>
    <row r="75" spans="2:15" x14ac:dyDescent="0.25">
      <c r="B75">
        <v>8649</v>
      </c>
      <c r="C75"/>
      <c r="D75">
        <v>6.9907700000000004</v>
      </c>
      <c r="E75"/>
      <c r="F75"/>
      <c r="G75">
        <v>2.2058800000000001</v>
      </c>
      <c r="H75"/>
      <c r="O75" s="10"/>
    </row>
    <row r="76" spans="2:15" x14ac:dyDescent="0.25">
      <c r="B76">
        <v>9100</v>
      </c>
      <c r="C76">
        <v>7.3402599999999998</v>
      </c>
      <c r="D76"/>
      <c r="E76">
        <v>4.9771200000000002</v>
      </c>
      <c r="F76"/>
      <c r="G76"/>
      <c r="H76"/>
      <c r="J76">
        <f>LOG10(279.186032)</f>
        <v>2.4458936862395517</v>
      </c>
      <c r="O76" s="10"/>
    </row>
    <row r="77" spans="2:15" x14ac:dyDescent="0.25">
      <c r="B77">
        <v>9216</v>
      </c>
      <c r="C77"/>
      <c r="D77">
        <v>7.0756399999999999</v>
      </c>
      <c r="E77"/>
      <c r="F77"/>
      <c r="G77">
        <v>2.84788</v>
      </c>
      <c r="H77"/>
      <c r="O77" s="10"/>
    </row>
    <row r="78" spans="2:15" x14ac:dyDescent="0.25">
      <c r="B78">
        <v>9261</v>
      </c>
      <c r="C78"/>
      <c r="D78"/>
      <c r="E78"/>
      <c r="F78"/>
      <c r="G78"/>
      <c r="H78">
        <v>2.0419900000000002</v>
      </c>
      <c r="L78">
        <f>LOG10(3.169221)</f>
        <v>0.50095252500095289</v>
      </c>
      <c r="N78">
        <f>LOG10(4.628911)</f>
        <v>0.66547883068981661</v>
      </c>
      <c r="O78" s="10"/>
    </row>
    <row r="79" spans="2:15" x14ac:dyDescent="0.25">
      <c r="B79">
        <v>9600</v>
      </c>
      <c r="C79"/>
      <c r="D79"/>
      <c r="E79">
        <v>5.2140300000000002</v>
      </c>
      <c r="F79"/>
      <c r="G79"/>
      <c r="H79"/>
      <c r="O79" s="10"/>
    </row>
    <row r="80" spans="2:15" x14ac:dyDescent="0.25">
      <c r="B80">
        <v>9604</v>
      </c>
      <c r="C80"/>
      <c r="D80">
        <v>7.1560699999999997</v>
      </c>
      <c r="E80"/>
      <c r="F80"/>
      <c r="G80">
        <v>2.5167199999999998</v>
      </c>
      <c r="H80"/>
      <c r="O80" s="10"/>
    </row>
    <row r="81" spans="2:15" x14ac:dyDescent="0.25">
      <c r="B81">
        <v>10000</v>
      </c>
      <c r="C81"/>
      <c r="D81"/>
      <c r="E81"/>
      <c r="F81"/>
      <c r="G81"/>
      <c r="H81"/>
      <c r="J81" s="8">
        <v>2.8518540790000002</v>
      </c>
      <c r="K81" s="8">
        <v>0.68652899999999994</v>
      </c>
      <c r="L81" s="8">
        <v>0.65901600000000005</v>
      </c>
      <c r="M81" s="8">
        <v>0.73226599999999997</v>
      </c>
      <c r="N81" s="8">
        <v>0.72589199999999998</v>
      </c>
      <c r="O81" s="10"/>
    </row>
    <row r="82" spans="2:15" x14ac:dyDescent="0.25">
      <c r="B82">
        <v>10100</v>
      </c>
      <c r="C82">
        <v>7.6825700000000001</v>
      </c>
      <c r="D82"/>
      <c r="E82">
        <v>5.1852200000000002</v>
      </c>
      <c r="F82"/>
      <c r="G82"/>
      <c r="H82"/>
      <c r="O82" s="10"/>
    </row>
    <row r="83" spans="2:15" x14ac:dyDescent="0.25">
      <c r="B83">
        <v>10600</v>
      </c>
      <c r="C83"/>
      <c r="D83"/>
      <c r="E83">
        <v>5.1173099999999998</v>
      </c>
      <c r="F83"/>
      <c r="G83"/>
      <c r="H83"/>
      <c r="O83" s="10"/>
    </row>
    <row r="84" spans="2:15" x14ac:dyDescent="0.25">
      <c r="B84">
        <v>10648</v>
      </c>
      <c r="C84"/>
      <c r="D84"/>
      <c r="E84"/>
      <c r="F84"/>
      <c r="G84"/>
      <c r="H84">
        <v>2.3207399999999998</v>
      </c>
      <c r="L84">
        <f>LOG10(4.378984)</f>
        <v>0.64137335836307663</v>
      </c>
      <c r="N84">
        <f>LOG10(4.410461)</f>
        <v>0.64448398613278368</v>
      </c>
      <c r="O84" s="10"/>
    </row>
    <row r="85" spans="2:15" x14ac:dyDescent="0.25">
      <c r="B85">
        <v>11100</v>
      </c>
      <c r="C85">
        <v>8.0677099999999999</v>
      </c>
      <c r="D85"/>
      <c r="E85">
        <v>5.4143999999999997</v>
      </c>
      <c r="F85"/>
      <c r="G85"/>
      <c r="H85"/>
      <c r="O85" s="10"/>
    </row>
    <row r="86" spans="2:15" x14ac:dyDescent="0.25">
      <c r="B86">
        <v>11600</v>
      </c>
      <c r="C86"/>
      <c r="D86"/>
      <c r="E86">
        <v>5.4277300000000004</v>
      </c>
      <c r="F86"/>
      <c r="G86"/>
      <c r="H86"/>
      <c r="O86" s="10"/>
    </row>
    <row r="87" spans="2:15" x14ac:dyDescent="0.25">
      <c r="B87">
        <v>12100</v>
      </c>
      <c r="C87">
        <v>7.6545699999999997</v>
      </c>
      <c r="D87"/>
      <c r="E87">
        <v>5.3865999999999996</v>
      </c>
      <c r="F87"/>
      <c r="G87"/>
      <c r="H87"/>
      <c r="O87" s="10"/>
    </row>
    <row r="88" spans="2:15" x14ac:dyDescent="0.25">
      <c r="B88">
        <v>12600</v>
      </c>
      <c r="C88"/>
      <c r="D88"/>
      <c r="E88">
        <v>5.6473199999999997</v>
      </c>
      <c r="F88"/>
      <c r="G88"/>
      <c r="H88"/>
      <c r="O88" s="10"/>
    </row>
    <row r="89" spans="2:15" x14ac:dyDescent="0.25">
      <c r="B89">
        <v>13100</v>
      </c>
      <c r="C89">
        <v>8.1456800000000005</v>
      </c>
      <c r="D89"/>
      <c r="E89">
        <v>5.6406400000000003</v>
      </c>
      <c r="F89"/>
      <c r="G89"/>
      <c r="H89"/>
      <c r="O89" s="10"/>
    </row>
    <row r="90" spans="2:15" x14ac:dyDescent="0.25">
      <c r="B90">
        <v>13600</v>
      </c>
      <c r="C90"/>
      <c r="D90"/>
      <c r="E90">
        <v>5.6085000000000003</v>
      </c>
      <c r="F90"/>
      <c r="G90"/>
      <c r="H90"/>
      <c r="O90" s="10"/>
    </row>
    <row r="91" spans="2:15" x14ac:dyDescent="0.25">
      <c r="B91">
        <v>14100</v>
      </c>
      <c r="C91">
        <v>8.6444899999999993</v>
      </c>
      <c r="D91"/>
      <c r="E91">
        <v>5.8101200000000004</v>
      </c>
      <c r="F91"/>
      <c r="G91"/>
      <c r="H91"/>
      <c r="O91" s="10"/>
    </row>
    <row r="92" spans="2:15" x14ac:dyDescent="0.25">
      <c r="B92">
        <v>14600</v>
      </c>
      <c r="C92"/>
      <c r="D92"/>
      <c r="E92">
        <v>5.8166399999999996</v>
      </c>
      <c r="F92"/>
      <c r="G92"/>
      <c r="H92"/>
      <c r="O92" s="10"/>
    </row>
    <row r="93" spans="2:15" x14ac:dyDescent="0.25">
      <c r="B93">
        <v>15100</v>
      </c>
      <c r="C93">
        <v>8.5376600000000007</v>
      </c>
      <c r="D93"/>
      <c r="E93">
        <v>5.8336100000000002</v>
      </c>
      <c r="F93"/>
      <c r="G93"/>
      <c r="H93"/>
      <c r="O93" s="10"/>
    </row>
    <row r="94" spans="2:15" x14ac:dyDescent="0.25">
      <c r="B94">
        <v>15129</v>
      </c>
      <c r="C94"/>
      <c r="D94">
        <v>8.0348500000000005</v>
      </c>
      <c r="E94"/>
      <c r="F94"/>
      <c r="G94">
        <v>3.0066999999999999</v>
      </c>
      <c r="H94"/>
      <c r="O94" s="10"/>
    </row>
    <row r="95" spans="2:15" x14ac:dyDescent="0.25">
      <c r="B95">
        <v>15600</v>
      </c>
      <c r="C95"/>
      <c r="D95"/>
      <c r="E95">
        <v>5.8480100000000004</v>
      </c>
      <c r="F95"/>
      <c r="G95"/>
      <c r="H95"/>
      <c r="O95" s="10"/>
    </row>
    <row r="96" spans="2:15" x14ac:dyDescent="0.25">
      <c r="B96">
        <v>16100</v>
      </c>
      <c r="C96"/>
      <c r="D96"/>
      <c r="E96">
        <v>6.0638100000000001</v>
      </c>
      <c r="F96"/>
      <c r="G96"/>
      <c r="H96"/>
      <c r="O96" s="10"/>
    </row>
    <row r="97" spans="2:15" x14ac:dyDescent="0.25">
      <c r="B97">
        <v>16600</v>
      </c>
      <c r="C97"/>
      <c r="D97"/>
      <c r="E97">
        <v>6.0171099999999997</v>
      </c>
      <c r="F97"/>
      <c r="G97"/>
      <c r="H97"/>
      <c r="O97" s="10"/>
    </row>
    <row r="98" spans="2:15" x14ac:dyDescent="0.25">
      <c r="B98">
        <v>17100</v>
      </c>
      <c r="C98"/>
      <c r="D98"/>
      <c r="E98">
        <v>6.0787599999999999</v>
      </c>
      <c r="F98"/>
      <c r="G98"/>
      <c r="H98"/>
      <c r="O98" s="10"/>
    </row>
    <row r="99" spans="2:15" x14ac:dyDescent="0.25">
      <c r="B99">
        <v>17600</v>
      </c>
      <c r="C99"/>
      <c r="D99"/>
      <c r="E99">
        <v>6.2547199999999998</v>
      </c>
      <c r="F99"/>
      <c r="G99"/>
      <c r="H99"/>
      <c r="O99" s="10"/>
    </row>
    <row r="100" spans="2:15" x14ac:dyDescent="0.25">
      <c r="B100">
        <v>18100</v>
      </c>
      <c r="C100"/>
      <c r="D100"/>
      <c r="E100">
        <v>6.2610799999999998</v>
      </c>
      <c r="F100"/>
      <c r="G100"/>
      <c r="H100"/>
      <c r="O100" s="10"/>
    </row>
    <row r="101" spans="2:15" x14ac:dyDescent="0.25">
      <c r="B101">
        <v>18600</v>
      </c>
      <c r="C101"/>
      <c r="D101"/>
      <c r="E101">
        <v>6.2632700000000003</v>
      </c>
      <c r="F101"/>
      <c r="G101"/>
      <c r="H101"/>
      <c r="O101" s="10"/>
    </row>
    <row r="102" spans="2:15" x14ac:dyDescent="0.25">
      <c r="B102">
        <v>19100</v>
      </c>
      <c r="C102"/>
      <c r="D102"/>
      <c r="E102">
        <v>6.5851100000000002</v>
      </c>
      <c r="F102"/>
      <c r="G102"/>
      <c r="H102"/>
      <c r="O102" s="10"/>
    </row>
    <row r="103" spans="2:15" x14ac:dyDescent="0.25">
      <c r="B103">
        <v>19600</v>
      </c>
      <c r="C103"/>
      <c r="D103"/>
      <c r="E103">
        <v>6.2844100000000003</v>
      </c>
      <c r="F103"/>
      <c r="G103"/>
      <c r="H103"/>
      <c r="O103" s="10"/>
    </row>
    <row r="104" spans="2:15" x14ac:dyDescent="0.25">
      <c r="B104">
        <v>20100</v>
      </c>
      <c r="C104"/>
      <c r="D104"/>
      <c r="E104">
        <v>6.4528800000000004</v>
      </c>
      <c r="F104"/>
      <c r="G104"/>
      <c r="H104"/>
      <c r="O104" s="10"/>
    </row>
    <row r="105" spans="2:15" x14ac:dyDescent="0.25">
      <c r="B105">
        <v>20600</v>
      </c>
      <c r="C105"/>
      <c r="D105"/>
      <c r="E105">
        <v>6.4396199999999997</v>
      </c>
      <c r="F105"/>
      <c r="G105"/>
      <c r="H105"/>
      <c r="J105">
        <f>LOG10(1720.156867)</f>
        <v>3.2355680535157205</v>
      </c>
      <c r="O105" s="10"/>
    </row>
    <row r="106" spans="2:15" x14ac:dyDescent="0.25">
      <c r="B106">
        <v>21100</v>
      </c>
      <c r="C106"/>
      <c r="D106"/>
      <c r="E106">
        <v>6.4618900000000004</v>
      </c>
      <c r="F106"/>
      <c r="G106"/>
      <c r="H106"/>
      <c r="O106" s="10"/>
    </row>
    <row r="107" spans="2:15" x14ac:dyDescent="0.25">
      <c r="B107">
        <v>21600</v>
      </c>
      <c r="C107"/>
      <c r="D107"/>
      <c r="E107">
        <v>6.5065400000000002</v>
      </c>
      <c r="F107"/>
      <c r="G107"/>
      <c r="H107"/>
      <c r="O107" s="10"/>
    </row>
    <row r="108" spans="2:15" x14ac:dyDescent="0.25">
      <c r="B108">
        <v>21952</v>
      </c>
      <c r="C108"/>
      <c r="D108"/>
      <c r="E108"/>
      <c r="F108"/>
      <c r="G108"/>
      <c r="H108">
        <v>3.03931</v>
      </c>
      <c r="L108">
        <f>LOG10(7.530352)</f>
        <v>0.87681527740716081</v>
      </c>
      <c r="N108">
        <f>LOG10(10.575396)</f>
        <v>1.0242966386848908</v>
      </c>
      <c r="O108" s="10"/>
    </row>
    <row r="109" spans="2:15" x14ac:dyDescent="0.25">
      <c r="B109">
        <v>22100</v>
      </c>
      <c r="C109"/>
      <c r="D109"/>
      <c r="E109">
        <v>6.6528</v>
      </c>
      <c r="F109"/>
      <c r="G109"/>
      <c r="H109"/>
      <c r="O109" s="10"/>
    </row>
    <row r="110" spans="2:15" x14ac:dyDescent="0.25">
      <c r="B110">
        <v>24000</v>
      </c>
      <c r="C110"/>
      <c r="D110"/>
      <c r="E110">
        <v>6.6222700000000003</v>
      </c>
      <c r="F110"/>
      <c r="G110"/>
      <c r="H110"/>
      <c r="O110" s="10"/>
    </row>
    <row r="111" spans="2:15" x14ac:dyDescent="0.25">
      <c r="B111">
        <v>25281</v>
      </c>
      <c r="C111"/>
      <c r="D111">
        <v>8.9969000000000001</v>
      </c>
      <c r="E111"/>
      <c r="F111"/>
      <c r="G111">
        <v>3.5022199999999999</v>
      </c>
      <c r="H111"/>
      <c r="O111" s="10"/>
    </row>
    <row r="112" spans="2:15" x14ac:dyDescent="0.25">
      <c r="B112">
        <v>27100</v>
      </c>
      <c r="C112">
        <v>9.1123799999999999</v>
      </c>
      <c r="D112"/>
      <c r="E112"/>
      <c r="F112"/>
      <c r="G112"/>
      <c r="H112"/>
      <c r="O112" s="10"/>
    </row>
    <row r="113" spans="2:15" x14ac:dyDescent="0.25">
      <c r="B113">
        <v>32768</v>
      </c>
      <c r="C113"/>
      <c r="D113"/>
      <c r="E113"/>
      <c r="F113"/>
      <c r="G113"/>
      <c r="H113">
        <v>3.5956800000000002</v>
      </c>
      <c r="L113">
        <f>LOG10(13.87446)</f>
        <v>1.142216089194068</v>
      </c>
      <c r="N113">
        <f>LOG10(13.15331)</f>
        <v>1.1190350557798678</v>
      </c>
      <c r="O113" s="10"/>
    </row>
    <row r="114" spans="2:15" x14ac:dyDescent="0.25">
      <c r="B114">
        <v>35344</v>
      </c>
      <c r="C114"/>
      <c r="D114">
        <v>9.5443200000000008</v>
      </c>
      <c r="E114"/>
      <c r="F114"/>
      <c r="G114">
        <v>3.9498099999999998</v>
      </c>
      <c r="H114"/>
      <c r="O114" s="10"/>
    </row>
    <row r="115" spans="2:15" x14ac:dyDescent="0.25">
      <c r="B115">
        <v>37100</v>
      </c>
      <c r="C115">
        <v>9.9929900000000007</v>
      </c>
      <c r="D115"/>
      <c r="E115"/>
      <c r="F115"/>
      <c r="G115"/>
      <c r="H115"/>
      <c r="O115" s="10"/>
    </row>
    <row r="116" spans="2:15" x14ac:dyDescent="0.25">
      <c r="B116">
        <v>42875</v>
      </c>
      <c r="C116"/>
      <c r="D116"/>
      <c r="E116"/>
      <c r="F116"/>
      <c r="G116"/>
      <c r="H116">
        <v>3.8520599999999998</v>
      </c>
      <c r="L116">
        <f>LOG10(16.933449)</f>
        <v>1.2287454240932043</v>
      </c>
      <c r="N116">
        <f>LOG10(16.585124)</f>
        <v>1.2197187229049096</v>
      </c>
      <c r="O116" s="10"/>
    </row>
    <row r="117" spans="2:15" x14ac:dyDescent="0.25">
      <c r="B117">
        <v>50653</v>
      </c>
      <c r="C117"/>
      <c r="D117"/>
      <c r="E117"/>
      <c r="F117"/>
      <c r="G117"/>
      <c r="H117">
        <v>3.97126</v>
      </c>
      <c r="L117">
        <f>LOG10(19.431127)</f>
        <v>1.2884979902903051</v>
      </c>
      <c r="N117">
        <f>LOG10(21.867876)</f>
        <v>1.3398066025952082</v>
      </c>
      <c r="O117" s="10"/>
    </row>
    <row r="118" spans="2:15" x14ac:dyDescent="0.25">
      <c r="B118">
        <v>64000</v>
      </c>
      <c r="C118"/>
      <c r="D118"/>
      <c r="E118"/>
      <c r="F118"/>
      <c r="G118"/>
      <c r="H118">
        <v>4.2911099999999998</v>
      </c>
      <c r="L118">
        <f>LOG10(26.628915)</f>
        <v>1.4253534713915326</v>
      </c>
      <c r="N118">
        <f>LOG10(29.583712)</f>
        <v>1.4710526659412606</v>
      </c>
      <c r="O118" s="10"/>
    </row>
    <row r="119" spans="2:15" x14ac:dyDescent="0.25">
      <c r="B119">
        <v>74088</v>
      </c>
      <c r="C119"/>
      <c r="D119"/>
      <c r="E119"/>
      <c r="F119"/>
      <c r="G119"/>
      <c r="H119">
        <v>4.4571699999999996</v>
      </c>
      <c r="L119">
        <f>LOG10(32.613322)</f>
        <v>1.5133950383885446</v>
      </c>
      <c r="N119">
        <f>LOG10(35.725403)</f>
        <v>1.5529771365445766</v>
      </c>
      <c r="O119" s="10"/>
    </row>
    <row r="120" spans="2:15" x14ac:dyDescent="0.25">
      <c r="B120">
        <v>85184</v>
      </c>
      <c r="C120"/>
      <c r="D120"/>
      <c r="E120"/>
      <c r="F120"/>
      <c r="G120"/>
      <c r="H120">
        <v>4.5895700000000001</v>
      </c>
      <c r="L120">
        <f>LOG10(34.527966)</f>
        <v>1.5381709953493281</v>
      </c>
      <c r="N120">
        <f>LOG10(91.245534)</f>
        <v>1.960211617165541</v>
      </c>
      <c r="O120" s="10"/>
    </row>
    <row r="121" spans="2:15" x14ac:dyDescent="0.25">
      <c r="B121">
        <v>91125</v>
      </c>
      <c r="C121"/>
      <c r="D121"/>
      <c r="E121"/>
      <c r="F121"/>
      <c r="G121"/>
      <c r="H121">
        <v>4.6817700000000002</v>
      </c>
      <c r="L121">
        <f>LOG10(34.134635)</f>
        <v>1.5331952633226487</v>
      </c>
      <c r="N121">
        <f>LOG10(146.876535)</f>
        <v>2.1669524184314453</v>
      </c>
      <c r="O121" s="10"/>
    </row>
    <row r="122" spans="2:15" x14ac:dyDescent="0.25">
      <c r="B122">
        <v>103823</v>
      </c>
      <c r="C122"/>
      <c r="D122"/>
      <c r="E122"/>
      <c r="F122"/>
      <c r="G122"/>
      <c r="H122">
        <v>4.7963300000000002</v>
      </c>
      <c r="L122" s="8">
        <v>2.1273930000000001</v>
      </c>
      <c r="N122" s="8">
        <v>2.499571</v>
      </c>
      <c r="O122" s="10"/>
    </row>
    <row r="123" spans="2:15" x14ac:dyDescent="0.25">
      <c r="B123">
        <v>100489</v>
      </c>
      <c r="C123"/>
      <c r="D123"/>
      <c r="E123"/>
      <c r="F123"/>
      <c r="G123"/>
      <c r="H123"/>
      <c r="K123" s="8">
        <v>1.7864169999999999</v>
      </c>
      <c r="M123" s="8">
        <v>1.875286</v>
      </c>
      <c r="O123" s="10"/>
    </row>
    <row r="124" spans="2:15" x14ac:dyDescent="0.25">
      <c r="B124">
        <v>205379</v>
      </c>
      <c r="C124"/>
      <c r="D124"/>
      <c r="E124"/>
      <c r="F124"/>
      <c r="G124"/>
      <c r="H124">
        <v>5.67401</v>
      </c>
      <c r="O124" s="10"/>
    </row>
    <row r="125" spans="2:15" x14ac:dyDescent="0.25">
      <c r="B125">
        <v>300763</v>
      </c>
      <c r="C125"/>
      <c r="D125"/>
      <c r="E125"/>
      <c r="F125"/>
      <c r="G125"/>
      <c r="H125">
        <v>6.59</v>
      </c>
      <c r="O125" s="10"/>
    </row>
    <row r="126" spans="2:15" x14ac:dyDescent="0.25">
      <c r="D126"/>
    </row>
    <row r="127" spans="2:15" x14ac:dyDescent="0.25">
      <c r="D127"/>
    </row>
    <row r="128" spans="2:15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cp:revision>2</cp:revision>
  <dcterms:created xsi:type="dcterms:W3CDTF">2015-09-24T00:14:03Z</dcterms:created>
  <dcterms:modified xsi:type="dcterms:W3CDTF">2015-09-30T00:12:18Z</dcterms:modified>
  <dc:language>en-US</dc:language>
</cp:coreProperties>
</file>