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Pristine\Desktop\Data Analytics\Excell Projects\Fruits Nutritions\"/>
    </mc:Choice>
  </mc:AlternateContent>
  <xr:revisionPtr revIDLastSave="0" documentId="13_ncr:1_{42530562-4AAA-42AB-9F0E-B2A9D165C2FC}" xr6:coauthVersionLast="47" xr6:coauthVersionMax="47" xr10:uidLastSave="{00000000-0000-0000-0000-000000000000}"/>
  <bookViews>
    <workbookView xWindow="20370" yWindow="-120" windowWidth="29040" windowHeight="15840" activeTab="2" xr2:uid="{00000000-000D-0000-FFFF-FFFF00000000}"/>
  </bookViews>
  <sheets>
    <sheet name="Data" sheetId="1" r:id="rId1"/>
    <sheet name="Piviot Tables" sheetId="2" r:id="rId2"/>
    <sheet name="Dashboard" sheetId="3" r:id="rId3"/>
    <sheet name="Colors" sheetId="5" r:id="rId4"/>
    <sheet name="Approach " sheetId="4" r:id="rId5"/>
  </sheets>
  <definedNames>
    <definedName name="Names">'Piviot Tables'!$F$4:$F$49</definedName>
    <definedName name="Scroll">'Piviot Tables'!#REF!</definedName>
  </definedNames>
  <calcPr calcId="191029"/>
  <pivotCaches>
    <pivotCache cacheId="23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0" i="2" l="1"/>
  <c r="Y11" i="2"/>
  <c r="Y10" i="2"/>
  <c r="Y9" i="2"/>
  <c r="U6" i="2"/>
  <c r="T6" i="2"/>
  <c r="Q6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9" i="2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N5" i="2"/>
  <c r="M35" i="2"/>
  <c r="L38" i="2"/>
  <c r="L39" i="2" s="1"/>
  <c r="L36" i="2"/>
  <c r="L35" i="2"/>
  <c r="M30" i="2"/>
  <c r="L25" i="2"/>
  <c r="L31" i="2"/>
  <c r="L30" i="2"/>
  <c r="L28" i="2"/>
  <c r="M27" i="2" s="1"/>
  <c r="L22" i="2"/>
  <c r="L27" i="2"/>
  <c r="L24" i="2"/>
  <c r="L21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2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O5" i="2"/>
  <c r="M21" i="2" l="1"/>
  <c r="M24" i="2"/>
  <c r="H45" i="1"/>
  <c r="H41" i="1"/>
  <c r="H37" i="1"/>
  <c r="H25" i="1"/>
  <c r="H17" i="1"/>
  <c r="H13" i="1"/>
  <c r="H9" i="1"/>
  <c r="H5" i="1"/>
  <c r="H29" i="1"/>
  <c r="H44" i="1"/>
  <c r="H40" i="1"/>
  <c r="H36" i="1"/>
  <c r="H32" i="1"/>
  <c r="H28" i="1"/>
  <c r="H24" i="1"/>
  <c r="H20" i="1"/>
  <c r="H16" i="1"/>
  <c r="H12" i="1"/>
  <c r="H8" i="1"/>
  <c r="H10" i="1"/>
  <c r="H21" i="1"/>
  <c r="H39" i="1"/>
  <c r="H31" i="1"/>
  <c r="H23" i="1"/>
  <c r="H15" i="1"/>
  <c r="H11" i="1"/>
  <c r="H7" i="1"/>
  <c r="H3" i="1"/>
  <c r="H33" i="1"/>
  <c r="H47" i="1"/>
  <c r="H43" i="1"/>
  <c r="H35" i="1"/>
  <c r="H27" i="1"/>
  <c r="H19" i="1"/>
  <c r="H46" i="1"/>
  <c r="H34" i="1"/>
  <c r="H26" i="1"/>
  <c r="H18" i="1"/>
  <c r="H6" i="1"/>
  <c r="H38" i="1"/>
  <c r="H22" i="1"/>
  <c r="H14" i="1"/>
  <c r="H2" i="1"/>
  <c r="L43" i="2" s="1"/>
  <c r="H4" i="1"/>
  <c r="H42" i="1"/>
  <c r="H30" i="1"/>
</calcChain>
</file>

<file path=xl/sharedStrings.xml><?xml version="1.0" encoding="utf-8"?>
<sst xmlns="http://schemas.openxmlformats.org/spreadsheetml/2006/main" count="425" uniqueCount="199">
  <si>
    <t>name</t>
  </si>
  <si>
    <t>energy (kcal/kJ)</t>
  </si>
  <si>
    <t>water (g)</t>
  </si>
  <si>
    <t>protein (g)</t>
  </si>
  <si>
    <t>total fat (g)</t>
  </si>
  <si>
    <t>carbohydrates (g)</t>
  </si>
  <si>
    <t>fiber (g)</t>
  </si>
  <si>
    <t>sugars (g)</t>
  </si>
  <si>
    <t>calcium (mg)</t>
  </si>
  <si>
    <t>iron (mg)</t>
  </si>
  <si>
    <t>magnessium (mg)</t>
  </si>
  <si>
    <t>phosphorus (mg)</t>
  </si>
  <si>
    <t>potassium (mg)</t>
  </si>
  <si>
    <t>sodium (g)</t>
  </si>
  <si>
    <t>vitamin A (IU)</t>
  </si>
  <si>
    <t>vitamin C (mg)</t>
  </si>
  <si>
    <t>vitamin B1 (mg)</t>
  </si>
  <si>
    <t>vitamin B2 (mg)</t>
  </si>
  <si>
    <t>viatmin B3 (mg)</t>
  </si>
  <si>
    <t>vitamin B5 (mg)</t>
  </si>
  <si>
    <t>vitamin B6 (mg)</t>
  </si>
  <si>
    <t>vitamin E (mg)</t>
  </si>
  <si>
    <t>48/200</t>
  </si>
  <si>
    <t>48/201</t>
  </si>
  <si>
    <t>160/670</t>
  </si>
  <si>
    <t>89/371</t>
  </si>
  <si>
    <t>43/181</t>
  </si>
  <si>
    <t>57/240</t>
  </si>
  <si>
    <t>31/128</t>
  </si>
  <si>
    <t>75/313</t>
  </si>
  <si>
    <t>63/263</t>
  </si>
  <si>
    <t>Clementine</t>
  </si>
  <si>
    <t>47/198</t>
  </si>
  <si>
    <t>-</t>
  </si>
  <si>
    <t>Cranberries</t>
  </si>
  <si>
    <t>46/194</t>
  </si>
  <si>
    <t>56/234</t>
  </si>
  <si>
    <t>277/1160</t>
  </si>
  <si>
    <t>147/615</t>
  </si>
  <si>
    <t>74/310</t>
  </si>
  <si>
    <t>42/176</t>
  </si>
  <si>
    <t>69/288</t>
  </si>
  <si>
    <t>53/222</t>
  </si>
  <si>
    <t>68/285</t>
  </si>
  <si>
    <t>Gooseberries</t>
  </si>
  <si>
    <t>44/184</t>
  </si>
  <si>
    <t>94/393</t>
  </si>
  <si>
    <t>60/251</t>
  </si>
  <si>
    <t>71/296</t>
  </si>
  <si>
    <t>20/84</t>
  </si>
  <si>
    <t>30/126</t>
  </si>
  <si>
    <t>66/276</t>
  </si>
  <si>
    <t>53/223</t>
  </si>
  <si>
    <t>65/272</t>
  </si>
  <si>
    <t>36/150</t>
  </si>
  <si>
    <t>43/180</t>
  </si>
  <si>
    <t>44/185</t>
  </si>
  <si>
    <t>47/197</t>
  </si>
  <si>
    <t>39/163</t>
  </si>
  <si>
    <t>97/406</t>
  </si>
  <si>
    <t>39/165</t>
  </si>
  <si>
    <t>58/242</t>
  </si>
  <si>
    <t>127/531</t>
  </si>
  <si>
    <t>50/209</t>
  </si>
  <si>
    <t>46/192</t>
  </si>
  <si>
    <t>83/346</t>
  </si>
  <si>
    <t>57/238</t>
  </si>
  <si>
    <t>52/220</t>
  </si>
  <si>
    <t>32/136</t>
  </si>
  <si>
    <t>30/127</t>
  </si>
  <si>
    <t>Macronutrient Breakdown (Bar Chart)</t>
  </si>
  <si>
    <r>
      <t>Goal</t>
    </r>
    <r>
      <rPr>
        <sz val="11"/>
        <color theme="1"/>
        <rFont val="Calibri"/>
        <family val="2"/>
        <scheme val="minor"/>
      </rPr>
      <t>: Visualize the distribution of macronutrients (protein, fat, carbohydrates) across different food items.</t>
    </r>
  </si>
  <si>
    <r>
      <t>Steps</t>
    </r>
    <r>
      <rPr>
        <sz val="11"/>
        <color theme="1"/>
        <rFont val="Calibri"/>
        <family val="2"/>
        <scheme val="minor"/>
      </rPr>
      <t>:</t>
    </r>
  </si>
  <si>
    <r>
      <t>1. Create Pivot Table</t>
    </r>
    <r>
      <rPr>
        <sz val="11"/>
        <color theme="1"/>
        <rFont val="Calibri"/>
        <family val="2"/>
        <scheme val="minor"/>
      </rPr>
      <t xml:space="preserve">: Place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 in Rows and </t>
    </r>
    <r>
      <rPr>
        <sz val="10"/>
        <color theme="1"/>
        <rFont val="Arial Unicode MS"/>
      </rPr>
      <t>Protein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Total Fat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Carbohydrates</t>
    </r>
    <r>
      <rPr>
        <sz val="11"/>
        <color theme="1"/>
        <rFont val="Calibri"/>
        <family val="2"/>
        <scheme val="minor"/>
      </rPr>
      <t xml:space="preserve"> in Values.</t>
    </r>
  </si>
  <si>
    <r>
      <t>2. Insert Bar Chart</t>
    </r>
    <r>
      <rPr>
        <sz val="11"/>
        <color theme="1"/>
        <rFont val="Calibri"/>
        <family val="2"/>
        <scheme val="minor"/>
      </rPr>
      <t xml:space="preserve">: Highlight the Pivot Table, go to </t>
    </r>
    <r>
      <rPr>
        <sz val="10"/>
        <color theme="1"/>
        <rFont val="Arial Unicode MS"/>
      </rPr>
      <t>Insert &gt; Bar Chart</t>
    </r>
    <r>
      <rPr>
        <sz val="11"/>
        <color theme="1"/>
        <rFont val="Calibri"/>
        <family val="2"/>
        <scheme val="minor"/>
      </rPr>
      <t xml:space="preserve"> (or Column Chart).</t>
    </r>
  </si>
  <si>
    <r>
      <t>3. Customize</t>
    </r>
    <r>
      <rPr>
        <sz val="11"/>
        <color theme="1"/>
        <rFont val="Calibri"/>
        <family val="2"/>
        <scheme val="minor"/>
      </rPr>
      <t>: Add data labels and a chart title. Format the chart to clearly show differences between the food items' macronutrient compositions.</t>
    </r>
  </si>
  <si>
    <t>B. Vitamin Comparison (Clustered Column Chart)</t>
  </si>
  <si>
    <r>
      <t>Goal</t>
    </r>
    <r>
      <rPr>
        <sz val="11"/>
        <color theme="1"/>
        <rFont val="Calibri"/>
        <family val="2"/>
        <scheme val="minor"/>
      </rPr>
      <t>: Compare the amounts of different vitamins in each food item.</t>
    </r>
  </si>
  <si>
    <r>
      <t>1. Create Pivot Table</t>
    </r>
    <r>
      <rPr>
        <sz val="11"/>
        <color theme="1"/>
        <rFont val="Calibri"/>
        <family val="2"/>
        <scheme val="minor"/>
      </rPr>
      <t xml:space="preserve">: Place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 in Rows and </t>
    </r>
    <r>
      <rPr>
        <sz val="10"/>
        <color theme="1"/>
        <rFont val="Arial Unicode MS"/>
      </rPr>
      <t>Vitamin 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Vitamin C</t>
    </r>
    <r>
      <rPr>
        <sz val="11"/>
        <color theme="1"/>
        <rFont val="Calibri"/>
        <family val="2"/>
        <scheme val="minor"/>
      </rPr>
      <t>, and other vitamins in Values.</t>
    </r>
  </si>
  <si>
    <r>
      <t>2. Insert Clustered Column Chart</t>
    </r>
    <r>
      <rPr>
        <sz val="11"/>
        <color theme="1"/>
        <rFont val="Calibri"/>
        <family val="2"/>
        <scheme val="minor"/>
      </rPr>
      <t xml:space="preserve">: Highlight the Pivot Table, go to </t>
    </r>
    <r>
      <rPr>
        <sz val="10"/>
        <color theme="1"/>
        <rFont val="Arial Unicode MS"/>
      </rPr>
      <t>Insert &gt; Column Chart</t>
    </r>
    <r>
      <rPr>
        <sz val="11"/>
        <color theme="1"/>
        <rFont val="Calibri"/>
        <family val="2"/>
        <scheme val="minor"/>
      </rPr>
      <t xml:space="preserve"> &gt; </t>
    </r>
    <r>
      <rPr>
        <sz val="10"/>
        <color theme="1"/>
        <rFont val="Arial Unicode MS"/>
      </rPr>
      <t>Clustered Column</t>
    </r>
    <r>
      <rPr>
        <sz val="11"/>
        <color theme="1"/>
        <rFont val="Calibri"/>
        <family val="2"/>
        <scheme val="minor"/>
      </rPr>
      <t>.</t>
    </r>
  </si>
  <si>
    <r>
      <t>3. Customize</t>
    </r>
    <r>
      <rPr>
        <sz val="11"/>
        <color theme="1"/>
        <rFont val="Calibri"/>
        <family val="2"/>
        <scheme val="minor"/>
      </rPr>
      <t>: Label the axes and format the columns with different colors for each vitamin. This makes it easier to compare the vitamin content between foods.</t>
    </r>
  </si>
  <si>
    <t>C. Energy Breakdown (Pie or Doughnut Chart)</t>
  </si>
  <si>
    <r>
      <t>Goal</t>
    </r>
    <r>
      <rPr>
        <sz val="11"/>
        <color theme="1"/>
        <rFont val="Calibri"/>
        <family val="2"/>
        <scheme val="minor"/>
      </rPr>
      <t>: Show the percentage breakdown of energy sources (fat, protein, carbs) in each food item.</t>
    </r>
  </si>
  <si>
    <r>
      <t>1. Create Pivot Table</t>
    </r>
    <r>
      <rPr>
        <sz val="11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 in Rows and </t>
    </r>
    <r>
      <rPr>
        <sz val="10"/>
        <color theme="1"/>
        <rFont val="Arial Unicode MS"/>
      </rPr>
      <t>Total Fat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Protein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Carbohydrates</t>
    </r>
    <r>
      <rPr>
        <sz val="11"/>
        <color theme="1"/>
        <rFont val="Calibri"/>
        <family val="2"/>
        <scheme val="minor"/>
      </rPr>
      <t xml:space="preserve"> in Values.</t>
    </r>
  </si>
  <si>
    <r>
      <t>2. Insert Pie Chart</t>
    </r>
    <r>
      <rPr>
        <sz val="11"/>
        <color theme="1"/>
        <rFont val="Calibri"/>
        <family val="2"/>
        <scheme val="minor"/>
      </rPr>
      <t xml:space="preserve">: Highlight the relevant Pivot Table fields, go to </t>
    </r>
    <r>
      <rPr>
        <sz val="10"/>
        <color theme="1"/>
        <rFont val="Arial Unicode MS"/>
      </rPr>
      <t>Insert &gt; Pie Chart</t>
    </r>
    <r>
      <rPr>
        <sz val="11"/>
        <color theme="1"/>
        <rFont val="Calibri"/>
        <family val="2"/>
        <scheme val="minor"/>
      </rPr>
      <t>.</t>
    </r>
  </si>
  <si>
    <r>
      <t>3. Customize</t>
    </r>
    <r>
      <rPr>
        <sz val="11"/>
        <color theme="1"/>
        <rFont val="Calibri"/>
        <family val="2"/>
        <scheme val="minor"/>
      </rPr>
      <t>: Add data labels for percentage breakdown. Consider using a Doughnut Chart for a more modern look.</t>
    </r>
  </si>
  <si>
    <t>D. Micronutrient Comparison (Stacked Bar Chart)</t>
  </si>
  <si>
    <r>
      <t>Goal</t>
    </r>
    <r>
      <rPr>
        <sz val="11"/>
        <color theme="1"/>
        <rFont val="Calibri"/>
        <family val="2"/>
        <scheme val="minor"/>
      </rPr>
      <t>: Compare multiple micronutrients like minerals (e.g., Calcium, Iron, Magnesium) across different foods.</t>
    </r>
  </si>
  <si>
    <r>
      <t>1. Create Pivot Table</t>
    </r>
    <r>
      <rPr>
        <sz val="11"/>
        <color theme="1"/>
        <rFont val="Calibri"/>
        <family val="2"/>
        <scheme val="minor"/>
      </rPr>
      <t xml:space="preserve">: Place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 in Rows and </t>
    </r>
    <r>
      <rPr>
        <sz val="10"/>
        <color theme="1"/>
        <rFont val="Arial Unicode MS"/>
      </rPr>
      <t>Calcium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Iron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Magnesium</t>
    </r>
    <r>
      <rPr>
        <sz val="11"/>
        <color theme="1"/>
        <rFont val="Calibri"/>
        <family val="2"/>
        <scheme val="minor"/>
      </rPr>
      <t>, etc., in Values.</t>
    </r>
  </si>
  <si>
    <r>
      <t>2. Insert Stacked Bar Chart</t>
    </r>
    <r>
      <rPr>
        <sz val="11"/>
        <color theme="1"/>
        <rFont val="Calibri"/>
        <family val="2"/>
        <scheme val="minor"/>
      </rPr>
      <t xml:space="preserve">: Highlight the Pivot Table, go to </t>
    </r>
    <r>
      <rPr>
        <sz val="10"/>
        <color theme="1"/>
        <rFont val="Arial Unicode MS"/>
      </rPr>
      <t>Insert &gt; Bar Chart</t>
    </r>
    <r>
      <rPr>
        <sz val="11"/>
        <color theme="1"/>
        <rFont val="Calibri"/>
        <family val="2"/>
        <scheme val="minor"/>
      </rPr>
      <t xml:space="preserve"> &gt; </t>
    </r>
    <r>
      <rPr>
        <sz val="10"/>
        <color theme="1"/>
        <rFont val="Arial Unicode MS"/>
      </rPr>
      <t>Stacked Bar</t>
    </r>
    <r>
      <rPr>
        <sz val="11"/>
        <color theme="1"/>
        <rFont val="Calibri"/>
        <family val="2"/>
        <scheme val="minor"/>
      </rPr>
      <t>.</t>
    </r>
  </si>
  <si>
    <r>
      <t>3. Customize</t>
    </r>
    <r>
      <rPr>
        <sz val="11"/>
        <color theme="1"/>
        <rFont val="Calibri"/>
        <family val="2"/>
        <scheme val="minor"/>
      </rPr>
      <t>: Adjust the stacking order and format the bars to show cumulative micronutrient levels. This is useful for comparing foods with multiple significant micronutrients.</t>
    </r>
  </si>
  <si>
    <t>E. Trend Analysis (Line Chart)</t>
  </si>
  <si>
    <r>
      <t>Goal</t>
    </r>
    <r>
      <rPr>
        <sz val="11"/>
        <color theme="1"/>
        <rFont val="Calibri"/>
        <family val="2"/>
        <scheme val="minor"/>
      </rPr>
      <t>: Track the variation of a specific nutrient over different food items or over time (if you have time-based data).</t>
    </r>
  </si>
  <si>
    <r>
      <t>1. Create Pivot Table</t>
    </r>
    <r>
      <rPr>
        <sz val="11"/>
        <color theme="1"/>
        <rFont val="Calibri"/>
        <family val="2"/>
        <scheme val="minor"/>
      </rPr>
      <t xml:space="preserve">: Place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 in Rows and select a single nutrient (e.g., Vitamin C or Protein) in Values.</t>
    </r>
  </si>
  <si>
    <r>
      <t>2. Insert Line Chart</t>
    </r>
    <r>
      <rPr>
        <sz val="11"/>
        <color theme="1"/>
        <rFont val="Calibri"/>
        <family val="2"/>
        <scheme val="minor"/>
      </rPr>
      <t xml:space="preserve">: Highlight the Pivot Table, go to </t>
    </r>
    <r>
      <rPr>
        <sz val="10"/>
        <color theme="1"/>
        <rFont val="Arial Unicode MS"/>
      </rPr>
      <t>Insert &gt; Line Chart</t>
    </r>
    <r>
      <rPr>
        <sz val="11"/>
        <color theme="1"/>
        <rFont val="Calibri"/>
        <family val="2"/>
        <scheme val="minor"/>
      </rPr>
      <t>.</t>
    </r>
  </si>
  <si>
    <r>
      <t>3. Customize</t>
    </r>
    <r>
      <rPr>
        <sz val="11"/>
        <color theme="1"/>
        <rFont val="Calibri"/>
        <family val="2"/>
        <scheme val="minor"/>
      </rPr>
      <t>: Add data markers, labels, and trendlines to make the nutrient's variation clearer.</t>
    </r>
  </si>
  <si>
    <t>3. Enhancing Pivot Charts</t>
  </si>
  <si>
    <t>Once the charts are created, you can further enhance them for better readability:</t>
  </si>
  <si>
    <r>
      <t>Use Slicers</t>
    </r>
    <r>
      <rPr>
        <sz val="11"/>
        <color theme="1"/>
        <rFont val="Calibri"/>
        <family val="2"/>
        <scheme val="minor"/>
      </rPr>
      <t>: Add slicers to your pivot tables to allow interactive filtering of data (e.g., by food type, macronutrients, vitamins).</t>
    </r>
  </si>
  <si>
    <r>
      <t>Conditional Formatting</t>
    </r>
    <r>
      <rPr>
        <sz val="11"/>
        <color theme="1"/>
        <rFont val="Calibri"/>
        <family val="2"/>
        <scheme val="minor"/>
      </rPr>
      <t>: Use conditional formatting in the pivot tables to highlight specific ranges or outliers, and these changes will reflect in your charts.</t>
    </r>
  </si>
  <si>
    <r>
      <t>Add Calculated Fields</t>
    </r>
    <r>
      <rPr>
        <sz val="11"/>
        <color theme="1"/>
        <rFont val="Calibri"/>
        <family val="2"/>
        <scheme val="minor"/>
      </rPr>
      <t>: For further analysis, create calculated fields to show percentages or ratios (e.g., percentage of calories from fat).</t>
    </r>
  </si>
  <si>
    <r>
      <t>Dark Background Colors</t>
    </r>
    <r>
      <rPr>
        <sz val="11"/>
        <color theme="1"/>
        <rFont val="Calibri"/>
        <family val="2"/>
        <scheme val="minor"/>
      </rPr>
      <t>:</t>
    </r>
  </si>
  <si>
    <r>
      <t>Charcoal Black</t>
    </r>
    <r>
      <rPr>
        <sz val="11"/>
        <color theme="1"/>
        <rFont val="Calibri"/>
        <family val="2"/>
        <scheme val="minor"/>
      </rPr>
      <t>: #1B1D22</t>
    </r>
  </si>
  <si>
    <r>
      <t>Dark Gray</t>
    </r>
    <r>
      <rPr>
        <sz val="11"/>
        <color theme="1"/>
        <rFont val="Calibri"/>
        <family val="2"/>
        <scheme val="minor"/>
      </rPr>
      <t>: #2C2F35</t>
    </r>
  </si>
  <si>
    <r>
      <t>Slate Gray</t>
    </r>
    <r>
      <rPr>
        <sz val="11"/>
        <color theme="1"/>
        <rFont val="Calibri"/>
        <family val="2"/>
        <scheme val="minor"/>
      </rPr>
      <t>: #3A3D44</t>
    </r>
  </si>
  <si>
    <r>
      <t>Highlight Colors</t>
    </r>
    <r>
      <rPr>
        <sz val="11"/>
        <color theme="1"/>
        <rFont val="Calibri"/>
        <family val="2"/>
        <scheme val="minor"/>
      </rPr>
      <t>:</t>
    </r>
  </si>
  <si>
    <r>
      <t>Vibrant Orange</t>
    </r>
    <r>
      <rPr>
        <sz val="11"/>
        <color theme="1"/>
        <rFont val="Calibri"/>
        <family val="2"/>
        <scheme val="minor"/>
      </rPr>
      <t>: #F88F38</t>
    </r>
  </si>
  <si>
    <r>
      <t>Yellow-Orange</t>
    </r>
    <r>
      <rPr>
        <sz val="11"/>
        <color theme="1"/>
        <rFont val="Calibri"/>
        <family val="2"/>
        <scheme val="minor"/>
      </rPr>
      <t>: #ECAA53</t>
    </r>
  </si>
  <si>
    <r>
      <t>Bright Red</t>
    </r>
    <r>
      <rPr>
        <sz val="11"/>
        <color theme="1"/>
        <rFont val="Calibri"/>
        <family val="2"/>
        <scheme val="minor"/>
      </rPr>
      <t>: #EF514B</t>
    </r>
  </si>
  <si>
    <r>
      <t>Deep Yellow</t>
    </r>
    <r>
      <rPr>
        <sz val="11"/>
        <color theme="1"/>
        <rFont val="Calibri"/>
        <family val="2"/>
        <scheme val="minor"/>
      </rPr>
      <t>: #FAC25E</t>
    </r>
  </si>
  <si>
    <r>
      <t>Muted Green</t>
    </r>
    <r>
      <rPr>
        <sz val="11"/>
        <color theme="1"/>
        <rFont val="Calibri"/>
        <family val="2"/>
        <scheme val="minor"/>
      </rPr>
      <t>: #7ECF72</t>
    </r>
  </si>
  <si>
    <r>
      <t>Aqua Green</t>
    </r>
    <r>
      <rPr>
        <sz val="11"/>
        <color theme="1"/>
        <rFont val="Calibri"/>
        <family val="2"/>
        <scheme val="minor"/>
      </rPr>
      <t>: #50A3A2</t>
    </r>
  </si>
  <si>
    <r>
      <t>Fruits &amp; Vegetables</t>
    </r>
    <r>
      <rPr>
        <sz val="11"/>
        <color theme="1"/>
        <rFont val="Calibri"/>
        <family val="2"/>
        <scheme val="minor"/>
      </rPr>
      <t>:</t>
    </r>
  </si>
  <si>
    <r>
      <t>Banana Yellow</t>
    </r>
    <r>
      <rPr>
        <sz val="11"/>
        <color theme="1"/>
        <rFont val="Calibri"/>
        <family val="2"/>
        <scheme val="minor"/>
      </rPr>
      <t>: #F3C13A</t>
    </r>
  </si>
  <si>
    <r>
      <t>Pumpkin Orange</t>
    </r>
    <r>
      <rPr>
        <sz val="11"/>
        <color theme="1"/>
        <rFont val="Calibri"/>
        <family val="2"/>
        <scheme val="minor"/>
      </rPr>
      <t>: #D48226</t>
    </r>
  </si>
  <si>
    <r>
      <t>Leafy Green</t>
    </r>
    <r>
      <rPr>
        <sz val="11"/>
        <color theme="1"/>
        <rFont val="Calibri"/>
        <family val="2"/>
        <scheme val="minor"/>
      </rPr>
      <t>: #397B4F</t>
    </r>
  </si>
  <si>
    <r>
      <t>Dark Berry</t>
    </r>
    <r>
      <rPr>
        <sz val="11"/>
        <color theme="1"/>
        <rFont val="Calibri"/>
        <family val="2"/>
        <scheme val="minor"/>
      </rPr>
      <t>: #382B34</t>
    </r>
  </si>
  <si>
    <r>
      <t>Grape Purple</t>
    </r>
    <r>
      <rPr>
        <sz val="11"/>
        <color theme="1"/>
        <rFont val="Calibri"/>
        <family val="2"/>
        <scheme val="minor"/>
      </rPr>
      <t>: #443040</t>
    </r>
  </si>
  <si>
    <r>
      <t>Chart &amp; Data Visualization Colors</t>
    </r>
    <r>
      <rPr>
        <sz val="11"/>
        <color theme="1"/>
        <rFont val="Calibri"/>
        <family val="2"/>
        <scheme val="minor"/>
      </rPr>
      <t>:</t>
    </r>
  </si>
  <si>
    <r>
      <t>Gradient Red</t>
    </r>
    <r>
      <rPr>
        <sz val="11"/>
        <color theme="1"/>
        <rFont val="Calibri"/>
        <family val="2"/>
        <scheme val="minor"/>
      </rPr>
      <t>: #F05A5A</t>
    </r>
  </si>
  <si>
    <r>
      <t>Gradient Yellow</t>
    </r>
    <r>
      <rPr>
        <sz val="11"/>
        <color theme="1"/>
        <rFont val="Calibri"/>
        <family val="2"/>
        <scheme val="minor"/>
      </rPr>
      <t>: #FBC02D</t>
    </r>
  </si>
  <si>
    <r>
      <t>Gradient Green</t>
    </r>
    <r>
      <rPr>
        <sz val="11"/>
        <color theme="1"/>
        <rFont val="Calibri"/>
        <family val="2"/>
        <scheme val="minor"/>
      </rPr>
      <t>: #81C784</t>
    </r>
  </si>
  <si>
    <r>
      <t>Muted Blue</t>
    </r>
    <r>
      <rPr>
        <sz val="11"/>
        <color theme="1"/>
        <rFont val="Calibri"/>
        <family val="2"/>
        <scheme val="minor"/>
      </rPr>
      <t>: #26C6DA</t>
    </r>
  </si>
  <si>
    <r>
      <t>Accent Purple</t>
    </r>
    <r>
      <rPr>
        <sz val="11"/>
        <color theme="1"/>
        <rFont val="Calibri"/>
        <family val="2"/>
        <scheme val="minor"/>
      </rPr>
      <t>: #8E7CC3</t>
    </r>
  </si>
  <si>
    <t>Row Labels</t>
  </si>
  <si>
    <t>Grand Total</t>
  </si>
  <si>
    <t>Macro Nutrition</t>
  </si>
  <si>
    <t>Sum of Macro Nutrition</t>
  </si>
  <si>
    <t>Apple</t>
  </si>
  <si>
    <t>Apricot</t>
  </si>
  <si>
    <t>Avocado</t>
  </si>
  <si>
    <t>Banana</t>
  </si>
  <si>
    <t>Blackberries</t>
  </si>
  <si>
    <t>Blueberry</t>
  </si>
  <si>
    <t>Carambola</t>
  </si>
  <si>
    <t>Cherimoya</t>
  </si>
  <si>
    <t>Cherry</t>
  </si>
  <si>
    <t>Currants</t>
  </si>
  <si>
    <t>Durian</t>
  </si>
  <si>
    <t>Fig</t>
  </si>
  <si>
    <t>Grapefruit,</t>
  </si>
  <si>
    <t>Grape</t>
  </si>
  <si>
    <t>Groundcherries</t>
  </si>
  <si>
    <t>Guava</t>
  </si>
  <si>
    <t>Jackfruit</t>
  </si>
  <si>
    <t>Kiwi</t>
  </si>
  <si>
    <t>Kumquat</t>
  </si>
  <si>
    <t>Lemon</t>
  </si>
  <si>
    <t>Lime</t>
  </si>
  <si>
    <t>Litchis</t>
  </si>
  <si>
    <t>Mandarin-Clementine</t>
  </si>
  <si>
    <t>Mandarin-Tangerine</t>
  </si>
  <si>
    <t>Mango</t>
  </si>
  <si>
    <t>Melons,</t>
  </si>
  <si>
    <t>Mulberries,</t>
  </si>
  <si>
    <t>Nectarine</t>
  </si>
  <si>
    <t>Oranges</t>
  </si>
  <si>
    <t>Papaya</t>
  </si>
  <si>
    <t>Passion</t>
  </si>
  <si>
    <t>Peaches</t>
  </si>
  <si>
    <t>Pear</t>
  </si>
  <si>
    <t>Persimmon</t>
  </si>
  <si>
    <t>Pineapple</t>
  </si>
  <si>
    <t>Plum</t>
  </si>
  <si>
    <t>Pomegranate</t>
  </si>
  <si>
    <t>Quince</t>
  </si>
  <si>
    <t>Raspberry</t>
  </si>
  <si>
    <t>Strawberry</t>
  </si>
  <si>
    <t>Tangerine</t>
  </si>
  <si>
    <t>Watermelon</t>
  </si>
  <si>
    <t>Dates</t>
  </si>
  <si>
    <t>Macro Nutrition Percenatage</t>
  </si>
  <si>
    <t>Sum of Macro Nutrition Percenatage</t>
  </si>
  <si>
    <t>Total Vitamins</t>
  </si>
  <si>
    <t>Sum of Total Vitamins</t>
  </si>
  <si>
    <t>Count of name</t>
  </si>
  <si>
    <t>Sum of water (g)</t>
  </si>
  <si>
    <t>Sum of protein (g)</t>
  </si>
  <si>
    <t>Sum of vitamin C (mg)</t>
  </si>
  <si>
    <t>Sum of phosphorus (mg)</t>
  </si>
  <si>
    <t>Product of potassium (mg)</t>
  </si>
  <si>
    <t>potassium g</t>
  </si>
  <si>
    <t>Sum of total fat (g)</t>
  </si>
  <si>
    <t>Protein Highest</t>
  </si>
  <si>
    <t>Fat Highest</t>
  </si>
  <si>
    <t>Apple Lowest Protein</t>
  </si>
  <si>
    <t>Quince Has Lowest Fat</t>
  </si>
  <si>
    <t>Sugar</t>
  </si>
  <si>
    <t>Dates Has highest sugar rate</t>
  </si>
  <si>
    <t>Avocado has lowest sugar</t>
  </si>
  <si>
    <t>Number of Factors</t>
  </si>
  <si>
    <t>Sum of calcium (mg)</t>
  </si>
  <si>
    <t>Sum of iron (mg)</t>
  </si>
  <si>
    <t>Product of magnessium (mg)</t>
  </si>
  <si>
    <t>sodium mg</t>
  </si>
  <si>
    <t>Product of sodium mg</t>
  </si>
  <si>
    <t>Minerals Rich Fruit</t>
  </si>
  <si>
    <t>Passion has rich in minerls</t>
  </si>
  <si>
    <t>Carbohydrate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</si>
</sst>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B1D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5" fillId="0" borderId="0" xfId="0" applyFont="1" applyAlignment="1">
      <alignment vertical="center"/>
    </xf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0" fontId="0" fillId="0" borderId="0" xfId="0" applyNumberFormat="1"/>
    <xf numFmtId="9" fontId="0" fillId="0" borderId="0" xfId="1" applyFont="1"/>
    <xf numFmtId="9" fontId="0" fillId="0" borderId="0" xfId="1" applyNumberFormat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6"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</dxfs>
  <tableStyles count="0" defaultTableStyle="TableStyleMedium2" defaultPivotStyle="PivotStyleLight16"/>
  <colors>
    <mruColors>
      <color rgb="FFEF514B"/>
      <color rgb="FFF05A5A"/>
      <color rgb="FFF88F38"/>
      <color rgb="FF81C784"/>
      <color rgb="FF4B4B4B"/>
      <color rgb="FFFBC02D"/>
      <color rgb="FF8E7CC3"/>
      <color rgb="FF26C6DA"/>
      <color rgb="FFECAA53"/>
      <color rgb="FF1B1D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[Dashboard.xlsx]Piviot Tables!Macro Nutritions</c:name>
    <c:fmtId val="4"/>
  </c:pivotSource>
  <c:chart>
    <c:autoTitleDeleted val="1"/>
    <c:pivotFmts>
      <c:pivotFmt>
        <c:idx val="0"/>
        <c:spPr>
          <a:gradFill>
            <a:gsLst>
              <a:gs pos="0">
                <a:srgbClr val="F88F38">
                  <a:alpha val="36863"/>
                </a:srgbClr>
              </a:gs>
              <a:gs pos="27000">
                <a:srgbClr val="ECAA53"/>
              </a:gs>
              <a:gs pos="78000">
                <a:srgbClr val="EF514B"/>
              </a:gs>
            </a:gsLst>
            <a:lin ang="5400000" scaled="1"/>
          </a:gradFill>
          <a:ln>
            <a:noFill/>
          </a:ln>
          <a:effectLst>
            <a:outerShdw blurRad="139700" dist="76200" dir="8940000" sx="105000" sy="105000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T w="38100" h="38100"/>
            <a:bevelB w="38100" h="381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rgbClr val="F88F38">
                  <a:alpha val="36863"/>
                </a:srgbClr>
              </a:gs>
              <a:gs pos="27000">
                <a:srgbClr val="ECAA53"/>
              </a:gs>
              <a:gs pos="78000">
                <a:srgbClr val="EF514B"/>
              </a:gs>
            </a:gsLst>
            <a:lin ang="5400000" scaled="1"/>
          </a:gradFill>
          <a:ln>
            <a:noFill/>
          </a:ln>
          <a:effectLst>
            <a:outerShdw blurRad="139700" dist="76200" dir="8940000" sx="105000" sy="105000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T w="38100" h="38100"/>
            <a:bevelB w="38100" h="38100"/>
          </a:sp3d>
        </c:spPr>
      </c:pivotFmt>
      <c:pivotFmt>
        <c:idx val="2"/>
        <c:spPr>
          <a:gradFill>
            <a:gsLst>
              <a:gs pos="0">
                <a:srgbClr val="F88F38">
                  <a:alpha val="36863"/>
                </a:srgbClr>
              </a:gs>
              <a:gs pos="27000">
                <a:srgbClr val="ECAA53"/>
              </a:gs>
              <a:gs pos="78000">
                <a:srgbClr val="EF514B"/>
              </a:gs>
            </a:gsLst>
            <a:lin ang="5400000" scaled="1"/>
          </a:gradFill>
          <a:ln>
            <a:noFill/>
          </a:ln>
          <a:effectLst>
            <a:outerShdw blurRad="139700" dist="76200" dir="8940000" sx="105000" sy="105000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T w="38100" h="38100"/>
            <a:bevelB w="38100" h="381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rgbClr val="F88F38">
                  <a:alpha val="36863"/>
                </a:srgbClr>
              </a:gs>
              <a:gs pos="27000">
                <a:srgbClr val="ECAA53"/>
              </a:gs>
              <a:gs pos="78000">
                <a:srgbClr val="EF514B"/>
              </a:gs>
            </a:gsLst>
            <a:lin ang="5400000" scaled="1"/>
          </a:gradFill>
          <a:ln>
            <a:noFill/>
          </a:ln>
          <a:effectLst>
            <a:outerShdw blurRad="139700" dist="76200" dir="8940000" sx="105000" sy="105000" rotWithShape="0">
              <a:prstClr val="black">
                <a:alpha val="40000"/>
              </a:prstClr>
            </a:outerShdw>
          </a:effectLst>
          <a:scene3d>
            <a:camera prst="orthographicFront"/>
            <a:lightRig rig="threePt" dir="t"/>
          </a:scene3d>
          <a:sp3d>
            <a:bevelT w="38100" h="38100"/>
            <a:bevelB w="38100" h="38100"/>
          </a:sp3d>
        </c:spPr>
      </c:pivotFmt>
      <c:pivotFmt>
        <c:idx val="4"/>
        <c:spPr>
          <a:gradFill>
            <a:gsLst>
              <a:gs pos="0">
                <a:srgbClr val="F88F38">
                  <a:alpha val="36863"/>
                </a:srgbClr>
              </a:gs>
              <a:gs pos="27000">
                <a:srgbClr val="ECAA53"/>
              </a:gs>
              <a:gs pos="78000">
                <a:srgbClr val="EF514B"/>
              </a:gs>
            </a:gsLst>
            <a:lin ang="5400000" scaled="1"/>
          </a:gradFill>
          <a:ln cap="rnd">
            <a:solidFill>
              <a:srgbClr val="FFFF00"/>
            </a:solidFill>
          </a:ln>
          <a:effectLst>
            <a:outerShdw blurRad="139700" dist="76200" dir="8940000" sx="105000" sy="105000" rotWithShape="0">
              <a:prstClr val="black">
                <a:alpha val="40000"/>
              </a:prstClr>
            </a:outerShdw>
            <a:softEdge rad="12700"/>
          </a:effectLst>
          <a:scene3d>
            <a:camera prst="orthographicFront"/>
            <a:lightRig rig="threePt" dir="t"/>
          </a:scene3d>
          <a:sp3d>
            <a:bevelT w="38100" h="38100"/>
            <a:bevelB w="38100" h="381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0">
                <a:srgbClr val="F88F38">
                  <a:alpha val="36863"/>
                </a:srgbClr>
              </a:gs>
              <a:gs pos="27000">
                <a:srgbClr val="ECAA53"/>
              </a:gs>
              <a:gs pos="78000">
                <a:srgbClr val="EF514B"/>
              </a:gs>
            </a:gsLst>
            <a:lin ang="5400000" scaled="1"/>
          </a:gradFill>
          <a:ln cap="rnd">
            <a:solidFill>
              <a:srgbClr val="FFFF00"/>
            </a:solidFill>
          </a:ln>
          <a:effectLst>
            <a:outerShdw blurRad="139700" dist="76200" dir="8940000" sx="105000" sy="105000" rotWithShape="0">
              <a:prstClr val="black">
                <a:alpha val="40000"/>
              </a:prstClr>
            </a:outerShdw>
            <a:softEdge rad="12700"/>
          </a:effectLst>
          <a:scene3d>
            <a:camera prst="orthographicFront"/>
            <a:lightRig rig="threePt" dir="t"/>
          </a:scene3d>
          <a:sp3d>
            <a:bevelT w="38100" h="38100"/>
            <a:bevelB w="38100" h="38100"/>
          </a:sp3d>
        </c:spPr>
      </c:pivotFmt>
    </c:pivotFmts>
    <c:plotArea>
      <c:layout>
        <c:manualLayout>
          <c:layoutTarget val="inner"/>
          <c:xMode val="edge"/>
          <c:yMode val="edge"/>
          <c:x val="0.12654073046469005"/>
          <c:y val="3.2860034139119178E-2"/>
          <c:w val="0.86354309484899294"/>
          <c:h val="0.808379830139929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'Piviot Tables'!$C$3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F88F38">
                    <a:alpha val="36863"/>
                  </a:srgbClr>
                </a:gs>
                <a:gs pos="27000">
                  <a:srgbClr val="ECAA53"/>
                </a:gs>
                <a:gs pos="78000">
                  <a:srgbClr val="EF514B"/>
                </a:gs>
              </a:gsLst>
              <a:lin ang="5400000" scaled="1"/>
            </a:gradFill>
            <a:ln cap="rnd">
              <a:solidFill>
                <a:srgbClr val="FFFF00"/>
              </a:solidFill>
            </a:ln>
            <a:effectLst>
              <a:outerShdw blurRad="139700" dist="76200" dir="8940000" sx="105000" sy="105000" rotWithShape="0">
                <a:prstClr val="black">
                  <a:alpha val="40000"/>
                </a:prstClr>
              </a:outerShdw>
              <a:softEdge rad="12700"/>
            </a:effectLst>
            <a:scene3d>
              <a:camera prst="orthographicFront"/>
              <a:lightRig rig="threePt" dir="t"/>
            </a:scene3d>
            <a:sp3d>
              <a:bevelT w="38100" h="38100"/>
              <a:bevelB w="38100" h="38100"/>
            </a:sp3d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rgbClr val="F88F38">
                      <a:alpha val="36863"/>
                    </a:srgbClr>
                  </a:gs>
                  <a:gs pos="27000">
                    <a:srgbClr val="ECAA53"/>
                  </a:gs>
                  <a:gs pos="78000">
                    <a:srgbClr val="EF514B"/>
                  </a:gs>
                </a:gsLst>
                <a:lin ang="5400000" scaled="1"/>
              </a:gradFill>
              <a:ln cap="rnd">
                <a:solidFill>
                  <a:srgbClr val="FFFF00"/>
                </a:solidFill>
              </a:ln>
              <a:effectLst>
                <a:outerShdw blurRad="139700" dist="76200" dir="8940000" sx="105000" sy="105000" rotWithShape="0">
                  <a:prstClr val="black">
                    <a:alpha val="40000"/>
                  </a:prstClr>
                </a:outerShdw>
                <a:softEdge rad="12700"/>
              </a:effectLst>
              <a:scene3d>
                <a:camera prst="orthographicFront"/>
                <a:lightRig rig="threePt" dir="t"/>
              </a:scene3d>
              <a:sp3d>
                <a:bevelT w="38100" h="38100"/>
                <a:bevelB w="38100" h="38100"/>
              </a:sp3d>
            </c:spPr>
            <c:extLst>
              <c:ext xmlns:c16="http://schemas.microsoft.com/office/drawing/2014/chart" uri="{C3380CC4-5D6E-409C-BE32-E72D297353CC}">
                <c16:uniqueId val="{00000001-CA85-4005-9C98-AA740ECB0820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062F-4613-98CE-1DDDE711B114}"/>
              </c:ext>
            </c:extLst>
          </c:dPt>
          <c:cat>
            <c:strRef>
              <c:f>'Piviot Tables'!$B$4:$B$9</c:f>
              <c:strCache>
                <c:ptCount val="5"/>
                <c:pt idx="0">
                  <c:v>Dates</c:v>
                </c:pt>
                <c:pt idx="1">
                  <c:v>Durian</c:v>
                </c:pt>
                <c:pt idx="2">
                  <c:v>Jackfruit</c:v>
                </c:pt>
                <c:pt idx="3">
                  <c:v>Passion</c:v>
                </c:pt>
                <c:pt idx="4">
                  <c:v>Persimmon</c:v>
                </c:pt>
              </c:strCache>
            </c:strRef>
          </c:cat>
          <c:val>
            <c:numRef>
              <c:f>'Piviot Tables'!$C$4:$C$9</c:f>
              <c:numCache>
                <c:formatCode>General</c:formatCode>
                <c:ptCount val="5"/>
                <c:pt idx="0">
                  <c:v>76.929999999999993</c:v>
                </c:pt>
                <c:pt idx="1">
                  <c:v>33.89</c:v>
                </c:pt>
                <c:pt idx="2">
                  <c:v>25.78</c:v>
                </c:pt>
                <c:pt idx="3">
                  <c:v>26.28</c:v>
                </c:pt>
                <c:pt idx="4">
                  <c:v>34.700000000000003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2F-4613-98CE-1DDDE711B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-1"/>
        <c:axId val="793813632"/>
        <c:axId val="793814880"/>
      </c:barChart>
      <c:catAx>
        <c:axId val="793813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814880"/>
        <c:crosses val="autoZero"/>
        <c:auto val="1"/>
        <c:lblAlgn val="ctr"/>
        <c:lblOffset val="100"/>
        <c:noMultiLvlLbl val="0"/>
      </c:catAx>
      <c:valAx>
        <c:axId val="7938148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93813632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[Dashboard.xlsx]Piviot Tables!PivotTable3</c:name>
    <c:fmtId val="8"/>
  </c:pivotSource>
  <c:chart>
    <c:autoTitleDeleted val="1"/>
    <c:pivotFmts>
      <c:pivotFmt>
        <c:idx val="0"/>
        <c:spPr>
          <a:gradFill>
            <a:gsLst>
              <a:gs pos="0">
                <a:srgbClr val="8E7CC3"/>
              </a:gs>
              <a:gs pos="8000">
                <a:srgbClr val="26C6DA"/>
              </a:gs>
              <a:gs pos="0">
                <a:srgbClr val="F05A5A">
                  <a:alpha val="36863"/>
                </a:srgbClr>
              </a:gs>
              <a:gs pos="100000">
                <a:srgbClr val="FBC02D"/>
              </a:gs>
              <a:gs pos="83000">
                <a:srgbClr val="81C784"/>
              </a:gs>
            </a:gsLst>
            <a:lin ang="2700000" scaled="0"/>
          </a:gradFill>
          <a:ln>
            <a:noFill/>
          </a:ln>
          <a:effectLst/>
          <a:scene3d>
            <a:camera prst="orthographicFront"/>
            <a:lightRig rig="threePt" dir="t"/>
          </a:scene3d>
          <a:sp3d>
            <a:bevelT w="38100" h="38100"/>
            <a:bevelB w="38100" h="381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rgbClr val="8E7CC3"/>
              </a:gs>
              <a:gs pos="8000">
                <a:srgbClr val="26C6DA"/>
              </a:gs>
              <a:gs pos="0">
                <a:srgbClr val="F05A5A">
                  <a:alpha val="36863"/>
                </a:srgbClr>
              </a:gs>
              <a:gs pos="100000">
                <a:srgbClr val="FBC02D"/>
              </a:gs>
              <a:gs pos="83000">
                <a:srgbClr val="81C784"/>
              </a:gs>
            </a:gsLst>
            <a:lin ang="2700000" scaled="0"/>
          </a:gradFill>
          <a:ln>
            <a:noFill/>
          </a:ln>
          <a:effectLst/>
          <a:scene3d>
            <a:camera prst="orthographicFront"/>
            <a:lightRig rig="threePt" dir="t"/>
          </a:scene3d>
          <a:sp3d>
            <a:bevelT w="38100" h="38100"/>
            <a:bevelB w="38100" h="381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rgbClr val="8E7CC3"/>
              </a:gs>
              <a:gs pos="8000">
                <a:srgbClr val="26C6DA"/>
              </a:gs>
              <a:gs pos="0">
                <a:srgbClr val="F05A5A">
                  <a:alpha val="36863"/>
                </a:srgbClr>
              </a:gs>
              <a:gs pos="100000">
                <a:srgbClr val="FBC02D"/>
              </a:gs>
              <a:gs pos="83000">
                <a:srgbClr val="81C784"/>
              </a:gs>
            </a:gsLst>
            <a:lin ang="2700000" scaled="0"/>
          </a:gradFill>
          <a:ln>
            <a:noFill/>
          </a:ln>
          <a:effectLst/>
          <a:scene3d>
            <a:camera prst="orthographicFront"/>
            <a:lightRig rig="threePt" dir="t"/>
          </a:scene3d>
          <a:sp3d>
            <a:bevelT w="38100" h="38100"/>
            <a:bevelB w="38100" h="381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rgbClr val="8E7CC3"/>
              </a:gs>
              <a:gs pos="8000">
                <a:srgbClr val="26C6DA"/>
              </a:gs>
              <a:gs pos="0">
                <a:srgbClr val="F05A5A">
                  <a:alpha val="36863"/>
                </a:srgbClr>
              </a:gs>
              <a:gs pos="100000">
                <a:srgbClr val="FBC02D"/>
              </a:gs>
              <a:gs pos="83000">
                <a:srgbClr val="81C784"/>
              </a:gs>
            </a:gsLst>
            <a:lin ang="2700000" scaled="0"/>
          </a:gradFill>
          <a:ln>
            <a:noFill/>
          </a:ln>
          <a:effectLst/>
          <a:scene3d>
            <a:camera prst="orthographicFront"/>
            <a:lightRig rig="threePt" dir="t"/>
          </a:scene3d>
          <a:sp3d>
            <a:bevelT w="38100" h="38100"/>
            <a:bevelB w="38100" h="38100"/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'Piviot Tables'!$C$15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8E7CC3"/>
                </a:gs>
                <a:gs pos="8000">
                  <a:srgbClr val="26C6DA"/>
                </a:gs>
                <a:gs pos="0">
                  <a:srgbClr val="F05A5A">
                    <a:alpha val="36863"/>
                  </a:srgbClr>
                </a:gs>
                <a:gs pos="100000">
                  <a:srgbClr val="FBC02D"/>
                </a:gs>
                <a:gs pos="83000">
                  <a:srgbClr val="81C784"/>
                </a:gs>
              </a:gsLst>
              <a:lin ang="2700000" scaled="0"/>
            </a:gra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38100" h="38100"/>
              <a:bevelB w="38100" h="381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'Piviot Tables'!$B$16:$B$21</c:f>
              <c:strCache>
                <c:ptCount val="5"/>
                <c:pt idx="0">
                  <c:v>Apricot</c:v>
                </c:pt>
                <c:pt idx="1">
                  <c:v>Grapefruit,</c:v>
                </c:pt>
                <c:pt idx="2">
                  <c:v>Guava</c:v>
                </c:pt>
                <c:pt idx="3">
                  <c:v>Papaya</c:v>
                </c:pt>
                <c:pt idx="4">
                  <c:v>Passion</c:v>
                </c:pt>
              </c:strCache>
            </c:strRef>
          </c:cat>
          <c:val>
            <c:numRef>
              <c:f>'Piviot Tables'!$C$16:$C$21</c:f>
              <c:numCache>
                <c:formatCode>General</c:formatCode>
                <c:ptCount val="5"/>
                <c:pt idx="0">
                  <c:v>1937.854</c:v>
                </c:pt>
                <c:pt idx="1">
                  <c:v>1181.923</c:v>
                </c:pt>
                <c:pt idx="2">
                  <c:v>854.78199999999993</c:v>
                </c:pt>
                <c:pt idx="3">
                  <c:v>1157.164</c:v>
                </c:pt>
                <c:pt idx="4">
                  <c:v>1303.75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D-4413-BB7D-EB2AB76AC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91713600"/>
        <c:axId val="791716512"/>
      </c:barChart>
      <c:catAx>
        <c:axId val="791713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716512"/>
        <c:crosses val="autoZero"/>
        <c:auto val="1"/>
        <c:lblAlgn val="ctr"/>
        <c:lblOffset val="100"/>
        <c:noMultiLvlLbl val="0"/>
      </c:catAx>
      <c:valAx>
        <c:axId val="79171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71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[Dashboard.xlsx]Piviot Tables!PivotTable7</c:name>
    <c:fmtId val="27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gradFill>
              <a:gsLst>
                <a:gs pos="0">
                  <a:srgbClr val="F88F38"/>
                </a:gs>
                <a:gs pos="74000">
                  <a:srgbClr val="EF514B"/>
                </a:gs>
                <a:gs pos="83000">
                  <a:srgbClr val="FFFF00"/>
                </a:gs>
                <a:gs pos="100000">
                  <a:srgbClr val="FFC000"/>
                </a:gs>
              </a:gsLst>
              <a:lin ang="5400000" scaled="1"/>
            </a:gra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gradFill>
              <a:gsLst>
                <a:gs pos="0">
                  <a:srgbClr val="F88F38"/>
                </a:gs>
                <a:gs pos="74000">
                  <a:srgbClr val="EF514B"/>
                </a:gs>
                <a:gs pos="83000">
                  <a:srgbClr val="FFFF00"/>
                </a:gs>
                <a:gs pos="100000">
                  <a:srgbClr val="FFC000"/>
                </a:gs>
              </a:gsLst>
              <a:lin ang="5400000" scaled="1"/>
            </a:gra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gradFill>
              <a:gsLst>
                <a:gs pos="0">
                  <a:srgbClr val="F88F38"/>
                </a:gs>
                <a:gs pos="74000">
                  <a:srgbClr val="EF514B"/>
                </a:gs>
                <a:gs pos="83000">
                  <a:srgbClr val="FFFF00"/>
                </a:gs>
                <a:gs pos="100000">
                  <a:srgbClr val="FFC000"/>
                </a:gs>
              </a:gsLst>
              <a:lin ang="5400000" scaled="1"/>
            </a:gradFill>
            <a:round/>
            <a:headEnd type="oval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gradFill>
              <a:gsLst>
                <a:gs pos="0">
                  <a:srgbClr val="F88F38"/>
                </a:gs>
                <a:gs pos="74000">
                  <a:srgbClr val="EF514B"/>
                </a:gs>
                <a:gs pos="83000">
                  <a:srgbClr val="FFFF00"/>
                </a:gs>
                <a:gs pos="100000">
                  <a:srgbClr val="FFC000"/>
                </a:gs>
              </a:gsLst>
              <a:lin ang="5400000" scaled="1"/>
            </a:gradFill>
            <a:round/>
            <a:headEnd type="oval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gradFill>
              <a:gsLst>
                <a:gs pos="0">
                  <a:srgbClr val="F88F38"/>
                </a:gs>
                <a:gs pos="74000">
                  <a:srgbClr val="EF514B"/>
                </a:gs>
                <a:gs pos="83000">
                  <a:srgbClr val="FFFF00"/>
                </a:gs>
                <a:gs pos="100000">
                  <a:srgbClr val="FFC000"/>
                </a:gs>
              </a:gsLst>
              <a:lin ang="5400000" scaled="1"/>
            </a:gradFill>
            <a:round/>
            <a:headEnd type="oval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gradFill>
              <a:gsLst>
                <a:gs pos="0">
                  <a:srgbClr val="F88F38"/>
                </a:gs>
                <a:gs pos="74000">
                  <a:srgbClr val="EF514B"/>
                </a:gs>
                <a:gs pos="83000">
                  <a:srgbClr val="FFFF00"/>
                </a:gs>
                <a:gs pos="100000">
                  <a:srgbClr val="FFC000"/>
                </a:gs>
              </a:gsLst>
              <a:lin ang="5400000" scaled="1"/>
            </a:gradFill>
            <a:round/>
            <a:headEnd type="oval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'Piviot Tables'!$J$4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gradFill>
                <a:gsLst>
                  <a:gs pos="0">
                    <a:srgbClr val="F88F38"/>
                  </a:gs>
                  <a:gs pos="74000">
                    <a:srgbClr val="EF514B"/>
                  </a:gs>
                  <a:gs pos="83000">
                    <a:srgbClr val="FFFF00"/>
                  </a:gs>
                  <a:gs pos="100000">
                    <a:srgbClr val="FFC000"/>
                  </a:gs>
                </a:gsLst>
                <a:lin ang="5400000" scaled="1"/>
              </a:gradFill>
              <a:round/>
              <a:headEnd type="oval"/>
            </a:ln>
            <a:effectLst/>
          </c:spPr>
          <c:marker>
            <c:symbol val="none"/>
          </c:marker>
          <c:dLbls>
            <c:dLbl>
              <c:idx val="6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B72-4BF7-9FFF-28A1556D0565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B72-4BF7-9FFF-28A1556D05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'Piviot Tables'!$I$5:$I$51</c:f>
              <c:strCache>
                <c:ptCount val="46"/>
                <c:pt idx="0">
                  <c:v>Apple</c:v>
                </c:pt>
                <c:pt idx="1">
                  <c:v>Apricot</c:v>
                </c:pt>
                <c:pt idx="2">
                  <c:v>Avocado</c:v>
                </c:pt>
                <c:pt idx="3">
                  <c:v>Banana</c:v>
                </c:pt>
                <c:pt idx="4">
                  <c:v>Blackberries</c:v>
                </c:pt>
                <c:pt idx="5">
                  <c:v>Blueberry</c:v>
                </c:pt>
                <c:pt idx="6">
                  <c:v>Carambola</c:v>
                </c:pt>
                <c:pt idx="7">
                  <c:v>Cherimoya</c:v>
                </c:pt>
                <c:pt idx="8">
                  <c:v>Cherry</c:v>
                </c:pt>
                <c:pt idx="9">
                  <c:v>Clementine</c:v>
                </c:pt>
                <c:pt idx="10">
                  <c:v>Cranberries</c:v>
                </c:pt>
                <c:pt idx="11">
                  <c:v>Currants</c:v>
                </c:pt>
                <c:pt idx="12">
                  <c:v>Dates</c:v>
                </c:pt>
                <c:pt idx="13">
                  <c:v>Durian</c:v>
                </c:pt>
                <c:pt idx="14">
                  <c:v>Fig</c:v>
                </c:pt>
                <c:pt idx="15">
                  <c:v>Gooseberries</c:v>
                </c:pt>
                <c:pt idx="16">
                  <c:v>Grape</c:v>
                </c:pt>
                <c:pt idx="17">
                  <c:v>Grapefruit,</c:v>
                </c:pt>
                <c:pt idx="18">
                  <c:v>Groundcherries</c:v>
                </c:pt>
                <c:pt idx="19">
                  <c:v>Guava</c:v>
                </c:pt>
                <c:pt idx="20">
                  <c:v>Jackfruit</c:v>
                </c:pt>
                <c:pt idx="21">
                  <c:v>Kiwi</c:v>
                </c:pt>
                <c:pt idx="22">
                  <c:v>Kumquat</c:v>
                </c:pt>
                <c:pt idx="23">
                  <c:v>Lemon</c:v>
                </c:pt>
                <c:pt idx="24">
                  <c:v>Lime</c:v>
                </c:pt>
                <c:pt idx="25">
                  <c:v>Litchis</c:v>
                </c:pt>
                <c:pt idx="26">
                  <c:v>Mandarin-Clementine</c:v>
                </c:pt>
                <c:pt idx="27">
                  <c:v>Mandarin-Tangerine</c:v>
                </c:pt>
                <c:pt idx="28">
                  <c:v>Mango</c:v>
                </c:pt>
                <c:pt idx="29">
                  <c:v>Melons,</c:v>
                </c:pt>
                <c:pt idx="30">
                  <c:v>Mulberries,</c:v>
                </c:pt>
                <c:pt idx="31">
                  <c:v>Nectarine</c:v>
                </c:pt>
                <c:pt idx="32">
                  <c:v>Oranges</c:v>
                </c:pt>
                <c:pt idx="33">
                  <c:v>Papaya</c:v>
                </c:pt>
                <c:pt idx="34">
                  <c:v>Passion</c:v>
                </c:pt>
                <c:pt idx="35">
                  <c:v>Peaches</c:v>
                </c:pt>
                <c:pt idx="36">
                  <c:v>Pear</c:v>
                </c:pt>
                <c:pt idx="37">
                  <c:v>Persimmon</c:v>
                </c:pt>
                <c:pt idx="38">
                  <c:v>Pineapple</c:v>
                </c:pt>
                <c:pt idx="39">
                  <c:v>Plum</c:v>
                </c:pt>
                <c:pt idx="40">
                  <c:v>Pomegranate</c:v>
                </c:pt>
                <c:pt idx="41">
                  <c:v>Quince</c:v>
                </c:pt>
                <c:pt idx="42">
                  <c:v>Raspberry</c:v>
                </c:pt>
                <c:pt idx="43">
                  <c:v>Strawberry</c:v>
                </c:pt>
                <c:pt idx="44">
                  <c:v>Tangerine</c:v>
                </c:pt>
                <c:pt idx="45">
                  <c:v>Watermelon</c:v>
                </c:pt>
              </c:strCache>
            </c:strRef>
          </c:cat>
          <c:val>
            <c:numRef>
              <c:f>'Piviot Tables'!$J$5:$J$51</c:f>
              <c:numCache>
                <c:formatCode>General</c:formatCode>
                <c:ptCount val="46"/>
                <c:pt idx="0">
                  <c:v>86.7</c:v>
                </c:pt>
                <c:pt idx="1">
                  <c:v>86.4</c:v>
                </c:pt>
                <c:pt idx="2">
                  <c:v>73.23</c:v>
                </c:pt>
                <c:pt idx="3">
                  <c:v>74.91</c:v>
                </c:pt>
                <c:pt idx="4">
                  <c:v>88.15</c:v>
                </c:pt>
                <c:pt idx="5">
                  <c:v>84.21</c:v>
                </c:pt>
                <c:pt idx="6">
                  <c:v>91.38</c:v>
                </c:pt>
                <c:pt idx="7">
                  <c:v>79.39</c:v>
                </c:pt>
                <c:pt idx="8">
                  <c:v>82.25</c:v>
                </c:pt>
                <c:pt idx="9">
                  <c:v>86.58</c:v>
                </c:pt>
                <c:pt idx="10">
                  <c:v>87.13</c:v>
                </c:pt>
                <c:pt idx="11">
                  <c:v>83.95</c:v>
                </c:pt>
                <c:pt idx="12">
                  <c:v>21.32</c:v>
                </c:pt>
                <c:pt idx="13">
                  <c:v>64.989999999999995</c:v>
                </c:pt>
                <c:pt idx="14">
                  <c:v>79.11</c:v>
                </c:pt>
                <c:pt idx="15">
                  <c:v>87.87</c:v>
                </c:pt>
                <c:pt idx="16">
                  <c:v>80.540000000000006</c:v>
                </c:pt>
                <c:pt idx="17">
                  <c:v>88.06</c:v>
                </c:pt>
                <c:pt idx="18">
                  <c:v>85.4</c:v>
                </c:pt>
                <c:pt idx="19">
                  <c:v>80.8</c:v>
                </c:pt>
                <c:pt idx="20">
                  <c:v>73.23</c:v>
                </c:pt>
                <c:pt idx="21">
                  <c:v>83.22</c:v>
                </c:pt>
                <c:pt idx="22">
                  <c:v>80.849999999999994</c:v>
                </c:pt>
                <c:pt idx="23">
                  <c:v>87.4</c:v>
                </c:pt>
                <c:pt idx="24">
                  <c:v>88.26</c:v>
                </c:pt>
                <c:pt idx="25">
                  <c:v>81.760000000000005</c:v>
                </c:pt>
                <c:pt idx="26">
                  <c:v>86.58</c:v>
                </c:pt>
                <c:pt idx="27">
                  <c:v>85.17</c:v>
                </c:pt>
                <c:pt idx="28">
                  <c:v>81.709999999999994</c:v>
                </c:pt>
                <c:pt idx="29">
                  <c:v>89.82</c:v>
                </c:pt>
                <c:pt idx="30">
                  <c:v>87.68</c:v>
                </c:pt>
                <c:pt idx="31">
                  <c:v>87.59</c:v>
                </c:pt>
                <c:pt idx="32">
                  <c:v>86.75</c:v>
                </c:pt>
                <c:pt idx="33">
                  <c:v>88.83</c:v>
                </c:pt>
                <c:pt idx="34">
                  <c:v>72.930000000000007</c:v>
                </c:pt>
                <c:pt idx="35">
                  <c:v>88.87</c:v>
                </c:pt>
                <c:pt idx="36">
                  <c:v>83.71</c:v>
                </c:pt>
                <c:pt idx="37">
                  <c:v>64.400000000000006</c:v>
                </c:pt>
                <c:pt idx="38">
                  <c:v>86</c:v>
                </c:pt>
                <c:pt idx="39">
                  <c:v>87.23</c:v>
                </c:pt>
                <c:pt idx="40">
                  <c:v>77.930000000000007</c:v>
                </c:pt>
                <c:pt idx="41">
                  <c:v>83.8</c:v>
                </c:pt>
                <c:pt idx="42">
                  <c:v>85.75</c:v>
                </c:pt>
                <c:pt idx="43">
                  <c:v>90.95</c:v>
                </c:pt>
                <c:pt idx="44">
                  <c:v>85.17</c:v>
                </c:pt>
                <c:pt idx="45">
                  <c:v>91.45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B72-4BF7-9FFF-28A1556D0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0745887"/>
        <c:axId val="1390743391"/>
      </c:lineChart>
      <c:catAx>
        <c:axId val="13907458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0743391"/>
        <c:crosses val="autoZero"/>
        <c:auto val="1"/>
        <c:lblAlgn val="ctr"/>
        <c:lblOffset val="100"/>
        <c:noMultiLvlLbl val="0"/>
      </c:catAx>
      <c:valAx>
        <c:axId val="139074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FFFF00">
                  <a:alpha val="8000"/>
                </a:srgb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745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[Dashboard.xlsx]Piviot Tables!PivotTable10</c:name>
    <c:fmtId val="3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gradFill>
              <a:gsLst>
                <a:gs pos="0">
                  <a:srgbClr val="F05A5A"/>
                </a:gs>
                <a:gs pos="74000">
                  <a:srgbClr val="F88F38"/>
                </a:gs>
                <a:gs pos="99000">
                  <a:srgbClr val="EF514B"/>
                </a:gs>
              </a:gsLst>
              <a:lin ang="5400000" scaled="1"/>
            </a:gra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gradFill>
              <a:gsLst>
                <a:gs pos="0">
                  <a:srgbClr val="00B050"/>
                </a:gs>
                <a:gs pos="74000">
                  <a:srgbClr val="FFFF00"/>
                </a:gs>
                <a:gs pos="92000">
                  <a:srgbClr val="00B050"/>
                </a:gs>
              </a:gsLst>
              <a:lin ang="5400000" scaled="1"/>
            </a:gradFill>
            <a:round/>
            <a:headEnd type="none"/>
            <a:tailEnd type="oval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gradFill>
              <a:gsLst>
                <a:gs pos="0">
                  <a:srgbClr val="F05A5A"/>
                </a:gs>
                <a:gs pos="74000">
                  <a:srgbClr val="F88F38"/>
                </a:gs>
                <a:gs pos="99000">
                  <a:srgbClr val="EF514B"/>
                </a:gs>
              </a:gsLst>
              <a:lin ang="5400000" scaled="1"/>
            </a:gra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gradFill>
              <a:gsLst>
                <a:gs pos="0">
                  <a:srgbClr val="00B050"/>
                </a:gs>
                <a:gs pos="74000">
                  <a:srgbClr val="FFFF00"/>
                </a:gs>
                <a:gs pos="92000">
                  <a:srgbClr val="00B050"/>
                </a:gs>
              </a:gsLst>
              <a:lin ang="5400000" scaled="1"/>
            </a:gradFill>
            <a:round/>
            <a:headEnd type="none"/>
            <a:tailEnd type="oval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gradFill>
              <a:gsLst>
                <a:gs pos="0">
                  <a:srgbClr val="F05A5A"/>
                </a:gs>
                <a:gs pos="74000">
                  <a:srgbClr val="F88F38"/>
                </a:gs>
                <a:gs pos="99000">
                  <a:srgbClr val="EF514B"/>
                </a:gs>
              </a:gsLst>
              <a:lin ang="5400000" scaled="1"/>
            </a:gra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gradFill>
              <a:gsLst>
                <a:gs pos="0">
                  <a:srgbClr val="00B050"/>
                </a:gs>
                <a:gs pos="74000">
                  <a:srgbClr val="FFFF00"/>
                </a:gs>
                <a:gs pos="92000">
                  <a:srgbClr val="00B050"/>
                </a:gs>
              </a:gsLst>
              <a:lin ang="5400000" scaled="1"/>
            </a:gradFill>
            <a:round/>
            <a:headEnd type="none"/>
            <a:tailEnd type="oval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1147932616681124E-2"/>
          <c:y val="0.10719374363918795"/>
          <c:w val="0.90820170433881287"/>
          <c:h val="0.81831228239327225"/>
        </c:manualLayout>
      </c:layout>
      <c:lineChart>
        <c:grouping val="standard"/>
        <c:varyColors val="0"/>
        <c:ser>
          <c:idx val="0"/>
          <c:order val="0"/>
          <c:tx>
            <c:strRef>
              <c:f>'Piviot Tables'!$M$8</c:f>
              <c:strCache>
                <c:ptCount val="1"/>
                <c:pt idx="0">
                  <c:v>Sum of total fat (g)</c:v>
                </c:pt>
              </c:strCache>
            </c:strRef>
          </c:tx>
          <c:spPr>
            <a:ln w="28575" cap="rnd">
              <a:gradFill>
                <a:gsLst>
                  <a:gs pos="0">
                    <a:srgbClr val="F05A5A"/>
                  </a:gs>
                  <a:gs pos="74000">
                    <a:srgbClr val="F88F38"/>
                  </a:gs>
                  <a:gs pos="99000">
                    <a:srgbClr val="EF514B"/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cat>
            <c:strRef>
              <c:f>'Piviot Tables'!$L$9:$L$19</c:f>
              <c:strCache>
                <c:ptCount val="10"/>
                <c:pt idx="0">
                  <c:v>Avocado</c:v>
                </c:pt>
                <c:pt idx="1">
                  <c:v>Cherimoya</c:v>
                </c:pt>
                <c:pt idx="2">
                  <c:v>Durian</c:v>
                </c:pt>
                <c:pt idx="3">
                  <c:v>Gooseberries</c:v>
                </c:pt>
                <c:pt idx="4">
                  <c:v>Groundcherries</c:v>
                </c:pt>
                <c:pt idx="5">
                  <c:v>Guava</c:v>
                </c:pt>
                <c:pt idx="6">
                  <c:v>Kumquat</c:v>
                </c:pt>
                <c:pt idx="7">
                  <c:v>Passion</c:v>
                </c:pt>
                <c:pt idx="8">
                  <c:v>Pomegranate</c:v>
                </c:pt>
                <c:pt idx="9">
                  <c:v>Raspberry</c:v>
                </c:pt>
              </c:strCache>
            </c:strRef>
          </c:cat>
          <c:val>
            <c:numRef>
              <c:f>'Piviot Tables'!$M$9:$M$19</c:f>
              <c:numCache>
                <c:formatCode>General</c:formatCode>
                <c:ptCount val="10"/>
                <c:pt idx="0">
                  <c:v>14.7</c:v>
                </c:pt>
                <c:pt idx="1">
                  <c:v>0.68</c:v>
                </c:pt>
                <c:pt idx="2">
                  <c:v>5.33</c:v>
                </c:pt>
                <c:pt idx="3">
                  <c:v>0.57999999999999996</c:v>
                </c:pt>
                <c:pt idx="4">
                  <c:v>0.7</c:v>
                </c:pt>
                <c:pt idx="5">
                  <c:v>0.95</c:v>
                </c:pt>
                <c:pt idx="6">
                  <c:v>0.86</c:v>
                </c:pt>
                <c:pt idx="7">
                  <c:v>0.7</c:v>
                </c:pt>
                <c:pt idx="8">
                  <c:v>1.17</c:v>
                </c:pt>
                <c:pt idx="9">
                  <c:v>0.65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B20-4B02-8E92-BB9582C377DB}"/>
            </c:ext>
          </c:extLst>
        </c:ser>
        <c:ser>
          <c:idx val="1"/>
          <c:order val="1"/>
          <c:tx>
            <c:strRef>
              <c:f>'Piviot Tables'!$N$8</c:f>
              <c:strCache>
                <c:ptCount val="1"/>
                <c:pt idx="0">
                  <c:v>Sum of protein (g)</c:v>
                </c:pt>
              </c:strCache>
            </c:strRef>
          </c:tx>
          <c:spPr>
            <a:ln w="28575" cap="rnd">
              <a:gradFill>
                <a:gsLst>
                  <a:gs pos="0">
                    <a:srgbClr val="00B050"/>
                  </a:gs>
                  <a:gs pos="74000">
                    <a:srgbClr val="FFFF00"/>
                  </a:gs>
                  <a:gs pos="92000">
                    <a:srgbClr val="00B050"/>
                  </a:gs>
                </a:gsLst>
                <a:lin ang="5400000" scaled="1"/>
              </a:gradFill>
              <a:round/>
              <a:headEnd type="none"/>
              <a:tailEnd type="oval"/>
            </a:ln>
            <a:effectLst/>
          </c:spPr>
          <c:marker>
            <c:symbol val="none"/>
          </c:marker>
          <c:cat>
            <c:strRef>
              <c:f>'Piviot Tables'!$L$9:$L$19</c:f>
              <c:strCache>
                <c:ptCount val="10"/>
                <c:pt idx="0">
                  <c:v>Avocado</c:v>
                </c:pt>
                <c:pt idx="1">
                  <c:v>Cherimoya</c:v>
                </c:pt>
                <c:pt idx="2">
                  <c:v>Durian</c:v>
                </c:pt>
                <c:pt idx="3">
                  <c:v>Gooseberries</c:v>
                </c:pt>
                <c:pt idx="4">
                  <c:v>Groundcherries</c:v>
                </c:pt>
                <c:pt idx="5">
                  <c:v>Guava</c:v>
                </c:pt>
                <c:pt idx="6">
                  <c:v>Kumquat</c:v>
                </c:pt>
                <c:pt idx="7">
                  <c:v>Passion</c:v>
                </c:pt>
                <c:pt idx="8">
                  <c:v>Pomegranate</c:v>
                </c:pt>
                <c:pt idx="9">
                  <c:v>Raspberry</c:v>
                </c:pt>
              </c:strCache>
            </c:strRef>
          </c:cat>
          <c:val>
            <c:numRef>
              <c:f>'Piviot Tables'!$N$9:$N$19</c:f>
              <c:numCache>
                <c:formatCode>General</c:formatCode>
                <c:ptCount val="10"/>
                <c:pt idx="0">
                  <c:v>2</c:v>
                </c:pt>
                <c:pt idx="1">
                  <c:v>1.57</c:v>
                </c:pt>
                <c:pt idx="2">
                  <c:v>1.47</c:v>
                </c:pt>
                <c:pt idx="3">
                  <c:v>0.88</c:v>
                </c:pt>
                <c:pt idx="4">
                  <c:v>1.9</c:v>
                </c:pt>
                <c:pt idx="5">
                  <c:v>2.5499999999999998</c:v>
                </c:pt>
                <c:pt idx="6">
                  <c:v>1.88</c:v>
                </c:pt>
                <c:pt idx="7">
                  <c:v>2.2000000000000002</c:v>
                </c:pt>
                <c:pt idx="8">
                  <c:v>1.67</c:v>
                </c:pt>
                <c:pt idx="9">
                  <c:v>1.2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B20-4B02-8E92-BB9582C37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0706367"/>
        <c:axId val="1390728831"/>
      </c:lineChart>
      <c:catAx>
        <c:axId val="139070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1" i="0" u="none" strike="noStrike" kern="1200" baseline="0">
                <a:solidFill>
                  <a:schemeClr val="bg1"/>
                </a:solidFill>
                <a:latin typeface="Montserrat" pitchFamily="2" charset="0"/>
                <a:ea typeface="+mn-ea"/>
                <a:cs typeface="+mn-cs"/>
              </a:defRPr>
            </a:pPr>
            <a:endParaRPr lang="en-US"/>
          </a:p>
        </c:txPr>
        <c:crossAx val="1390728831"/>
        <c:crosses val="autoZero"/>
        <c:auto val="1"/>
        <c:lblAlgn val="ctr"/>
        <c:lblOffset val="100"/>
        <c:noMultiLvlLbl val="0"/>
      </c:catAx>
      <c:valAx>
        <c:axId val="1390728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70636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05890319958446"/>
          <c:y val="1.8264866450748141E-2"/>
          <c:w val="0.68226039953977657"/>
          <c:h val="0.7990864690417705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F7F-4B76-B540-DC64AFC6BF00}"/>
              </c:ext>
            </c:extLst>
          </c:dPt>
          <c:dPt>
            <c:idx val="1"/>
            <c:bubble3D val="0"/>
            <c:spPr>
              <a:gradFill>
                <a:gsLst>
                  <a:gs pos="11000">
                    <a:srgbClr val="FF0000"/>
                  </a:gs>
                  <a:gs pos="88000">
                    <a:srgbClr val="FFFF00"/>
                  </a:gs>
                </a:gsLst>
                <a:lin ang="5400000" scaled="1"/>
              </a:gradFill>
              <a:ln w="19050">
                <a:noFill/>
              </a:ln>
              <a:effectLst>
                <a:softEdge rad="25400"/>
              </a:effectLst>
            </c:spPr>
            <c:extLst>
              <c:ext xmlns:c16="http://schemas.microsoft.com/office/drawing/2014/chart" uri="{C3380CC4-5D6E-409C-BE32-E72D297353CC}">
                <c16:uniqueId val="{00000003-AF7F-4B76-B540-DC64AFC6BF00}"/>
              </c:ext>
            </c:extLst>
          </c:dPt>
          <c:val>
            <c:numRef>
              <c:f>'Piviot Tables'!$L$21:$L$22</c:f>
              <c:numCache>
                <c:formatCode>General</c:formatCode>
                <c:ptCount val="2"/>
                <c:pt idx="0">
                  <c:v>2.5499999999999998</c:v>
                </c:pt>
                <c:pt idx="1">
                  <c:v>49.01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7F-4B76-B540-DC64AFC6B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 cap="rnd"/>
            <a:effectLst>
              <a:softEdge rad="25400"/>
            </a:effectLst>
          </c:spPr>
          <c:dPt>
            <c:idx val="0"/>
            <c:bubble3D val="0"/>
            <c:spPr>
              <a:noFill/>
              <a:ln w="19050" cap="rnd">
                <a:solidFill>
                  <a:schemeClr val="lt1"/>
                </a:solidFill>
              </a:ln>
              <a:effectLst>
                <a:softEdge rad="25400"/>
              </a:effectLst>
            </c:spPr>
            <c:extLst>
              <c:ext xmlns:c16="http://schemas.microsoft.com/office/drawing/2014/chart" uri="{C3380CC4-5D6E-409C-BE32-E72D297353CC}">
                <c16:uniqueId val="{00000001-2D7D-447A-9AEF-45F8E44F7C17}"/>
              </c:ext>
            </c:extLst>
          </c:dPt>
          <c:dPt>
            <c:idx val="1"/>
            <c:bubble3D val="0"/>
            <c:spPr>
              <a:gradFill>
                <a:gsLst>
                  <a:gs pos="11000">
                    <a:srgbClr val="00B0F0"/>
                  </a:gs>
                  <a:gs pos="88000">
                    <a:srgbClr val="92D050"/>
                  </a:gs>
                </a:gsLst>
                <a:lin ang="5400000" scaled="1"/>
              </a:gradFill>
              <a:ln w="19050" cap="rnd">
                <a:solidFill>
                  <a:schemeClr val="lt1"/>
                </a:solidFill>
              </a:ln>
              <a:effectLst>
                <a:softEdge rad="25400"/>
              </a:effectLst>
            </c:spPr>
            <c:extLst>
              <c:ext xmlns:c16="http://schemas.microsoft.com/office/drawing/2014/chart" uri="{C3380CC4-5D6E-409C-BE32-E72D297353CC}">
                <c16:uniqueId val="{00000003-2D7D-447A-9AEF-45F8E44F7C17}"/>
              </c:ext>
            </c:extLst>
          </c:dPt>
          <c:val>
            <c:numRef>
              <c:f>'Piviot Tables'!$L$24:$L$25</c:f>
              <c:numCache>
                <c:formatCode>General</c:formatCode>
                <c:ptCount val="2"/>
                <c:pt idx="0">
                  <c:v>14.7</c:v>
                </c:pt>
                <c:pt idx="1">
                  <c:v>35.419999999999987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7D-447A-9AEF-45F8E44F7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3A3D44">
                <a:alpha val="35000"/>
              </a:srgbClr>
            </a:solidFill>
            <a:ln>
              <a:noFill/>
            </a:ln>
          </c:spPr>
          <c:dPt>
            <c:idx val="0"/>
            <c:bubble3D val="0"/>
            <c:spPr>
              <a:gradFill>
                <a:gsLst>
                  <a:gs pos="0">
                    <a:srgbClr val="FF0000"/>
                  </a:gs>
                  <a:gs pos="77000">
                    <a:srgbClr val="FFC000"/>
                  </a:gs>
                  <a:gs pos="93000">
                    <a:srgbClr val="FFFF00"/>
                  </a:gs>
                </a:gsLst>
                <a:lin ang="5400000" scaled="1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D6C-42E6-863A-F0E69945B18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0000">
                      <a:alpha val="0"/>
                    </a:srgbClr>
                  </a:gs>
                  <a:gs pos="93000">
                    <a:schemeClr val="bg2">
                      <a:lumMod val="50000"/>
                    </a:schemeClr>
                  </a:gs>
                </a:gsLst>
                <a:lin ang="5400000" scaled="1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D6C-42E6-863A-F0E69945B18C}"/>
              </c:ext>
            </c:extLst>
          </c:dPt>
          <c:val>
            <c:numRef>
              <c:f>'Piviot Tables'!$L$21:$L$22</c:f>
              <c:numCache>
                <c:formatCode>General</c:formatCode>
                <c:ptCount val="2"/>
                <c:pt idx="0">
                  <c:v>2.5499999999999998</c:v>
                </c:pt>
                <c:pt idx="1">
                  <c:v>49.01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6C-42E6-863A-F0E69945B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effectLst>
              <a:outerShdw blurRad="304800" dist="38100" dir="5400000" sx="97000" sy="97000" algn="t" rotWithShape="0">
                <a:prstClr val="black">
                  <a:alpha val="81000"/>
                </a:prstClr>
              </a:outerShdw>
              <a:softEdge rad="63500"/>
            </a:effectLst>
            <a:scene3d>
              <a:camera prst="orthographicFront"/>
              <a:lightRig rig="threePt" dir="t"/>
            </a:scene3d>
            <a:sp3d>
              <a:bevelT/>
              <a:bevelB/>
            </a:sp3d>
          </c:spPr>
          <c:explosion val="3"/>
          <c:dPt>
            <c:idx val="0"/>
            <c:bubble3D val="0"/>
            <c:explosion val="0"/>
            <c:spPr>
              <a:gradFill>
                <a:gsLst>
                  <a:gs pos="70000">
                    <a:srgbClr val="FF0000"/>
                  </a:gs>
                  <a:gs pos="33000">
                    <a:srgbClr val="F88F38"/>
                  </a:gs>
                  <a:gs pos="0">
                    <a:srgbClr val="FFFF00"/>
                  </a:gs>
                  <a:gs pos="93000">
                    <a:srgbClr val="FFC000"/>
                  </a:gs>
                </a:gsLst>
                <a:lin ang="5400000" scaled="1"/>
              </a:gradFill>
              <a:ln w="19050">
                <a:solidFill>
                  <a:schemeClr val="lt1"/>
                </a:solidFill>
              </a:ln>
              <a:effectLst>
                <a:outerShdw blurRad="304800" dist="38100" dir="5400000" sx="97000" sy="97000" algn="t" rotWithShape="0">
                  <a:prstClr val="black">
                    <a:alpha val="81000"/>
                  </a:prstClr>
                </a:outerShdw>
                <a:softEdge rad="63500"/>
              </a:effectLst>
              <a:scene3d>
                <a:camera prst="orthographicFront"/>
                <a:lightRig rig="threePt" dir="t"/>
              </a:scene3d>
              <a:sp3d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1-4854-4516-AD56-31A5279BC773}"/>
              </c:ext>
            </c:extLst>
          </c:dPt>
          <c:dPt>
            <c:idx val="1"/>
            <c:bubble3D val="0"/>
            <c:spPr>
              <a:gradFill>
                <a:gsLst>
                  <a:gs pos="12000">
                    <a:srgbClr val="F88F38"/>
                  </a:gs>
                  <a:gs pos="93000">
                    <a:srgbClr val="FFC000"/>
                  </a:gs>
                </a:gsLst>
                <a:lin ang="5400000" scaled="1"/>
              </a:gradFill>
              <a:ln w="19050">
                <a:solidFill>
                  <a:schemeClr val="lt1"/>
                </a:solidFill>
              </a:ln>
              <a:effectLst>
                <a:outerShdw blurRad="304800" dist="38100" dir="5400000" sx="97000" sy="97000" algn="t" rotWithShape="0">
                  <a:prstClr val="black">
                    <a:alpha val="81000"/>
                  </a:prstClr>
                </a:outerShdw>
                <a:softEdge rad="63500"/>
              </a:effectLst>
              <a:scene3d>
                <a:camera prst="orthographicFront"/>
                <a:lightRig rig="threePt" dir="t"/>
              </a:scene3d>
              <a:sp3d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3-4854-4516-AD56-31A5279BC773}"/>
              </c:ext>
            </c:extLst>
          </c:dPt>
          <c:val>
            <c:numRef>
              <c:f>'Piviot Tables'!$L$35:$L$36</c:f>
              <c:numCache>
                <c:formatCode>General</c:formatCode>
                <c:ptCount val="2"/>
                <c:pt idx="0">
                  <c:v>411.44999999999993</c:v>
                </c:pt>
                <c:pt idx="1">
                  <c:v>66.47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54-4516-AD56-31A5279BC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effectLst>
              <a:softEdge rad="0"/>
            </a:effectLst>
          </c:spPr>
          <c:dPt>
            <c:idx val="0"/>
            <c:bubble3D val="0"/>
            <c:spPr>
              <a:gradFill>
                <a:gsLst>
                  <a:gs pos="49000">
                    <a:srgbClr val="00B050"/>
                  </a:gs>
                  <a:gs pos="100000">
                    <a:srgbClr val="00B0F0"/>
                  </a:gs>
                  <a:gs pos="14000">
                    <a:srgbClr val="FFC000"/>
                  </a:gs>
                  <a:gs pos="3000">
                    <a:srgbClr val="F88F38"/>
                  </a:gs>
                  <a:gs pos="0">
                    <a:srgbClr val="FFFF00"/>
                  </a:gs>
                  <a:gs pos="25000">
                    <a:srgbClr val="EF514B"/>
                  </a:gs>
                </a:gsLst>
                <a:lin ang="2700000" scaled="0"/>
              </a:gradFill>
              <a:ln w="19050">
                <a:solidFill>
                  <a:schemeClr val="lt1"/>
                </a:solidFill>
              </a:ln>
              <a:effectLst>
                <a:outerShdw blurRad="266700" dist="38100" dir="5400000" sx="94000" sy="94000" algn="t" rotWithShape="0">
                  <a:prstClr val="black">
                    <a:alpha val="83000"/>
                  </a:prst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1-9CA1-4851-A9C6-5757C784C26E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50000"/>
                    </a:schemeClr>
                  </a:gs>
                  <a:gs pos="3000">
                    <a:srgbClr val="F88F38"/>
                  </a:gs>
                  <a:gs pos="26000">
                    <a:schemeClr val="accent4">
                      <a:lumMod val="60000"/>
                      <a:lumOff val="40000"/>
                    </a:schemeClr>
                  </a:gs>
                </a:gsLst>
                <a:lin ang="2700000" scaled="0"/>
              </a:gradFill>
              <a:ln w="19050">
                <a:solidFill>
                  <a:schemeClr val="lt1"/>
                </a:solidFill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9CA1-4851-A9C6-5757C784C26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5-9CA1-4851-A9C6-5757C784C26E}"/>
              </c:ext>
            </c:extLst>
          </c:dPt>
          <c:val>
            <c:numRef>
              <c:f>'Piviot Tables'!$Y$9:$Y$11</c:f>
              <c:numCache>
                <c:formatCode>General</c:formatCode>
                <c:ptCount val="3"/>
                <c:pt idx="0">
                  <c:v>709.65999999999985</c:v>
                </c:pt>
                <c:pt idx="1">
                  <c:v>74.97</c:v>
                </c:pt>
                <c:pt idx="2">
                  <c:v>6.73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A1-4851-A9C6-5757C784C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5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[Dashboard.xlsx]Piviot Tables!PivotTable10</c:name>
    <c:fmtId val="44"/>
  </c:pivotSource>
  <c:chart>
    <c:autoTitleDeleted val="0"/>
    <c:pivotFmts>
      <c:pivotFmt>
        <c:idx val="0"/>
        <c:spPr>
          <a:gradFill>
            <a:gsLst>
              <a:gs pos="92000">
                <a:srgbClr val="FF0000"/>
              </a:gs>
              <a:gs pos="15000">
                <a:srgbClr val="FFFF00"/>
              </a:gs>
            </a:gsLst>
            <a:lin ang="2700000" scaled="0"/>
          </a:gradFill>
          <a:ln cap="rnd">
            <a:noFill/>
            <a:bevel/>
          </a:ln>
          <a:effectLst>
            <a:outerShdw blurRad="50800" dist="50800" dir="3000000" algn="ctr" rotWithShape="0">
              <a:srgbClr val="000000">
                <a:alpha val="43137"/>
              </a:srgbClr>
            </a:outerShdw>
            <a:softEdge rad="0"/>
          </a:effectLst>
          <a:scene3d>
            <a:camera prst="orthographicFront"/>
            <a:lightRig rig="threePt" dir="t"/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rgbClr val="FF0000"/>
              </a:gs>
              <a:gs pos="62000">
                <a:srgbClr val="FFFF00"/>
              </a:gs>
            </a:gsLst>
            <a:lin ang="27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92000">
                <a:srgbClr val="FF0000"/>
              </a:gs>
              <a:gs pos="15000">
                <a:srgbClr val="FFFF00"/>
              </a:gs>
            </a:gsLst>
            <a:lin ang="2700000" scaled="0"/>
          </a:gradFill>
          <a:ln cap="rnd">
            <a:noFill/>
            <a:bevel/>
          </a:ln>
          <a:effectLst>
            <a:outerShdw blurRad="50800" dist="50800" dir="3000000" algn="ctr" rotWithShape="0">
              <a:srgbClr val="000000">
                <a:alpha val="43137"/>
              </a:srgbClr>
            </a:outerShdw>
            <a:softEdge rad="0"/>
          </a:effectLst>
          <a:scene3d>
            <a:camera prst="orthographicFront"/>
            <a:lightRig rig="threePt" dir="t"/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rgbClr val="FF0000"/>
              </a:gs>
              <a:gs pos="62000">
                <a:srgbClr val="FFFF00"/>
              </a:gs>
            </a:gsLst>
            <a:lin ang="27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rgbClr val="FFC000"/>
              </a:gs>
              <a:gs pos="78000">
                <a:srgbClr val="FFFF00">
                  <a:alpha val="18000"/>
                </a:srgbClr>
              </a:gs>
            </a:gsLst>
            <a:lin ang="2700000" scaled="0"/>
          </a:gradFill>
          <a:ln cap="rnd">
            <a:noFill/>
            <a:bevel/>
          </a:ln>
          <a:effectLst>
            <a:outerShdw blurRad="50800" dist="50800" dir="3000000" algn="ctr" rotWithShape="0">
              <a:srgbClr val="000000">
                <a:alpha val="43137"/>
              </a:srgbClr>
            </a:outerShdw>
            <a:softEdge rad="0"/>
          </a:effectLst>
          <a:scene3d>
            <a:camera prst="orthographicFront"/>
            <a:lightRig rig="threePt" dir="t"/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0">
                <a:srgbClr val="FF0000">
                  <a:alpha val="41000"/>
                  <a:lumMod val="72000"/>
                </a:srgbClr>
              </a:gs>
              <a:gs pos="62000">
                <a:srgbClr val="FFFF00"/>
              </a:gs>
            </a:gsLst>
            <a:lin ang="27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8997874058809276E-2"/>
          <c:y val="0.14580957399943184"/>
          <c:w val="0.85556965540925967"/>
          <c:h val="0.77876351450864756"/>
        </c:manualLayout>
      </c:layout>
      <c:areaChart>
        <c:grouping val="standard"/>
        <c:varyColors val="0"/>
        <c:ser>
          <c:idx val="0"/>
          <c:order val="0"/>
          <c:tx>
            <c:strRef>
              <c:f>'Piviot Tables'!$M$8</c:f>
              <c:strCache>
                <c:ptCount val="1"/>
                <c:pt idx="0">
                  <c:v>Sum of total fat (g)</c:v>
                </c:pt>
              </c:strCache>
            </c:strRef>
          </c:tx>
          <c:spPr>
            <a:gradFill>
              <a:gsLst>
                <a:gs pos="0">
                  <a:srgbClr val="FFC000"/>
                </a:gs>
                <a:gs pos="78000">
                  <a:srgbClr val="FFFF00">
                    <a:alpha val="18000"/>
                  </a:srgbClr>
                </a:gs>
              </a:gsLst>
              <a:lin ang="2700000" scaled="0"/>
            </a:gradFill>
            <a:ln cap="rnd">
              <a:noFill/>
              <a:bevel/>
            </a:ln>
            <a:effectLst>
              <a:outerShdw blurRad="50800" dist="50800" dir="3000000" algn="ctr" rotWithShape="0">
                <a:srgbClr val="000000">
                  <a:alpha val="43137"/>
                </a:srgbClr>
              </a:outerShdw>
              <a:softEdge rad="0"/>
            </a:effectLst>
            <a:scene3d>
              <a:camera prst="orthographicFront"/>
              <a:lightRig rig="threePt" dir="t"/>
            </a:scene3d>
            <a:sp3d/>
          </c:spPr>
          <c:cat>
            <c:strRef>
              <c:f>'Piviot Tables'!$L$9:$L$19</c:f>
              <c:strCache>
                <c:ptCount val="10"/>
                <c:pt idx="0">
                  <c:v>Avocado</c:v>
                </c:pt>
                <c:pt idx="1">
                  <c:v>Cherimoya</c:v>
                </c:pt>
                <c:pt idx="2">
                  <c:v>Durian</c:v>
                </c:pt>
                <c:pt idx="3">
                  <c:v>Gooseberries</c:v>
                </c:pt>
                <c:pt idx="4">
                  <c:v>Groundcherries</c:v>
                </c:pt>
                <c:pt idx="5">
                  <c:v>Guava</c:v>
                </c:pt>
                <c:pt idx="6">
                  <c:v>Kumquat</c:v>
                </c:pt>
                <c:pt idx="7">
                  <c:v>Passion</c:v>
                </c:pt>
                <c:pt idx="8">
                  <c:v>Pomegranate</c:v>
                </c:pt>
                <c:pt idx="9">
                  <c:v>Raspberry</c:v>
                </c:pt>
              </c:strCache>
            </c:strRef>
          </c:cat>
          <c:val>
            <c:numRef>
              <c:f>'Piviot Tables'!$M$9:$M$19</c:f>
              <c:numCache>
                <c:formatCode>General</c:formatCode>
                <c:ptCount val="10"/>
                <c:pt idx="0">
                  <c:v>14.7</c:v>
                </c:pt>
                <c:pt idx="1">
                  <c:v>0.68</c:v>
                </c:pt>
                <c:pt idx="2">
                  <c:v>5.33</c:v>
                </c:pt>
                <c:pt idx="3">
                  <c:v>0.57999999999999996</c:v>
                </c:pt>
                <c:pt idx="4">
                  <c:v>0.7</c:v>
                </c:pt>
                <c:pt idx="5">
                  <c:v>0.95</c:v>
                </c:pt>
                <c:pt idx="6">
                  <c:v>0.86</c:v>
                </c:pt>
                <c:pt idx="7">
                  <c:v>0.7</c:v>
                </c:pt>
                <c:pt idx="8">
                  <c:v>1.17</c:v>
                </c:pt>
                <c:pt idx="9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71-4B99-B583-C235AC1F99AE}"/>
            </c:ext>
          </c:extLst>
        </c:ser>
        <c:ser>
          <c:idx val="1"/>
          <c:order val="1"/>
          <c:tx>
            <c:strRef>
              <c:f>'Piviot Tables'!$N$8</c:f>
              <c:strCache>
                <c:ptCount val="1"/>
                <c:pt idx="0">
                  <c:v>Sum of protein (g)</c:v>
                </c:pt>
              </c:strCache>
            </c:strRef>
          </c:tx>
          <c:spPr>
            <a:gradFill>
              <a:gsLst>
                <a:gs pos="0">
                  <a:srgbClr val="FF0000">
                    <a:alpha val="41000"/>
                    <a:lumMod val="72000"/>
                  </a:srgbClr>
                </a:gs>
                <a:gs pos="62000">
                  <a:srgbClr val="FFFF00"/>
                </a:gs>
              </a:gsLst>
              <a:lin ang="2700000" scaled="0"/>
            </a:gradFill>
            <a:ln>
              <a:noFill/>
            </a:ln>
            <a:effectLst/>
          </c:spPr>
          <c:cat>
            <c:strRef>
              <c:f>'Piviot Tables'!$L$9:$L$19</c:f>
              <c:strCache>
                <c:ptCount val="10"/>
                <c:pt idx="0">
                  <c:v>Avocado</c:v>
                </c:pt>
                <c:pt idx="1">
                  <c:v>Cherimoya</c:v>
                </c:pt>
                <c:pt idx="2">
                  <c:v>Durian</c:v>
                </c:pt>
                <c:pt idx="3">
                  <c:v>Gooseberries</c:v>
                </c:pt>
                <c:pt idx="4">
                  <c:v>Groundcherries</c:v>
                </c:pt>
                <c:pt idx="5">
                  <c:v>Guava</c:v>
                </c:pt>
                <c:pt idx="6">
                  <c:v>Kumquat</c:v>
                </c:pt>
                <c:pt idx="7">
                  <c:v>Passion</c:v>
                </c:pt>
                <c:pt idx="8">
                  <c:v>Pomegranate</c:v>
                </c:pt>
                <c:pt idx="9">
                  <c:v>Raspberry</c:v>
                </c:pt>
              </c:strCache>
            </c:strRef>
          </c:cat>
          <c:val>
            <c:numRef>
              <c:f>'Piviot Tables'!$N$9:$N$19</c:f>
              <c:numCache>
                <c:formatCode>General</c:formatCode>
                <c:ptCount val="10"/>
                <c:pt idx="0">
                  <c:v>2</c:v>
                </c:pt>
                <c:pt idx="1">
                  <c:v>1.57</c:v>
                </c:pt>
                <c:pt idx="2">
                  <c:v>1.47</c:v>
                </c:pt>
                <c:pt idx="3">
                  <c:v>0.88</c:v>
                </c:pt>
                <c:pt idx="4">
                  <c:v>1.9</c:v>
                </c:pt>
                <c:pt idx="5">
                  <c:v>2.5499999999999998</c:v>
                </c:pt>
                <c:pt idx="6">
                  <c:v>1.88</c:v>
                </c:pt>
                <c:pt idx="7">
                  <c:v>2.2000000000000002</c:v>
                </c:pt>
                <c:pt idx="8">
                  <c:v>1.67</c:v>
                </c:pt>
                <c:pt idx="9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71-4B99-B583-C235AC1F9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564575"/>
        <c:axId val="999562079"/>
      </c:areaChart>
      <c:catAx>
        <c:axId val="9995645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9562079"/>
        <c:crosses val="autoZero"/>
        <c:auto val="1"/>
        <c:lblAlgn val="ctr"/>
        <c:lblOffset val="100"/>
        <c:noMultiLvlLbl val="0"/>
      </c:catAx>
      <c:valAx>
        <c:axId val="99956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FFFF00">
                  <a:alpha val="6000"/>
                </a:srgb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64575"/>
        <c:crosses val="autoZero"/>
        <c:crossBetween val="midCat"/>
      </c:valAx>
      <c:spPr>
        <a:noFill/>
        <a:ln>
          <a:noFill/>
        </a:ln>
        <a:effectLst>
          <a:outerShdw blurRad="292100" dist="50800" dir="5400000" sx="30000" sy="30000" algn="ctr" rotWithShape="0">
            <a:srgbClr val="000000"/>
          </a:outerShdw>
        </a:effectLst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13" Type="http://schemas.openxmlformats.org/officeDocument/2006/relationships/chart" Target="../charts/chart9.xml"/><Relationship Id="rId3" Type="http://schemas.openxmlformats.org/officeDocument/2006/relationships/chart" Target="../charts/chart1.xml"/><Relationship Id="rId7" Type="http://schemas.openxmlformats.org/officeDocument/2006/relationships/chart" Target="../charts/chart3.xml"/><Relationship Id="rId12" Type="http://schemas.openxmlformats.org/officeDocument/2006/relationships/chart" Target="../charts/chart8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svg"/><Relationship Id="rId11" Type="http://schemas.openxmlformats.org/officeDocument/2006/relationships/chart" Target="../charts/chart7.xml"/><Relationship Id="rId5" Type="http://schemas.openxmlformats.org/officeDocument/2006/relationships/image" Target="../media/image3.png"/><Relationship Id="rId10" Type="http://schemas.openxmlformats.org/officeDocument/2006/relationships/chart" Target="../charts/chart6.xml"/><Relationship Id="rId4" Type="http://schemas.openxmlformats.org/officeDocument/2006/relationships/chart" Target="../charts/chart2.xml"/><Relationship Id="rId9" Type="http://schemas.openxmlformats.org/officeDocument/2006/relationships/chart" Target="../charts/chart5.xml"/><Relationship Id="rId1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118782</xdr:colOff>
      <xdr:row>0</xdr:row>
      <xdr:rowOff>66113</xdr:rowOff>
    </xdr:from>
    <xdr:to>
      <xdr:col>28</xdr:col>
      <xdr:colOff>528357</xdr:colOff>
      <xdr:row>41</xdr:row>
      <xdr:rowOff>170888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F4A6EFD-37D3-43EF-9704-DCA28790FF75}"/>
            </a:ext>
          </a:extLst>
        </xdr:cNvPr>
        <xdr:cNvGrpSpPr/>
      </xdr:nvGrpSpPr>
      <xdr:grpSpPr>
        <a:xfrm>
          <a:off x="118782" y="66113"/>
          <a:ext cx="17478375" cy="7915275"/>
          <a:chOff x="142875" y="104774"/>
          <a:chExt cx="17478375" cy="7915275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C6ABC5EE-9342-40D2-9C68-E084A2615B15}"/>
              </a:ext>
            </a:extLst>
          </xdr:cNvPr>
          <xdr:cNvSpPr/>
        </xdr:nvSpPr>
        <xdr:spPr>
          <a:xfrm>
            <a:off x="142875" y="104774"/>
            <a:ext cx="17478375" cy="7915275"/>
          </a:xfrm>
          <a:prstGeom prst="roundRect">
            <a:avLst/>
          </a:prstGeom>
          <a:solidFill>
            <a:srgbClr val="2C2F35"/>
          </a:solidFill>
          <a:ln>
            <a:noFill/>
          </a:ln>
          <a:effectLst>
            <a:outerShdw blurRad="50800" dist="38100" dir="8100000" sx="1000" sy="1000" algn="tr" rotWithShape="0">
              <a:prstClr val="black">
                <a:alpha val="0"/>
              </a:prstClr>
            </a:outerShdw>
          </a:effectLst>
          <a:scene3d>
            <a:camera prst="orthographicFront"/>
            <a:lightRig rig="threePt" dir="t"/>
          </a:scene3d>
          <a:sp3d>
            <a:bevelT/>
            <a:bevelB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B361A2D-14BE-4271-9097-B55EB57BE01D}"/>
              </a:ext>
            </a:extLst>
          </xdr:cNvPr>
          <xdr:cNvSpPr/>
        </xdr:nvSpPr>
        <xdr:spPr>
          <a:xfrm>
            <a:off x="742950" y="523876"/>
            <a:ext cx="2743200" cy="2895600"/>
          </a:xfrm>
          <a:prstGeom prst="roundRect">
            <a:avLst/>
          </a:prstGeom>
          <a:solidFill>
            <a:srgbClr val="3A3D44"/>
          </a:solidFill>
          <a:ln>
            <a:noFill/>
          </a:ln>
          <a:effectLst>
            <a:outerShdw blurRad="50800" dist="38100" dir="2700000" algn="tl" rotWithShape="0">
              <a:prstClr val="black">
                <a:alpha val="46000"/>
              </a:prstClr>
            </a:outerShdw>
          </a:effectLst>
          <a:scene3d>
            <a:camera prst="orthographicFront"/>
            <a:lightRig rig="threePt" dir="t"/>
          </a:scene3d>
          <a:sp3d extrusionH="38100">
            <a:bevelT w="38100" h="38100"/>
            <a:bevelB w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44590467-8532-46D8-9BD5-29222BD7770B}"/>
              </a:ext>
            </a:extLst>
          </xdr:cNvPr>
          <xdr:cNvSpPr/>
        </xdr:nvSpPr>
        <xdr:spPr>
          <a:xfrm>
            <a:off x="3667125" y="2609850"/>
            <a:ext cx="13515975" cy="2676525"/>
          </a:xfrm>
          <a:prstGeom prst="roundRect">
            <a:avLst/>
          </a:prstGeom>
          <a:gradFill>
            <a:gsLst>
              <a:gs pos="10000">
                <a:srgbClr val="606060">
                  <a:alpha val="37000"/>
                </a:srgbClr>
              </a:gs>
              <a:gs pos="82000">
                <a:srgbClr val="1B1D22"/>
              </a:gs>
              <a:gs pos="100000">
                <a:srgbClr val="4B4B4B"/>
              </a:gs>
            </a:gsLst>
            <a:lin ang="5400000" scaled="1"/>
          </a:gradFill>
          <a:ln>
            <a:noFill/>
          </a:ln>
          <a:effectLst>
            <a:outerShdw blurRad="50800" dist="38100" dir="18900000" sx="85000" sy="85000" algn="bl" rotWithShape="0">
              <a:prstClr val="black">
                <a:alpha val="27000"/>
              </a:prstClr>
            </a:outerShdw>
          </a:effectLst>
          <a:scene3d>
            <a:camera prst="orthographicFront"/>
            <a:lightRig rig="threePt" dir="t"/>
          </a:scene3d>
          <a:sp3d>
            <a:bevelT/>
            <a:bevelB w="114300" prst="artDeco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2FB813A0-418E-4274-A05C-037B8C2242A5}"/>
              </a:ext>
            </a:extLst>
          </xdr:cNvPr>
          <xdr:cNvSpPr/>
        </xdr:nvSpPr>
        <xdr:spPr>
          <a:xfrm>
            <a:off x="742950" y="4952999"/>
            <a:ext cx="2743200" cy="2895600"/>
          </a:xfrm>
          <a:prstGeom prst="roundRect">
            <a:avLst/>
          </a:prstGeom>
          <a:solidFill>
            <a:srgbClr val="3A3D44"/>
          </a:solidFill>
          <a:ln>
            <a:noFill/>
          </a:ln>
          <a:effectLst>
            <a:outerShdw blurRad="50800" dist="38100" dir="2700000" algn="tl" rotWithShape="0">
              <a:prstClr val="black">
                <a:alpha val="46000"/>
              </a:prstClr>
            </a:outerShdw>
          </a:effectLst>
          <a:scene3d>
            <a:camera prst="orthographicFront"/>
            <a:lightRig rig="threePt" dir="t"/>
          </a:scene3d>
          <a:sp3d extrusionH="38100">
            <a:bevelT w="38100" h="38100"/>
            <a:bevelB w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: Rounded Corners 22">
            <a:extLst>
              <a:ext uri="{FF2B5EF4-FFF2-40B4-BE49-F238E27FC236}">
                <a16:creationId xmlns:a16="http://schemas.microsoft.com/office/drawing/2014/main" id="{4E21E17B-41B8-4736-BEEB-D3CC6C61061B}"/>
              </a:ext>
            </a:extLst>
          </xdr:cNvPr>
          <xdr:cNvSpPr/>
        </xdr:nvSpPr>
        <xdr:spPr>
          <a:xfrm>
            <a:off x="742949" y="3533775"/>
            <a:ext cx="2652765" cy="1295400"/>
          </a:xfrm>
          <a:prstGeom prst="roundRect">
            <a:avLst/>
          </a:prstGeom>
          <a:solidFill>
            <a:srgbClr val="3A3D44"/>
          </a:solidFill>
          <a:ln>
            <a:noFill/>
          </a:ln>
          <a:effectLst>
            <a:outerShdw blurRad="50800" dist="38100" dir="2700000" algn="tl" rotWithShape="0">
              <a:prstClr val="black">
                <a:alpha val="46000"/>
              </a:prstClr>
            </a:outerShdw>
          </a:effectLst>
          <a:scene3d>
            <a:camera prst="orthographicFront"/>
            <a:lightRig rig="threePt" dir="t"/>
          </a:scene3d>
          <a:sp3d extrusionH="38100">
            <a:bevelT w="38100" h="38100"/>
            <a:bevelB w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ectangle: Rounded Corners 23">
            <a:extLst>
              <a:ext uri="{FF2B5EF4-FFF2-40B4-BE49-F238E27FC236}">
                <a16:creationId xmlns:a16="http://schemas.microsoft.com/office/drawing/2014/main" id="{B116A9D0-5B20-41EB-80B7-A9BD9770D9F5}"/>
              </a:ext>
            </a:extLst>
          </xdr:cNvPr>
          <xdr:cNvSpPr/>
        </xdr:nvSpPr>
        <xdr:spPr>
          <a:xfrm>
            <a:off x="3600450" y="523876"/>
            <a:ext cx="3295650" cy="1933574"/>
          </a:xfrm>
          <a:prstGeom prst="roundRect">
            <a:avLst/>
          </a:prstGeom>
          <a:solidFill>
            <a:srgbClr val="3A3D44"/>
          </a:solidFill>
          <a:ln>
            <a:noFill/>
          </a:ln>
          <a:effectLst>
            <a:outerShdw blurRad="50800" dist="38100" dir="2700000" algn="tl" rotWithShape="0">
              <a:prstClr val="black">
                <a:alpha val="46000"/>
              </a:prstClr>
            </a:outerShdw>
          </a:effectLst>
          <a:scene3d>
            <a:camera prst="orthographicFront"/>
            <a:lightRig rig="threePt" dir="t"/>
          </a:scene3d>
          <a:sp3d extrusionH="38100">
            <a:bevelT w="38100" h="38100"/>
            <a:bevelB w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: Rounded Corners 24">
            <a:extLst>
              <a:ext uri="{FF2B5EF4-FFF2-40B4-BE49-F238E27FC236}">
                <a16:creationId xmlns:a16="http://schemas.microsoft.com/office/drawing/2014/main" id="{63B23F00-FC08-488B-9CD5-F5F6F76CC431}"/>
              </a:ext>
            </a:extLst>
          </xdr:cNvPr>
          <xdr:cNvSpPr/>
        </xdr:nvSpPr>
        <xdr:spPr>
          <a:xfrm>
            <a:off x="7038975" y="523876"/>
            <a:ext cx="3295650" cy="1933574"/>
          </a:xfrm>
          <a:prstGeom prst="roundRect">
            <a:avLst/>
          </a:prstGeom>
          <a:solidFill>
            <a:srgbClr val="3A3D44"/>
          </a:solidFill>
          <a:ln>
            <a:noFill/>
          </a:ln>
          <a:effectLst>
            <a:outerShdw blurRad="50800" dist="38100" dir="2700000" algn="tl" rotWithShape="0">
              <a:prstClr val="black">
                <a:alpha val="46000"/>
              </a:prstClr>
            </a:outerShdw>
          </a:effectLst>
          <a:scene3d>
            <a:camera prst="orthographicFront"/>
            <a:lightRig rig="threePt" dir="t"/>
          </a:scene3d>
          <a:sp3d extrusionH="38100">
            <a:bevelT w="38100" h="38100"/>
            <a:bevelB w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: Rounded Corners 25">
            <a:extLst>
              <a:ext uri="{FF2B5EF4-FFF2-40B4-BE49-F238E27FC236}">
                <a16:creationId xmlns:a16="http://schemas.microsoft.com/office/drawing/2014/main" id="{23918723-8DEF-4AA7-B264-3579A479D3F5}"/>
              </a:ext>
            </a:extLst>
          </xdr:cNvPr>
          <xdr:cNvSpPr/>
        </xdr:nvSpPr>
        <xdr:spPr>
          <a:xfrm>
            <a:off x="10467975" y="523876"/>
            <a:ext cx="3295650" cy="1933574"/>
          </a:xfrm>
          <a:prstGeom prst="roundRect">
            <a:avLst/>
          </a:prstGeom>
          <a:solidFill>
            <a:srgbClr val="3A3D44"/>
          </a:solidFill>
          <a:ln>
            <a:noFill/>
          </a:ln>
          <a:effectLst>
            <a:outerShdw blurRad="50800" dist="38100" dir="2700000" algn="tl" rotWithShape="0">
              <a:prstClr val="black">
                <a:alpha val="46000"/>
              </a:prstClr>
            </a:outerShdw>
          </a:effectLst>
          <a:scene3d>
            <a:camera prst="orthographicFront"/>
            <a:lightRig rig="threePt" dir="t"/>
          </a:scene3d>
          <a:sp3d extrusionH="38100">
            <a:bevelT w="38100" h="38100"/>
            <a:bevelB w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Rectangle: Rounded Corners 26">
            <a:extLst>
              <a:ext uri="{FF2B5EF4-FFF2-40B4-BE49-F238E27FC236}">
                <a16:creationId xmlns:a16="http://schemas.microsoft.com/office/drawing/2014/main" id="{58D7FBBA-1F3F-4ECB-8B4B-162B4BEF9DDA}"/>
              </a:ext>
            </a:extLst>
          </xdr:cNvPr>
          <xdr:cNvSpPr/>
        </xdr:nvSpPr>
        <xdr:spPr>
          <a:xfrm>
            <a:off x="13871112" y="523876"/>
            <a:ext cx="3311988" cy="1933574"/>
          </a:xfrm>
          <a:prstGeom prst="roundRect">
            <a:avLst/>
          </a:prstGeom>
          <a:solidFill>
            <a:srgbClr val="3A3D44"/>
          </a:solidFill>
          <a:ln>
            <a:noFill/>
          </a:ln>
          <a:effectLst>
            <a:outerShdw blurRad="50800" dist="38100" dir="2700000" algn="tl" rotWithShape="0">
              <a:prstClr val="black">
                <a:alpha val="46000"/>
              </a:prstClr>
            </a:outerShdw>
          </a:effectLst>
          <a:scene3d>
            <a:camera prst="orthographicFront"/>
            <a:lightRig rig="threePt" dir="t"/>
          </a:scene3d>
          <a:sp3d extrusionH="38100">
            <a:bevelT w="38100" h="38100"/>
            <a:bevelB w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Rectangle: Rounded Corners 27">
            <a:extLst>
              <a:ext uri="{FF2B5EF4-FFF2-40B4-BE49-F238E27FC236}">
                <a16:creationId xmlns:a16="http://schemas.microsoft.com/office/drawing/2014/main" id="{54751A61-D76C-419C-9F08-89DFD2154E8F}"/>
              </a:ext>
            </a:extLst>
          </xdr:cNvPr>
          <xdr:cNvSpPr/>
        </xdr:nvSpPr>
        <xdr:spPr>
          <a:xfrm>
            <a:off x="3600450" y="4772025"/>
            <a:ext cx="3695700" cy="3076574"/>
          </a:xfrm>
          <a:prstGeom prst="roundRect">
            <a:avLst/>
          </a:prstGeom>
          <a:solidFill>
            <a:srgbClr val="3A3D44">
              <a:alpha val="94000"/>
            </a:srgbClr>
          </a:solidFill>
          <a:ln>
            <a:noFill/>
          </a:ln>
          <a:effectLst>
            <a:innerShdw blurRad="114300" dist="50800" dir="5400000">
              <a:prstClr val="black">
                <a:alpha val="22000"/>
              </a:prstClr>
            </a:innerShdw>
          </a:effectLst>
          <a:scene3d>
            <a:camera prst="orthographicFront"/>
            <a:lightRig rig="threePt" dir="t"/>
          </a:scene3d>
          <a:sp3d extrusionH="38100">
            <a:bevelT w="38100" h="38100"/>
            <a:bevelB w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Rectangle: Rounded Corners 28">
            <a:extLst>
              <a:ext uri="{FF2B5EF4-FFF2-40B4-BE49-F238E27FC236}">
                <a16:creationId xmlns:a16="http://schemas.microsoft.com/office/drawing/2014/main" id="{0C42CB30-C16D-44FA-AA70-CD0C3734F51D}"/>
              </a:ext>
            </a:extLst>
          </xdr:cNvPr>
          <xdr:cNvSpPr/>
        </xdr:nvSpPr>
        <xdr:spPr>
          <a:xfrm>
            <a:off x="7610475" y="5191125"/>
            <a:ext cx="6915149" cy="990600"/>
          </a:xfrm>
          <a:prstGeom prst="roundRect">
            <a:avLst/>
          </a:prstGeom>
          <a:solidFill>
            <a:srgbClr val="3A3D44"/>
          </a:solidFill>
          <a:ln>
            <a:noFill/>
          </a:ln>
          <a:effectLst>
            <a:outerShdw blurRad="50800" dist="38100" dir="2700000" algn="tl" rotWithShape="0">
              <a:prstClr val="black">
                <a:alpha val="46000"/>
              </a:prstClr>
            </a:outerShdw>
          </a:effectLst>
          <a:scene3d>
            <a:camera prst="orthographicFront"/>
            <a:lightRig rig="threePt" dir="t"/>
          </a:scene3d>
          <a:sp3d extrusionH="38100">
            <a:bevelT w="38100" h="38100"/>
            <a:bevelB w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Rectangle: Rounded Corners 29">
            <a:extLst>
              <a:ext uri="{FF2B5EF4-FFF2-40B4-BE49-F238E27FC236}">
                <a16:creationId xmlns:a16="http://schemas.microsoft.com/office/drawing/2014/main" id="{AB4F167F-DCEB-40B3-88E1-BC47622E951C}"/>
              </a:ext>
            </a:extLst>
          </xdr:cNvPr>
          <xdr:cNvSpPr/>
        </xdr:nvSpPr>
        <xdr:spPr>
          <a:xfrm>
            <a:off x="7639051" y="6353174"/>
            <a:ext cx="3352800" cy="1495425"/>
          </a:xfrm>
          <a:prstGeom prst="roundRect">
            <a:avLst/>
          </a:prstGeom>
          <a:solidFill>
            <a:srgbClr val="3A3D44"/>
          </a:solidFill>
          <a:ln>
            <a:noFill/>
          </a:ln>
          <a:effectLst>
            <a:outerShdw blurRad="50800" dist="38100" dir="2700000" algn="tl" rotWithShape="0">
              <a:prstClr val="black">
                <a:alpha val="46000"/>
              </a:prstClr>
            </a:outerShdw>
          </a:effectLst>
          <a:scene3d>
            <a:camera prst="orthographicFront"/>
            <a:lightRig rig="threePt" dir="t"/>
          </a:scene3d>
          <a:sp3d extrusionH="38100">
            <a:bevelT w="38100" h="38100"/>
            <a:bevelB w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Rectangle: Rounded Corners 30">
            <a:extLst>
              <a:ext uri="{FF2B5EF4-FFF2-40B4-BE49-F238E27FC236}">
                <a16:creationId xmlns:a16="http://schemas.microsoft.com/office/drawing/2014/main" id="{7F81D963-784A-47ED-8D2B-F1C3A14BC180}"/>
              </a:ext>
            </a:extLst>
          </xdr:cNvPr>
          <xdr:cNvSpPr/>
        </xdr:nvSpPr>
        <xdr:spPr>
          <a:xfrm>
            <a:off x="11191876" y="6353174"/>
            <a:ext cx="3352800" cy="1495425"/>
          </a:xfrm>
          <a:prstGeom prst="roundRect">
            <a:avLst/>
          </a:prstGeom>
          <a:solidFill>
            <a:srgbClr val="3A3D44"/>
          </a:solidFill>
          <a:ln>
            <a:noFill/>
          </a:ln>
          <a:effectLst>
            <a:outerShdw blurRad="50800" dist="38100" dir="2700000" algn="tl" rotWithShape="0">
              <a:prstClr val="black">
                <a:alpha val="46000"/>
              </a:prstClr>
            </a:outerShdw>
          </a:effectLst>
          <a:scene3d>
            <a:camera prst="orthographicFront"/>
            <a:lightRig rig="threePt" dir="t"/>
          </a:scene3d>
          <a:sp3d extrusionH="38100">
            <a:bevelT w="38100" h="38100"/>
            <a:bevelB w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Rectangle: Rounded Corners 31">
            <a:extLst>
              <a:ext uri="{FF2B5EF4-FFF2-40B4-BE49-F238E27FC236}">
                <a16:creationId xmlns:a16="http://schemas.microsoft.com/office/drawing/2014/main" id="{BADDA921-6291-4ABC-9186-92265211C142}"/>
              </a:ext>
            </a:extLst>
          </xdr:cNvPr>
          <xdr:cNvSpPr/>
        </xdr:nvSpPr>
        <xdr:spPr>
          <a:xfrm>
            <a:off x="14630401" y="4781549"/>
            <a:ext cx="2552700" cy="3000376"/>
          </a:xfrm>
          <a:prstGeom prst="roundRect">
            <a:avLst/>
          </a:prstGeom>
          <a:solidFill>
            <a:srgbClr val="3A3D44"/>
          </a:solidFill>
          <a:ln>
            <a:noFill/>
          </a:ln>
          <a:effectLst>
            <a:outerShdw blurRad="50800" dist="38100" dir="2700000" algn="tl" rotWithShape="0">
              <a:prstClr val="black">
                <a:alpha val="46000"/>
              </a:prstClr>
            </a:outerShdw>
          </a:effectLst>
          <a:scene3d>
            <a:camera prst="orthographicFront"/>
            <a:lightRig rig="threePt" dir="t"/>
          </a:scene3d>
          <a:sp3d extrusionH="38100">
            <a:bevelT w="38100" h="38100"/>
            <a:bevelB w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A9BB9C74-6DCF-400C-A1A0-8BCAB33A87D2}"/>
              </a:ext>
            </a:extLst>
          </xdr:cNvPr>
          <xdr:cNvGrpSpPr/>
        </xdr:nvGrpSpPr>
        <xdr:grpSpPr>
          <a:xfrm>
            <a:off x="5524500" y="1447799"/>
            <a:ext cx="9801225" cy="4203253"/>
            <a:chOff x="5562600" y="1438274"/>
            <a:chExt cx="9801225" cy="4203253"/>
          </a:xfrm>
        </xdr:grpSpPr>
        <xdr:pic>
          <xdr:nvPicPr>
            <xdr:cNvPr id="18" name="Picture 17">
              <a:extLst>
                <a:ext uri="{FF2B5EF4-FFF2-40B4-BE49-F238E27FC236}">
                  <a16:creationId xmlns:a16="http://schemas.microsoft.com/office/drawing/2014/main" id="{EFF99B4D-2590-432D-B6AD-5E4590323F0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115050" y="1895475"/>
              <a:ext cx="9248775" cy="3650832"/>
            </a:xfrm>
            <a:prstGeom prst="rect">
              <a:avLst/>
            </a:prstGeom>
            <a:ln>
              <a:noFill/>
            </a:ln>
            <a:effectLst>
              <a:outerShdw blurRad="304800" dist="88900" dir="21540000" algn="t" rotWithShape="0">
                <a:prstClr val="black">
                  <a:alpha val="63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/>
              <a:bevelB/>
            </a:sp3d>
          </xdr:spPr>
        </xdr:pic>
        <xdr:pic>
          <xdr:nvPicPr>
            <xdr:cNvPr id="20" name="Picture 19">
              <a:extLst>
                <a:ext uri="{FF2B5EF4-FFF2-40B4-BE49-F238E27FC236}">
                  <a16:creationId xmlns:a16="http://schemas.microsoft.com/office/drawing/2014/main" id="{426B3E70-A7D8-4CC7-B3E1-43C0FB99F7D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62600" y="1438274"/>
              <a:ext cx="7496175" cy="4203253"/>
            </a:xfrm>
            <a:prstGeom prst="rect">
              <a:avLst/>
            </a:prstGeom>
            <a:ln>
              <a:noFill/>
            </a:ln>
            <a:effectLst>
              <a:outerShdw blurRad="304800" dist="88900" dir="21540000" algn="t" rotWithShape="0">
                <a:prstClr val="black">
                  <a:alpha val="63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/>
              <a:bevelB/>
            </a:sp3d>
          </xdr:spPr>
        </xdr:pic>
      </xdr:grpSp>
    </xdr:grpSp>
    <xdr:clientData/>
  </xdr:twoCellAnchor>
  <xdr:twoCellAnchor>
    <xdr:from>
      <xdr:col>5</xdr:col>
      <xdr:colOff>476249</xdr:colOff>
      <xdr:row>23</xdr:row>
      <xdr:rowOff>38099</xdr:rowOff>
    </xdr:from>
    <xdr:to>
      <xdr:col>11</xdr:col>
      <xdr:colOff>428625</xdr:colOff>
      <xdr:row>41</xdr:row>
      <xdr:rowOff>142875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8BBD8302-6F08-4ADC-87EF-61D471935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352424</xdr:colOff>
      <xdr:row>25</xdr:row>
      <xdr:rowOff>38099</xdr:rowOff>
    </xdr:from>
    <xdr:to>
      <xdr:col>9</xdr:col>
      <xdr:colOff>209550</xdr:colOff>
      <xdr:row>29</xdr:row>
      <xdr:rowOff>171450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CE6993D-86E0-4676-AED7-3BFB03156759}"/>
            </a:ext>
          </a:extLst>
        </xdr:cNvPr>
        <xdr:cNvSpPr txBox="1"/>
      </xdr:nvSpPr>
      <xdr:spPr>
        <a:xfrm>
          <a:off x="4619624" y="4800599"/>
          <a:ext cx="1076326" cy="8953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1"/>
              </a:solidFill>
              <a:latin typeface="Arial Rounded MT Bold" panose="020F0704030504030204" pitchFamily="34" charset="0"/>
            </a:rPr>
            <a:t>Rich</a:t>
          </a:r>
          <a:r>
            <a:rPr lang="en-US" sz="1600" baseline="0">
              <a:solidFill>
                <a:schemeClr val="bg1"/>
              </a:solidFill>
              <a:latin typeface="Arial Rounded MT Bold" panose="020F0704030504030204" pitchFamily="34" charset="0"/>
            </a:rPr>
            <a:t> In Macro Nutritions</a:t>
          </a:r>
          <a:endParaRPr lang="en-US" sz="1600">
            <a:solidFill>
              <a:schemeClr val="bg1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8</xdr:col>
      <xdr:colOff>47625</xdr:colOff>
      <xdr:row>28</xdr:row>
      <xdr:rowOff>190499</xdr:rowOff>
    </xdr:from>
    <xdr:to>
      <xdr:col>12</xdr:col>
      <xdr:colOff>228599</xdr:colOff>
      <xdr:row>34</xdr:row>
      <xdr:rowOff>28575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92A08885-B8AA-4558-A09B-738263175B35}"/>
            </a:ext>
          </a:extLst>
        </xdr:cNvPr>
        <xdr:cNvGrpSpPr/>
      </xdr:nvGrpSpPr>
      <xdr:grpSpPr>
        <a:xfrm>
          <a:off x="4924425" y="5524499"/>
          <a:ext cx="2619374" cy="981076"/>
          <a:chOff x="4924425" y="5524499"/>
          <a:chExt cx="2619374" cy="981076"/>
        </a:xfrm>
      </xdr:grpSpPr>
      <xdr:sp macro="" textlink="'Piviot Tables'!C12">
        <xdr:nvSpPr>
          <xdr:cNvPr id="36" name="TextBox 35">
            <a:extLst>
              <a:ext uri="{FF2B5EF4-FFF2-40B4-BE49-F238E27FC236}">
                <a16:creationId xmlns:a16="http://schemas.microsoft.com/office/drawing/2014/main" id="{13845555-73F1-4462-9DD5-8DE79435D0A7}"/>
              </a:ext>
            </a:extLst>
          </xdr:cNvPr>
          <xdr:cNvSpPr txBox="1"/>
        </xdr:nvSpPr>
        <xdr:spPr>
          <a:xfrm>
            <a:off x="5191123" y="5600699"/>
            <a:ext cx="1343027" cy="8286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97CCA5B3-875E-4FF3-8CB9-A8F01E2F475E}" type="TxLink">
              <a:rPr lang="en-US" sz="3200">
                <a:solidFill>
                  <a:schemeClr val="bg1"/>
                </a:solidFill>
                <a:latin typeface="Kristen ITC" panose="03050502040202030202" pitchFamily="66" charset="0"/>
                <a:ea typeface="+mn-ea"/>
                <a:cs typeface="+mn-cs"/>
              </a:rPr>
              <a:pPr marL="0" indent="0"/>
              <a:t>9.69%</a:t>
            </a:fld>
            <a:endParaRPr lang="en-US" sz="3200">
              <a:solidFill>
                <a:schemeClr val="bg1"/>
              </a:solidFill>
              <a:latin typeface="Kristen ITC" panose="03050502040202030202" pitchFamily="66" charset="0"/>
              <a:ea typeface="+mn-ea"/>
              <a:cs typeface="+mn-cs"/>
            </a:endParaRPr>
          </a:p>
        </xdr:txBody>
      </xdr: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4B66524-82A6-4FA4-A702-33A6F401F320}"/>
              </a:ext>
            </a:extLst>
          </xdr:cNvPr>
          <xdr:cNvSpPr txBox="1"/>
        </xdr:nvSpPr>
        <xdr:spPr>
          <a:xfrm>
            <a:off x="6315072" y="5524499"/>
            <a:ext cx="1228727" cy="9810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chemeClr val="bg1"/>
                </a:solidFill>
                <a:latin typeface="+mn-lt"/>
              </a:rPr>
              <a:t>Dates</a:t>
            </a:r>
            <a:r>
              <a:rPr lang="en-US" sz="1400" baseline="0">
                <a:solidFill>
                  <a:schemeClr val="bg1"/>
                </a:solidFill>
                <a:latin typeface="+mn-lt"/>
              </a:rPr>
              <a:t> Contributes Highest</a:t>
            </a:r>
            <a:endParaRPr lang="en-US" sz="1400">
              <a:solidFill>
                <a:schemeClr val="bg1"/>
              </a:solidFill>
              <a:latin typeface="+mn-lt"/>
            </a:endParaRPr>
          </a:p>
        </xdr:txBody>
      </xdr:sp>
      <xdr:sp macro="" textlink="">
        <xdr:nvSpPr>
          <xdr:cNvPr id="38" name="Arrow: Up 37">
            <a:extLst>
              <a:ext uri="{FF2B5EF4-FFF2-40B4-BE49-F238E27FC236}">
                <a16:creationId xmlns:a16="http://schemas.microsoft.com/office/drawing/2014/main" id="{64AB605D-ED1D-4082-8526-FE1C17813777}"/>
              </a:ext>
            </a:extLst>
          </xdr:cNvPr>
          <xdr:cNvSpPr/>
        </xdr:nvSpPr>
        <xdr:spPr>
          <a:xfrm>
            <a:off x="4924425" y="5715001"/>
            <a:ext cx="219075" cy="342900"/>
          </a:xfrm>
          <a:prstGeom prst="upArrow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22</xdr:col>
      <xdr:colOff>542926</xdr:colOff>
      <xdr:row>4</xdr:row>
      <xdr:rowOff>28574</xdr:rowOff>
    </xdr:from>
    <xdr:to>
      <xdr:col>28</xdr:col>
      <xdr:colOff>9526</xdr:colOff>
      <xdr:row>13</xdr:row>
      <xdr:rowOff>19050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BC2B26A3-C681-4620-80A7-33C304D45C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609599</xdr:colOff>
      <xdr:row>3</xdr:row>
      <xdr:rowOff>9524</xdr:rowOff>
    </xdr:from>
    <xdr:to>
      <xdr:col>27</xdr:col>
      <xdr:colOff>561975</xdr:colOff>
      <xdr:row>4</xdr:row>
      <xdr:rowOff>161925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DDEA6ECF-5E01-481B-B6D5-8F1A77E3A852}"/>
            </a:ext>
          </a:extLst>
        </xdr:cNvPr>
        <xdr:cNvSpPr txBox="1"/>
      </xdr:nvSpPr>
      <xdr:spPr>
        <a:xfrm>
          <a:off x="14630399" y="581024"/>
          <a:ext cx="2390776" cy="342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1"/>
              </a:solidFill>
              <a:latin typeface="Arial Rounded MT Bold" panose="020F0704030504030204" pitchFamily="34" charset="0"/>
            </a:rPr>
            <a:t>Vitamins Rich Fruits</a:t>
          </a:r>
        </a:p>
      </xdr:txBody>
    </xdr:sp>
    <xdr:clientData/>
  </xdr:twoCellAnchor>
  <xdr:twoCellAnchor>
    <xdr:from>
      <xdr:col>8</xdr:col>
      <xdr:colOff>307601</xdr:colOff>
      <xdr:row>15</xdr:row>
      <xdr:rowOff>64434</xdr:rowOff>
    </xdr:from>
    <xdr:to>
      <xdr:col>11</xdr:col>
      <xdr:colOff>392207</xdr:colOff>
      <xdr:row>19</xdr:row>
      <xdr:rowOff>134471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324947CD-63BF-4C6E-8357-40F03DB67619}"/>
            </a:ext>
          </a:extLst>
        </xdr:cNvPr>
        <xdr:cNvSpPr txBox="1"/>
      </xdr:nvSpPr>
      <xdr:spPr>
        <a:xfrm>
          <a:off x="5148542" y="2921934"/>
          <a:ext cx="1899959" cy="8320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1"/>
              </a:solidFill>
              <a:latin typeface="Arial Rounded MT Bold" panose="020F0704030504030204" pitchFamily="34" charset="0"/>
            </a:rPr>
            <a:t>Number of Fruits</a:t>
          </a:r>
          <a:r>
            <a:rPr lang="en-US" sz="1600" baseline="0">
              <a:solidFill>
                <a:schemeClr val="bg1"/>
              </a:solidFill>
              <a:latin typeface="Arial Rounded MT Bold" panose="020F0704030504030204" pitchFamily="34" charset="0"/>
            </a:rPr>
            <a:t> Used for analyse</a:t>
          </a:r>
          <a:endParaRPr lang="en-US" sz="1600">
            <a:solidFill>
              <a:schemeClr val="bg1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6</xdr:col>
      <xdr:colOff>590547</xdr:colOff>
      <xdr:row>14</xdr:row>
      <xdr:rowOff>110938</xdr:rowOff>
    </xdr:from>
    <xdr:to>
      <xdr:col>8</xdr:col>
      <xdr:colOff>600075</xdr:colOff>
      <xdr:row>18</xdr:row>
      <xdr:rowOff>129988</xdr:rowOff>
    </xdr:to>
    <xdr:sp macro="" textlink="'Piviot Tables'!B24">
      <xdr:nvSpPr>
        <xdr:cNvPr id="62" name="TextBox 61">
          <a:extLst>
            <a:ext uri="{FF2B5EF4-FFF2-40B4-BE49-F238E27FC236}">
              <a16:creationId xmlns:a16="http://schemas.microsoft.com/office/drawing/2014/main" id="{27523C6A-A7DA-431D-B497-C6A90159A94E}"/>
            </a:ext>
          </a:extLst>
        </xdr:cNvPr>
        <xdr:cNvSpPr txBox="1"/>
      </xdr:nvSpPr>
      <xdr:spPr>
        <a:xfrm>
          <a:off x="4221253" y="2777938"/>
          <a:ext cx="1219763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43CD220-D90C-49B1-9F65-CAAE56B1A2BD}" type="TxLink">
            <a:rPr lang="en-US" sz="4000" b="0" i="0" u="none" strike="noStrike">
              <a:solidFill>
                <a:schemeClr val="bg1"/>
              </a:solidFill>
              <a:latin typeface="Arial Black" panose="020B0A04020102020204" pitchFamily="34" charset="0"/>
              <a:cs typeface="Calibri"/>
            </a:rPr>
            <a:pPr/>
            <a:t>46</a:t>
          </a:fld>
          <a:endParaRPr lang="en-US" sz="54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24</xdr:col>
      <xdr:colOff>438149</xdr:colOff>
      <xdr:row>25</xdr:row>
      <xdr:rowOff>57149</xdr:rowOff>
    </xdr:from>
    <xdr:to>
      <xdr:col>28</xdr:col>
      <xdr:colOff>390525</xdr:colOff>
      <xdr:row>27</xdr:row>
      <xdr:rowOff>19050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92685AE6-EB2E-4BCE-8C21-DC561C1C84D8}"/>
            </a:ext>
          </a:extLst>
        </xdr:cNvPr>
        <xdr:cNvSpPr txBox="1"/>
      </xdr:nvSpPr>
      <xdr:spPr>
        <a:xfrm>
          <a:off x="15068549" y="4819649"/>
          <a:ext cx="2390776" cy="342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u="sng">
              <a:solidFill>
                <a:schemeClr val="bg1"/>
              </a:solidFill>
              <a:latin typeface="Arial Rounded MT Bold" panose="020F0704030504030204" pitchFamily="34" charset="0"/>
            </a:rPr>
            <a:t>Hight</a:t>
          </a:r>
          <a:r>
            <a:rPr lang="en-US" sz="1600" u="sng" baseline="0">
              <a:solidFill>
                <a:schemeClr val="bg1"/>
              </a:solidFill>
              <a:latin typeface="Arial Rounded MT Bold" panose="020F0704030504030204" pitchFamily="34" charset="0"/>
            </a:rPr>
            <a:t> Protein</a:t>
          </a:r>
          <a:r>
            <a:rPr lang="en-US" sz="1600" u="sng">
              <a:solidFill>
                <a:schemeClr val="bg1"/>
              </a:solidFill>
              <a:latin typeface="Arial Rounded MT Bold" panose="020F0704030504030204" pitchFamily="34" charset="0"/>
            </a:rPr>
            <a:t> Fruits</a:t>
          </a:r>
        </a:p>
      </xdr:txBody>
    </xdr:sp>
    <xdr:clientData/>
  </xdr:twoCellAnchor>
  <xdr:twoCellAnchor editAs="oneCell">
    <xdr:from>
      <xdr:col>24</xdr:col>
      <xdr:colOff>342900</xdr:colOff>
      <xdr:row>27</xdr:row>
      <xdr:rowOff>180975</xdr:rowOff>
    </xdr:from>
    <xdr:to>
      <xdr:col>28</xdr:col>
      <xdr:colOff>38100</xdr:colOff>
      <xdr:row>39</xdr:row>
      <xdr:rowOff>28575</xdr:rowOff>
    </xdr:to>
    <xdr:pic>
      <xdr:nvPicPr>
        <xdr:cNvPr id="9" name="Graphic 8" descr="Fruit bowl">
          <a:extLst>
            <a:ext uri="{FF2B5EF4-FFF2-40B4-BE49-F238E27FC236}">
              <a16:creationId xmlns:a16="http://schemas.microsoft.com/office/drawing/2014/main" id="{1C14D2C0-FABD-4BC2-A320-DD02DD728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4973300" y="5324475"/>
          <a:ext cx="2133600" cy="2133600"/>
        </a:xfrm>
        <a:prstGeom prst="rect">
          <a:avLst/>
        </a:prstGeom>
      </xdr:spPr>
    </xdr:pic>
    <xdr:clientData/>
  </xdr:twoCellAnchor>
  <xdr:twoCellAnchor>
    <xdr:from>
      <xdr:col>25</xdr:col>
      <xdr:colOff>9524</xdr:colOff>
      <xdr:row>27</xdr:row>
      <xdr:rowOff>28574</xdr:rowOff>
    </xdr:from>
    <xdr:to>
      <xdr:col>27</xdr:col>
      <xdr:colOff>323851</xdr:colOff>
      <xdr:row>40</xdr:row>
      <xdr:rowOff>142875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AD642ED-B0F4-4F83-AF4F-97BA413FB214}"/>
            </a:ext>
          </a:extLst>
        </xdr:cNvPr>
        <xdr:cNvGrpSpPr/>
      </xdr:nvGrpSpPr>
      <xdr:grpSpPr>
        <a:xfrm>
          <a:off x="15249524" y="5172074"/>
          <a:ext cx="1533527" cy="2590801"/>
          <a:chOff x="14982824" y="5048249"/>
          <a:chExt cx="1533527" cy="2590801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A36F3E63-E4CD-445B-BA25-4A9C230349EF}"/>
              </a:ext>
            </a:extLst>
          </xdr:cNvPr>
          <xdr:cNvGrpSpPr/>
        </xdr:nvGrpSpPr>
        <xdr:grpSpPr>
          <a:xfrm>
            <a:off x="15563849" y="5067299"/>
            <a:ext cx="952502" cy="2571751"/>
            <a:chOff x="14468474" y="5257799"/>
            <a:chExt cx="952502" cy="2571751"/>
          </a:xfrm>
        </xdr:grpSpPr>
        <xdr:sp macro="" textlink="'Piviot Tables'!C29">
          <xdr:nvSpPr>
            <xdr:cNvPr id="40" name="TextBox 39">
              <a:extLst>
                <a:ext uri="{FF2B5EF4-FFF2-40B4-BE49-F238E27FC236}">
                  <a16:creationId xmlns:a16="http://schemas.microsoft.com/office/drawing/2014/main" id="{BB97718A-412F-4A43-955B-E1246459BECE}"/>
                </a:ext>
              </a:extLst>
            </xdr:cNvPr>
            <xdr:cNvSpPr txBox="1"/>
          </xdr:nvSpPr>
          <xdr:spPr>
            <a:xfrm>
              <a:off x="14468474" y="5257799"/>
              <a:ext cx="952502" cy="2762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r"/>
              <a:fld id="{8F1B5F3D-688C-4E9D-8567-7FA93B5FA793}" type="TxLink">
                <a:rPr lang="en-US" sz="12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pPr marL="0" indent="0" algn="r"/>
                <a:t>2</a:t>
              </a:fld>
              <a:endParaRPr lang="en-US" sz="1200" b="1" i="0" u="none" strike="noStrike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'Piviot Tables'!C30">
          <xdr:nvSpPr>
            <xdr:cNvPr id="47" name="TextBox 46">
              <a:extLst>
                <a:ext uri="{FF2B5EF4-FFF2-40B4-BE49-F238E27FC236}">
                  <a16:creationId xmlns:a16="http://schemas.microsoft.com/office/drawing/2014/main" id="{2445E896-9FD0-473F-8916-208018BAA2EB}"/>
                </a:ext>
              </a:extLst>
            </xdr:cNvPr>
            <xdr:cNvSpPr txBox="1"/>
          </xdr:nvSpPr>
          <xdr:spPr>
            <a:xfrm>
              <a:off x="14468474" y="5467349"/>
              <a:ext cx="952502" cy="2762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r"/>
              <a:fld id="{9904D700-3A23-47BF-8130-3927846E0311}" type="TxLink">
                <a:rPr lang="en-US" sz="12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pPr marL="0" indent="0" algn="r"/>
                <a:t>1.57</a:t>
              </a:fld>
              <a:endParaRPr lang="en-US" sz="1200" b="1" i="0" u="none" strike="noStrike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'Piviot Tables'!C31">
          <xdr:nvSpPr>
            <xdr:cNvPr id="48" name="TextBox 47">
              <a:extLst>
                <a:ext uri="{FF2B5EF4-FFF2-40B4-BE49-F238E27FC236}">
                  <a16:creationId xmlns:a16="http://schemas.microsoft.com/office/drawing/2014/main" id="{4A22FF46-6C24-4E3E-96A1-22F43014B4D3}"/>
                </a:ext>
              </a:extLst>
            </xdr:cNvPr>
            <xdr:cNvSpPr txBox="1"/>
          </xdr:nvSpPr>
          <xdr:spPr>
            <a:xfrm>
              <a:off x="14468474" y="5714999"/>
              <a:ext cx="952502" cy="2762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r"/>
              <a:fld id="{9CE9CCC9-6441-488A-932A-097915B87559}" type="TxLink">
                <a:rPr lang="en-US" sz="12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pPr marL="0" indent="0" algn="r"/>
                <a:t>1.81</a:t>
              </a:fld>
              <a:endParaRPr lang="en-US" sz="1200" b="1" i="0" u="none" strike="noStrike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'Piviot Tables'!C32">
          <xdr:nvSpPr>
            <xdr:cNvPr id="49" name="TextBox 48">
              <a:extLst>
                <a:ext uri="{FF2B5EF4-FFF2-40B4-BE49-F238E27FC236}">
                  <a16:creationId xmlns:a16="http://schemas.microsoft.com/office/drawing/2014/main" id="{3B552A43-1247-4CBD-9CD6-4D995164783D}"/>
                </a:ext>
              </a:extLst>
            </xdr:cNvPr>
            <xdr:cNvSpPr txBox="1"/>
          </xdr:nvSpPr>
          <xdr:spPr>
            <a:xfrm>
              <a:off x="14468474" y="5962649"/>
              <a:ext cx="952502" cy="2762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r"/>
              <a:fld id="{C77AC086-E0C0-41FC-ABFE-E0B8EAD85987}" type="TxLink">
                <a:rPr lang="en-US" sz="12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pPr marL="0" indent="0" algn="r"/>
                <a:t>1.47</a:t>
              </a:fld>
              <a:endParaRPr lang="en-US" sz="1200" b="1" i="0" u="none" strike="noStrike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'Piviot Tables'!C33">
          <xdr:nvSpPr>
            <xdr:cNvPr id="50" name="TextBox 49">
              <a:extLst>
                <a:ext uri="{FF2B5EF4-FFF2-40B4-BE49-F238E27FC236}">
                  <a16:creationId xmlns:a16="http://schemas.microsoft.com/office/drawing/2014/main" id="{AF3BF2E0-8499-4652-8368-BBA9065455A5}"/>
                </a:ext>
              </a:extLst>
            </xdr:cNvPr>
            <xdr:cNvSpPr txBox="1"/>
          </xdr:nvSpPr>
          <xdr:spPr>
            <a:xfrm>
              <a:off x="14468474" y="6257924"/>
              <a:ext cx="952502" cy="2762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r"/>
              <a:fld id="{163F5CCA-B2FD-4B16-9C2C-F964645E164C}" type="TxLink">
                <a:rPr lang="en-US" sz="12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pPr marL="0" indent="0" algn="r"/>
                <a:t>1.9</a:t>
              </a:fld>
              <a:endParaRPr lang="en-US" sz="1200" b="1" i="0" u="none" strike="noStrike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'Piviot Tables'!C34">
          <xdr:nvSpPr>
            <xdr:cNvPr id="51" name="TextBox 50">
              <a:extLst>
                <a:ext uri="{FF2B5EF4-FFF2-40B4-BE49-F238E27FC236}">
                  <a16:creationId xmlns:a16="http://schemas.microsoft.com/office/drawing/2014/main" id="{1E421A53-6EEB-4D57-87A2-D84DD1120914}"/>
                </a:ext>
              </a:extLst>
            </xdr:cNvPr>
            <xdr:cNvSpPr txBox="1"/>
          </xdr:nvSpPr>
          <xdr:spPr>
            <a:xfrm>
              <a:off x="14468474" y="6524624"/>
              <a:ext cx="952502" cy="2762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r"/>
              <a:fld id="{1584FC7F-F46F-4916-8D92-D62E06414F2E}" type="TxLink">
                <a:rPr lang="en-US" sz="12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pPr marL="0" indent="0" algn="r"/>
                <a:t>2.55</a:t>
              </a:fld>
              <a:endParaRPr lang="en-US" sz="1200" b="1" i="0" u="none" strike="noStrike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'Piviot Tables'!C35">
          <xdr:nvSpPr>
            <xdr:cNvPr id="52" name="TextBox 51">
              <a:extLst>
                <a:ext uri="{FF2B5EF4-FFF2-40B4-BE49-F238E27FC236}">
                  <a16:creationId xmlns:a16="http://schemas.microsoft.com/office/drawing/2014/main" id="{392D6AFE-3EF6-4209-BCAC-FCF686AC5064}"/>
                </a:ext>
              </a:extLst>
            </xdr:cNvPr>
            <xdr:cNvSpPr txBox="1"/>
          </xdr:nvSpPr>
          <xdr:spPr>
            <a:xfrm>
              <a:off x="14468474" y="6781799"/>
              <a:ext cx="952502" cy="2762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r"/>
              <a:fld id="{9C833796-6821-41AF-9A54-0EBC1D0A1A24}" type="TxLink">
                <a:rPr lang="en-US" sz="12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pPr marL="0" indent="0" algn="r"/>
                <a:t>1.47</a:t>
              </a:fld>
              <a:endParaRPr lang="en-US" sz="1200" b="1" i="0" u="none" strike="noStrike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'Piviot Tables'!C36">
          <xdr:nvSpPr>
            <xdr:cNvPr id="53" name="TextBox 52">
              <a:extLst>
                <a:ext uri="{FF2B5EF4-FFF2-40B4-BE49-F238E27FC236}">
                  <a16:creationId xmlns:a16="http://schemas.microsoft.com/office/drawing/2014/main" id="{FF8FB6AE-E5AA-44E8-958A-07063CCA5952}"/>
                </a:ext>
              </a:extLst>
            </xdr:cNvPr>
            <xdr:cNvSpPr txBox="1"/>
          </xdr:nvSpPr>
          <xdr:spPr>
            <a:xfrm>
              <a:off x="14468474" y="7058024"/>
              <a:ext cx="952502" cy="2762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r"/>
              <a:fld id="{A239D076-F72A-4AF7-9112-C457F83B2D5A}" type="TxLink">
                <a:rPr lang="en-US" sz="12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pPr marL="0" indent="0" algn="r"/>
                <a:t>1.88</a:t>
              </a:fld>
              <a:endParaRPr lang="en-US" sz="1200" b="1" i="0" u="none" strike="noStrike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'Piviot Tables'!C37">
          <xdr:nvSpPr>
            <xdr:cNvPr id="54" name="TextBox 53">
              <a:extLst>
                <a:ext uri="{FF2B5EF4-FFF2-40B4-BE49-F238E27FC236}">
                  <a16:creationId xmlns:a16="http://schemas.microsoft.com/office/drawing/2014/main" id="{88579BB0-BAE5-405D-B17B-3E15A8D64C03}"/>
                </a:ext>
              </a:extLst>
            </xdr:cNvPr>
            <xdr:cNvSpPr txBox="1"/>
          </xdr:nvSpPr>
          <xdr:spPr>
            <a:xfrm>
              <a:off x="14468474" y="7305674"/>
              <a:ext cx="952502" cy="2762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r"/>
              <a:fld id="{33E55639-5B93-41A2-BFDB-83EA2F67695D}" type="TxLink">
                <a:rPr lang="en-US" sz="12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pPr marL="0" indent="0" algn="r"/>
                <a:t>2.2</a:t>
              </a:fld>
              <a:endParaRPr lang="en-US" sz="1200" b="1" i="0" u="none" strike="noStrike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'Piviot Tables'!C38">
          <xdr:nvSpPr>
            <xdr:cNvPr id="55" name="TextBox 54">
              <a:extLst>
                <a:ext uri="{FF2B5EF4-FFF2-40B4-BE49-F238E27FC236}">
                  <a16:creationId xmlns:a16="http://schemas.microsoft.com/office/drawing/2014/main" id="{C40C4751-D9C5-44D2-92EA-4D027A1D113A}"/>
                </a:ext>
              </a:extLst>
            </xdr:cNvPr>
            <xdr:cNvSpPr txBox="1"/>
          </xdr:nvSpPr>
          <xdr:spPr>
            <a:xfrm>
              <a:off x="14468474" y="7553324"/>
              <a:ext cx="952502" cy="2762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 algn="r"/>
              <a:fld id="{C907F5D8-8579-49C0-9F1E-9847B077383A}" type="TxLink">
                <a:rPr lang="en-US" sz="12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pPr marL="0" indent="0" algn="r"/>
                <a:t>1.67</a:t>
              </a:fld>
              <a:endParaRPr lang="en-US" sz="1200" b="1" i="0" u="none" strike="noStrike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</xdr:grpSp>
      <xdr:grpSp>
        <xdr:nvGrpSpPr>
          <xdr:cNvPr id="56" name="Group 55">
            <a:extLst>
              <a:ext uri="{FF2B5EF4-FFF2-40B4-BE49-F238E27FC236}">
                <a16:creationId xmlns:a16="http://schemas.microsoft.com/office/drawing/2014/main" id="{2C8B5071-A51F-4B23-866D-5C6DE783BCD3}"/>
              </a:ext>
            </a:extLst>
          </xdr:cNvPr>
          <xdr:cNvGrpSpPr/>
        </xdr:nvGrpSpPr>
        <xdr:grpSpPr>
          <a:xfrm>
            <a:off x="14982824" y="5048249"/>
            <a:ext cx="952502" cy="2571751"/>
            <a:chOff x="14906624" y="5238749"/>
            <a:chExt cx="952502" cy="2571751"/>
          </a:xfrm>
        </xdr:grpSpPr>
        <xdr:sp macro="" textlink="'Piviot Tables'!B29">
          <xdr:nvSpPr>
            <xdr:cNvPr id="57" name="TextBox 56">
              <a:extLst>
                <a:ext uri="{FF2B5EF4-FFF2-40B4-BE49-F238E27FC236}">
                  <a16:creationId xmlns:a16="http://schemas.microsoft.com/office/drawing/2014/main" id="{34A4A46C-603A-4DF7-997E-F1BDA5390D03}"/>
                </a:ext>
              </a:extLst>
            </xdr:cNvPr>
            <xdr:cNvSpPr txBox="1"/>
          </xdr:nvSpPr>
          <xdr:spPr>
            <a:xfrm>
              <a:off x="14906624" y="5238749"/>
              <a:ext cx="952502" cy="2762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95403E85-21A4-40BC-8722-C6080939AA7C}" type="TxLink">
                <a:rPr lang="en-US" sz="12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Avocado</a:t>
              </a:fld>
              <a:endParaRPr lang="en-US" sz="1100" b="1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'Piviot Tables'!B30">
          <xdr:nvSpPr>
            <xdr:cNvPr id="58" name="TextBox 57">
              <a:extLst>
                <a:ext uri="{FF2B5EF4-FFF2-40B4-BE49-F238E27FC236}">
                  <a16:creationId xmlns:a16="http://schemas.microsoft.com/office/drawing/2014/main" id="{98397C63-D662-43BC-BAAB-90D3B42E3C3F}"/>
                </a:ext>
              </a:extLst>
            </xdr:cNvPr>
            <xdr:cNvSpPr txBox="1"/>
          </xdr:nvSpPr>
          <xdr:spPr>
            <a:xfrm>
              <a:off x="14906624" y="5448299"/>
              <a:ext cx="952502" cy="2762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37E38E4C-3E54-4F26-85EC-F8EEE4C1C3E8}" type="TxLink">
                <a:rPr lang="en-US" sz="12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pPr marL="0" indent="0"/>
                <a:t>Cherimoya</a:t>
              </a:fld>
              <a:endParaRPr lang="en-US" sz="1200" b="1" i="0" u="none" strike="noStrike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'Piviot Tables'!B31">
          <xdr:nvSpPr>
            <xdr:cNvPr id="59" name="TextBox 58">
              <a:extLst>
                <a:ext uri="{FF2B5EF4-FFF2-40B4-BE49-F238E27FC236}">
                  <a16:creationId xmlns:a16="http://schemas.microsoft.com/office/drawing/2014/main" id="{6EEFB2D7-EA88-4E75-BD68-8887647156B1}"/>
                </a:ext>
              </a:extLst>
            </xdr:cNvPr>
            <xdr:cNvSpPr txBox="1"/>
          </xdr:nvSpPr>
          <xdr:spPr>
            <a:xfrm>
              <a:off x="14906624" y="5695949"/>
              <a:ext cx="952502" cy="2762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7038C5EB-3792-411F-8256-1413221D2B02}" type="TxLink">
                <a:rPr lang="en-US" sz="12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pPr marL="0" indent="0"/>
                <a:t>Dates</a:t>
              </a:fld>
              <a:endParaRPr lang="en-US" sz="1200" b="1" i="0" u="none" strike="noStrike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'Piviot Tables'!B32">
          <xdr:nvSpPr>
            <xdr:cNvPr id="63" name="TextBox 62">
              <a:extLst>
                <a:ext uri="{FF2B5EF4-FFF2-40B4-BE49-F238E27FC236}">
                  <a16:creationId xmlns:a16="http://schemas.microsoft.com/office/drawing/2014/main" id="{E8DE8ED2-465C-4393-BF52-B7618B650FED}"/>
                </a:ext>
              </a:extLst>
            </xdr:cNvPr>
            <xdr:cNvSpPr txBox="1"/>
          </xdr:nvSpPr>
          <xdr:spPr>
            <a:xfrm>
              <a:off x="14906624" y="5943599"/>
              <a:ext cx="952502" cy="2762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AC9EC084-4A67-4365-B738-9D16A40D4BC2}" type="TxLink">
                <a:rPr lang="en-US" sz="12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pPr marL="0" indent="0"/>
                <a:t>Durian</a:t>
              </a:fld>
              <a:endParaRPr lang="en-US" sz="1200" b="1" i="0" u="none" strike="noStrike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'Piviot Tables'!B33">
          <xdr:nvSpPr>
            <xdr:cNvPr id="64" name="TextBox 63">
              <a:extLst>
                <a:ext uri="{FF2B5EF4-FFF2-40B4-BE49-F238E27FC236}">
                  <a16:creationId xmlns:a16="http://schemas.microsoft.com/office/drawing/2014/main" id="{22D5BF88-EC45-489E-9A1C-20F0F194D52C}"/>
                </a:ext>
              </a:extLst>
            </xdr:cNvPr>
            <xdr:cNvSpPr txBox="1"/>
          </xdr:nvSpPr>
          <xdr:spPr>
            <a:xfrm>
              <a:off x="14906624" y="6238874"/>
              <a:ext cx="952502" cy="2762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1CF8CB94-7145-4882-9681-57027691B030}" type="TxLink">
                <a:rPr lang="en-US" sz="12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pPr marL="0" indent="0"/>
                <a:t>Groundcherries</a:t>
              </a:fld>
              <a:endParaRPr lang="en-US" sz="1200" b="1" i="0" u="none" strike="noStrike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'Piviot Tables'!B34">
          <xdr:nvSpPr>
            <xdr:cNvPr id="65" name="TextBox 64">
              <a:extLst>
                <a:ext uri="{FF2B5EF4-FFF2-40B4-BE49-F238E27FC236}">
                  <a16:creationId xmlns:a16="http://schemas.microsoft.com/office/drawing/2014/main" id="{A8C6FE14-DEB3-4E4C-A1C6-75F1BEE45A42}"/>
                </a:ext>
              </a:extLst>
            </xdr:cNvPr>
            <xdr:cNvSpPr txBox="1"/>
          </xdr:nvSpPr>
          <xdr:spPr>
            <a:xfrm>
              <a:off x="14906624" y="6505574"/>
              <a:ext cx="952502" cy="2762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153F6BF3-E5F5-4ABC-B3AF-86D301D2322A}" type="TxLink">
                <a:rPr lang="en-US" sz="12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pPr marL="0" indent="0"/>
                <a:t>Guava</a:t>
              </a:fld>
              <a:endParaRPr lang="en-US" sz="1200" b="1" i="0" u="none" strike="noStrike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'Piviot Tables'!B35">
          <xdr:nvSpPr>
            <xdr:cNvPr id="66" name="TextBox 65">
              <a:extLst>
                <a:ext uri="{FF2B5EF4-FFF2-40B4-BE49-F238E27FC236}">
                  <a16:creationId xmlns:a16="http://schemas.microsoft.com/office/drawing/2014/main" id="{3DDF8804-AA98-451B-9968-8CD34E05E65C}"/>
                </a:ext>
              </a:extLst>
            </xdr:cNvPr>
            <xdr:cNvSpPr txBox="1"/>
          </xdr:nvSpPr>
          <xdr:spPr>
            <a:xfrm>
              <a:off x="14906624" y="6762749"/>
              <a:ext cx="952502" cy="2762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B0F2474C-31F0-42ED-A434-18B818EC0DA7}" type="TxLink">
                <a:rPr lang="en-US" sz="12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pPr marL="0" indent="0"/>
                <a:t>Jackfruit</a:t>
              </a:fld>
              <a:endParaRPr lang="en-US" sz="1200" b="1" i="0" u="none" strike="noStrike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'Piviot Tables'!B36">
          <xdr:nvSpPr>
            <xdr:cNvPr id="67" name="TextBox 66">
              <a:extLst>
                <a:ext uri="{FF2B5EF4-FFF2-40B4-BE49-F238E27FC236}">
                  <a16:creationId xmlns:a16="http://schemas.microsoft.com/office/drawing/2014/main" id="{099E8D65-E277-425C-B567-C3D68FF1C543}"/>
                </a:ext>
              </a:extLst>
            </xdr:cNvPr>
            <xdr:cNvSpPr txBox="1"/>
          </xdr:nvSpPr>
          <xdr:spPr>
            <a:xfrm>
              <a:off x="14906624" y="7038974"/>
              <a:ext cx="952502" cy="2762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D29F6850-3FE3-4279-A0EF-76A83E7B1488}" type="TxLink">
                <a:rPr lang="en-US" sz="12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pPr marL="0" indent="0"/>
                <a:t>Kumquat</a:t>
              </a:fld>
              <a:endParaRPr lang="en-US" sz="1200" b="1" i="0" u="none" strike="noStrike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'Piviot Tables'!B37">
          <xdr:nvSpPr>
            <xdr:cNvPr id="68" name="TextBox 67">
              <a:extLst>
                <a:ext uri="{FF2B5EF4-FFF2-40B4-BE49-F238E27FC236}">
                  <a16:creationId xmlns:a16="http://schemas.microsoft.com/office/drawing/2014/main" id="{FD17A51C-2F28-478F-B570-CCEAA2F5292E}"/>
                </a:ext>
              </a:extLst>
            </xdr:cNvPr>
            <xdr:cNvSpPr txBox="1"/>
          </xdr:nvSpPr>
          <xdr:spPr>
            <a:xfrm>
              <a:off x="14906624" y="7286624"/>
              <a:ext cx="952502" cy="2762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8CB45A81-F019-4426-83EA-314F576758B8}" type="TxLink">
                <a:rPr lang="en-US" sz="12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pPr marL="0" indent="0"/>
                <a:t>Passion</a:t>
              </a:fld>
              <a:endParaRPr lang="en-US" sz="1200" b="1" i="0" u="none" strike="noStrike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  <xdr:sp macro="" textlink="'Piviot Tables'!B38">
          <xdr:nvSpPr>
            <xdr:cNvPr id="69" name="TextBox 68">
              <a:extLst>
                <a:ext uri="{FF2B5EF4-FFF2-40B4-BE49-F238E27FC236}">
                  <a16:creationId xmlns:a16="http://schemas.microsoft.com/office/drawing/2014/main" id="{293C63A1-FE33-4122-9B55-E27C4EFAC236}"/>
                </a:ext>
              </a:extLst>
            </xdr:cNvPr>
            <xdr:cNvSpPr txBox="1"/>
          </xdr:nvSpPr>
          <xdr:spPr>
            <a:xfrm>
              <a:off x="14906624" y="7534274"/>
              <a:ext cx="952502" cy="2762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AEFBDC8B-FA45-4513-841D-FF5DEC5199C9}" type="TxLink">
                <a:rPr lang="en-US" sz="1200" b="1" i="0" u="none" strike="noStrike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pPr marL="0" indent="0"/>
                <a:t>Pomegranate</a:t>
              </a:fld>
              <a:endParaRPr lang="en-US" sz="1200" b="1" i="0" u="none" strike="noStrike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endParaRPr>
            </a:p>
          </xdr:txBody>
        </xdr:sp>
      </xdr:grpSp>
    </xdr:grpSp>
    <xdr:clientData/>
  </xdr:twoCellAnchor>
  <xdr:twoCellAnchor>
    <xdr:from>
      <xdr:col>1</xdr:col>
      <xdr:colOff>190500</xdr:colOff>
      <xdr:row>6</xdr:row>
      <xdr:rowOff>180975</xdr:rowOff>
    </xdr:from>
    <xdr:to>
      <xdr:col>5</xdr:col>
      <xdr:colOff>342900</xdr:colOff>
      <xdr:row>17</xdr:row>
      <xdr:rowOff>152399</xdr:rowOff>
    </xdr:to>
    <xdr:graphicFrame macro="">
      <xdr:nvGraphicFramePr>
        <xdr:cNvPr id="83" name="Chart 82">
          <a:extLst>
            <a:ext uri="{FF2B5EF4-FFF2-40B4-BE49-F238E27FC236}">
              <a16:creationId xmlns:a16="http://schemas.microsoft.com/office/drawing/2014/main" id="{0D6BDD77-2DF0-465C-A780-32E4BCBC5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590549</xdr:colOff>
      <xdr:row>4</xdr:row>
      <xdr:rowOff>19049</xdr:rowOff>
    </xdr:from>
    <xdr:to>
      <xdr:col>5</xdr:col>
      <xdr:colOff>400051</xdr:colOff>
      <xdr:row>8</xdr:row>
      <xdr:rowOff>104775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7E9D0E68-8FAD-4130-9143-F29B8346C8A3}"/>
            </a:ext>
          </a:extLst>
        </xdr:cNvPr>
        <xdr:cNvSpPr txBox="1"/>
      </xdr:nvSpPr>
      <xdr:spPr>
        <a:xfrm>
          <a:off x="1809749" y="781049"/>
          <a:ext cx="1638302" cy="847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bg1"/>
              </a:solidFill>
              <a:latin typeface="Montserrat" pitchFamily="2" charset="0"/>
            </a:rPr>
            <a:t>Water Melon</a:t>
          </a:r>
          <a:r>
            <a:rPr lang="en-US" sz="1200" b="1" baseline="0">
              <a:solidFill>
                <a:schemeClr val="bg1"/>
              </a:solidFill>
              <a:latin typeface="Montserrat" pitchFamily="2" charset="0"/>
            </a:rPr>
            <a:t> </a:t>
          </a:r>
          <a:r>
            <a:rPr lang="en-US" sz="1200" b="0" baseline="0">
              <a:solidFill>
                <a:schemeClr val="bg1"/>
              </a:solidFill>
              <a:latin typeface="Montserrat" pitchFamily="2" charset="0"/>
            </a:rPr>
            <a:t>contains highest water content</a:t>
          </a:r>
          <a:endParaRPr lang="en-US" sz="1200" b="0">
            <a:solidFill>
              <a:schemeClr val="bg1"/>
            </a:solidFill>
            <a:latin typeface="Montserrat" pitchFamily="2" charset="0"/>
          </a:endParaRPr>
        </a:p>
      </xdr:txBody>
    </xdr:sp>
    <xdr:clientData/>
  </xdr:twoCellAnchor>
  <xdr:twoCellAnchor>
    <xdr:from>
      <xdr:col>3</xdr:col>
      <xdr:colOff>247649</xdr:colOff>
      <xdr:row>12</xdr:row>
      <xdr:rowOff>114299</xdr:rowOff>
    </xdr:from>
    <xdr:to>
      <xdr:col>6</xdr:col>
      <xdr:colOff>57151</xdr:colOff>
      <xdr:row>17</xdr:row>
      <xdr:rowOff>9525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356A00AE-2932-49CA-BFF9-3CAD96EC848C}"/>
            </a:ext>
          </a:extLst>
        </xdr:cNvPr>
        <xdr:cNvSpPr txBox="1"/>
      </xdr:nvSpPr>
      <xdr:spPr>
        <a:xfrm>
          <a:off x="2076449" y="2400299"/>
          <a:ext cx="1638302" cy="847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>
              <a:solidFill>
                <a:schemeClr val="bg1"/>
              </a:solidFill>
              <a:latin typeface="Montserrat" pitchFamily="2" charset="0"/>
            </a:rPr>
            <a:t>Dates </a:t>
          </a:r>
          <a:r>
            <a:rPr lang="en-US" sz="1200" b="0" baseline="0">
              <a:solidFill>
                <a:schemeClr val="bg1"/>
              </a:solidFill>
              <a:latin typeface="Montserrat" pitchFamily="2" charset="0"/>
            </a:rPr>
            <a:t>contains lowest water content</a:t>
          </a:r>
          <a:endParaRPr lang="en-US" sz="1200" b="0">
            <a:solidFill>
              <a:schemeClr val="bg1"/>
            </a:solidFill>
            <a:latin typeface="Montserrat" pitchFamily="2" charset="0"/>
          </a:endParaRPr>
        </a:p>
      </xdr:txBody>
    </xdr:sp>
    <xdr:clientData/>
  </xdr:twoCellAnchor>
  <xdr:twoCellAnchor>
    <xdr:from>
      <xdr:col>2</xdr:col>
      <xdr:colOff>561974</xdr:colOff>
      <xdr:row>19</xdr:row>
      <xdr:rowOff>47623</xdr:rowOff>
    </xdr:from>
    <xdr:to>
      <xdr:col>5</xdr:col>
      <xdr:colOff>304800</xdr:colOff>
      <xdr:row>24</xdr:row>
      <xdr:rowOff>28574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E09C4AA4-020E-4942-B643-C081B054574F}"/>
            </a:ext>
          </a:extLst>
        </xdr:cNvPr>
        <xdr:cNvSpPr txBox="1"/>
      </xdr:nvSpPr>
      <xdr:spPr>
        <a:xfrm>
          <a:off x="1781174" y="3667123"/>
          <a:ext cx="1571626" cy="933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en-US" sz="1200" b="1">
              <a:solidFill>
                <a:schemeClr val="bg1"/>
              </a:solidFill>
              <a:latin typeface="Montserrat" pitchFamily="2" charset="0"/>
              <a:ea typeface="+mn-ea"/>
              <a:cs typeface="+mn-cs"/>
            </a:rPr>
            <a:t>Guava</a:t>
          </a:r>
          <a:r>
            <a:rPr lang="en-US" sz="1200" b="0">
              <a:solidFill>
                <a:schemeClr val="bg1"/>
              </a:solidFill>
              <a:latin typeface="Montserrat" pitchFamily="2" charset="0"/>
              <a:ea typeface="+mn-ea"/>
              <a:cs typeface="+mn-cs"/>
            </a:rPr>
            <a:t> is one of the richest sources of vitamin C.</a:t>
          </a:r>
        </a:p>
      </xdr:txBody>
    </xdr:sp>
    <xdr:clientData/>
  </xdr:twoCellAnchor>
  <xdr:twoCellAnchor>
    <xdr:from>
      <xdr:col>3</xdr:col>
      <xdr:colOff>38099</xdr:colOff>
      <xdr:row>21</xdr:row>
      <xdr:rowOff>47623</xdr:rowOff>
    </xdr:from>
    <xdr:to>
      <xdr:col>4</xdr:col>
      <xdr:colOff>9524</xdr:colOff>
      <xdr:row>23</xdr:row>
      <xdr:rowOff>76200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6F9139F1-4B41-41C3-84A1-37654E30449A}"/>
            </a:ext>
          </a:extLst>
        </xdr:cNvPr>
        <xdr:cNvSpPr txBox="1"/>
      </xdr:nvSpPr>
      <xdr:spPr>
        <a:xfrm>
          <a:off x="1866899" y="4048123"/>
          <a:ext cx="581025" cy="4095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en-US" sz="1800">
              <a:solidFill>
                <a:schemeClr val="bg1"/>
              </a:solidFill>
              <a:latin typeface="Kristen ITC" panose="03050502040202030202" pitchFamily="66" charset="0"/>
              <a:ea typeface="+mn-ea"/>
              <a:cs typeface="+mn-cs"/>
            </a:rPr>
            <a:t>mg</a:t>
          </a:r>
          <a:endParaRPr lang="en-US" sz="3200">
            <a:solidFill>
              <a:schemeClr val="bg1"/>
            </a:solidFill>
            <a:latin typeface="Kristen ITC" panose="03050502040202030202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104774</xdr:colOff>
      <xdr:row>20</xdr:row>
      <xdr:rowOff>123825</xdr:rowOff>
    </xdr:from>
    <xdr:to>
      <xdr:col>24</xdr:col>
      <xdr:colOff>133350</xdr:colOff>
      <xdr:row>32</xdr:row>
      <xdr:rowOff>171450</xdr:rowOff>
    </xdr:to>
    <xdr:graphicFrame macro="">
      <xdr:nvGraphicFramePr>
        <xdr:cNvPr id="91" name="Chart 90">
          <a:extLst>
            <a:ext uri="{FF2B5EF4-FFF2-40B4-BE49-F238E27FC236}">
              <a16:creationId xmlns:a16="http://schemas.microsoft.com/office/drawing/2014/main" id="{58BECC9E-853A-4729-8BAE-7DA72350F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219073</xdr:colOff>
      <xdr:row>28</xdr:row>
      <xdr:rowOff>28574</xdr:rowOff>
    </xdr:from>
    <xdr:to>
      <xdr:col>23</xdr:col>
      <xdr:colOff>295274</xdr:colOff>
      <xdr:row>29</xdr:row>
      <xdr:rowOff>180975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702E5EA-E7BC-4D4F-B833-6B0AF9FA28AB}"/>
            </a:ext>
          </a:extLst>
        </xdr:cNvPr>
        <xdr:cNvSpPr txBox="1"/>
      </xdr:nvSpPr>
      <xdr:spPr>
        <a:xfrm>
          <a:off x="11191873" y="5362574"/>
          <a:ext cx="3124201" cy="342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u="none" baseline="0">
              <a:solidFill>
                <a:schemeClr val="bg1"/>
              </a:solidFill>
              <a:latin typeface="Montserrat" pitchFamily="2" charset="0"/>
            </a:rPr>
            <a:t>Fat &amp; Protein</a:t>
          </a:r>
          <a:r>
            <a:rPr lang="en-US" sz="1600" u="none">
              <a:solidFill>
                <a:schemeClr val="bg1"/>
              </a:solidFill>
              <a:latin typeface="Montserrat" pitchFamily="2" charset="0"/>
            </a:rPr>
            <a:t> Comparission</a:t>
          </a:r>
        </a:p>
      </xdr:txBody>
    </xdr:sp>
    <xdr:clientData/>
  </xdr:twoCellAnchor>
  <xdr:twoCellAnchor>
    <xdr:from>
      <xdr:col>12</xdr:col>
      <xdr:colOff>523875</xdr:colOff>
      <xdr:row>34</xdr:row>
      <xdr:rowOff>19050</xdr:rowOff>
    </xdr:from>
    <xdr:to>
      <xdr:col>14</xdr:col>
      <xdr:colOff>600075</xdr:colOff>
      <xdr:row>34</xdr:row>
      <xdr:rowOff>114300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B72B7CED-1DCC-4A41-9E48-F788FA920DD2}"/>
            </a:ext>
          </a:extLst>
        </xdr:cNvPr>
        <xdr:cNvSpPr/>
      </xdr:nvSpPr>
      <xdr:spPr>
        <a:xfrm>
          <a:off x="7839075" y="6496050"/>
          <a:ext cx="1295400" cy="95250"/>
        </a:xfrm>
        <a:prstGeom prst="roundRect">
          <a:avLst/>
        </a:prstGeom>
        <a:gradFill>
          <a:gsLst>
            <a:gs pos="0">
              <a:srgbClr val="00B050"/>
            </a:gs>
            <a:gs pos="74000">
              <a:srgbClr val="FFFF00"/>
            </a:gs>
            <a:gs pos="92000">
              <a:srgbClr val="00B050"/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476250</xdr:colOff>
      <xdr:row>34</xdr:row>
      <xdr:rowOff>28575</xdr:rowOff>
    </xdr:from>
    <xdr:to>
      <xdr:col>20</xdr:col>
      <xdr:colOff>552450</xdr:colOff>
      <xdr:row>34</xdr:row>
      <xdr:rowOff>123825</xdr:rowOff>
    </xdr:to>
    <xdr:sp macro="" textlink="">
      <xdr:nvSpPr>
        <xdr:cNvPr id="93" name="Rectangle: Rounded Corners 92">
          <a:extLst>
            <a:ext uri="{FF2B5EF4-FFF2-40B4-BE49-F238E27FC236}">
              <a16:creationId xmlns:a16="http://schemas.microsoft.com/office/drawing/2014/main" id="{E474FE85-192A-4986-972A-30C5A4CE9B13}"/>
            </a:ext>
          </a:extLst>
        </xdr:cNvPr>
        <xdr:cNvSpPr/>
      </xdr:nvSpPr>
      <xdr:spPr>
        <a:xfrm>
          <a:off x="11449050" y="6505575"/>
          <a:ext cx="1295400" cy="95250"/>
        </a:xfrm>
        <a:prstGeom prst="roundRect">
          <a:avLst/>
        </a:prstGeom>
        <a:gradFill>
          <a:gsLst>
            <a:gs pos="0">
              <a:srgbClr val="FF0000"/>
            </a:gs>
            <a:gs pos="88000">
              <a:srgbClr val="FFFF00"/>
            </a:gs>
            <a:gs pos="92000">
              <a:srgbClr val="00B050"/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114298</xdr:colOff>
      <xdr:row>33</xdr:row>
      <xdr:rowOff>95249</xdr:rowOff>
    </xdr:from>
    <xdr:to>
      <xdr:col>17</xdr:col>
      <xdr:colOff>314325</xdr:colOff>
      <xdr:row>35</xdr:row>
      <xdr:rowOff>57150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B7E91BB9-C8A0-422F-B763-F03B4C1D8049}"/>
            </a:ext>
          </a:extLst>
        </xdr:cNvPr>
        <xdr:cNvSpPr txBox="1"/>
      </xdr:nvSpPr>
      <xdr:spPr>
        <a:xfrm>
          <a:off x="9258298" y="6381749"/>
          <a:ext cx="1419227" cy="342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u="none" baseline="0">
              <a:solidFill>
                <a:schemeClr val="bg1"/>
              </a:solidFill>
              <a:latin typeface="Montserrat" pitchFamily="2" charset="0"/>
            </a:rPr>
            <a:t>Protein</a:t>
          </a:r>
          <a:endParaRPr lang="en-US" sz="1600" u="none">
            <a:solidFill>
              <a:schemeClr val="bg1"/>
            </a:solidFill>
            <a:latin typeface="Montserrat" pitchFamily="2" charset="0"/>
          </a:endParaRPr>
        </a:p>
      </xdr:txBody>
    </xdr:sp>
    <xdr:clientData/>
  </xdr:twoCellAnchor>
  <xdr:twoCellAnchor>
    <xdr:from>
      <xdr:col>21</xdr:col>
      <xdr:colOff>133348</xdr:colOff>
      <xdr:row>33</xdr:row>
      <xdr:rowOff>104774</xdr:rowOff>
    </xdr:from>
    <xdr:to>
      <xdr:col>23</xdr:col>
      <xdr:colOff>333375</xdr:colOff>
      <xdr:row>35</xdr:row>
      <xdr:rowOff>66675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F266D8BA-FBEE-4E5B-9D71-1599BE8C4725}"/>
            </a:ext>
          </a:extLst>
        </xdr:cNvPr>
        <xdr:cNvSpPr txBox="1"/>
      </xdr:nvSpPr>
      <xdr:spPr>
        <a:xfrm>
          <a:off x="12934948" y="6391274"/>
          <a:ext cx="1419227" cy="342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u="none" baseline="0">
              <a:solidFill>
                <a:schemeClr val="bg1"/>
              </a:solidFill>
              <a:latin typeface="Montserrat" pitchFamily="2" charset="0"/>
            </a:rPr>
            <a:t>Fat</a:t>
          </a:r>
          <a:endParaRPr lang="en-US" sz="1600" u="none">
            <a:solidFill>
              <a:schemeClr val="bg1"/>
            </a:solidFill>
            <a:latin typeface="Montserrat" pitchFamily="2" charset="0"/>
          </a:endParaRPr>
        </a:p>
      </xdr:txBody>
    </xdr:sp>
    <xdr:clientData/>
  </xdr:twoCellAnchor>
  <xdr:twoCellAnchor>
    <xdr:from>
      <xdr:col>12</xdr:col>
      <xdr:colOff>207066</xdr:colOff>
      <xdr:row>35</xdr:row>
      <xdr:rowOff>141219</xdr:rowOff>
    </xdr:from>
    <xdr:to>
      <xdr:col>14</xdr:col>
      <xdr:colOff>321365</xdr:colOff>
      <xdr:row>41</xdr:row>
      <xdr:rowOff>103119</xdr:rowOff>
    </xdr:to>
    <xdr:graphicFrame macro="">
      <xdr:nvGraphicFramePr>
        <xdr:cNvPr id="96" name="Chart 95">
          <a:extLst>
            <a:ext uri="{FF2B5EF4-FFF2-40B4-BE49-F238E27FC236}">
              <a16:creationId xmlns:a16="http://schemas.microsoft.com/office/drawing/2014/main" id="{1451B69C-5C58-446F-807D-CAC14E109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209548</xdr:colOff>
      <xdr:row>35</xdr:row>
      <xdr:rowOff>85724</xdr:rowOff>
    </xdr:from>
    <xdr:to>
      <xdr:col>16</xdr:col>
      <xdr:colOff>66675</xdr:colOff>
      <xdr:row>37</xdr:row>
      <xdr:rowOff>133350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785BF131-28B7-4E71-AAC2-98AC9F6BCA8B}"/>
            </a:ext>
          </a:extLst>
        </xdr:cNvPr>
        <xdr:cNvSpPr txBox="1"/>
      </xdr:nvSpPr>
      <xdr:spPr>
        <a:xfrm>
          <a:off x="8134348" y="6753224"/>
          <a:ext cx="1685927" cy="42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="1" u="none" baseline="0">
              <a:solidFill>
                <a:schemeClr val="bg1"/>
              </a:solidFill>
              <a:latin typeface="Montserrat" pitchFamily="2" charset="0"/>
            </a:rPr>
            <a:t>Guva</a:t>
          </a:r>
          <a:r>
            <a:rPr lang="en-US" sz="1050" u="none" baseline="0">
              <a:solidFill>
                <a:schemeClr val="bg1"/>
              </a:solidFill>
              <a:latin typeface="Montserrat" pitchFamily="2" charset="0"/>
            </a:rPr>
            <a:t> has the highest protein</a:t>
          </a:r>
          <a:endParaRPr lang="en-US" sz="1050" u="none">
            <a:solidFill>
              <a:schemeClr val="bg1"/>
            </a:solidFill>
            <a:latin typeface="Montserrat" pitchFamily="2" charset="0"/>
          </a:endParaRPr>
        </a:p>
      </xdr:txBody>
    </xdr:sp>
    <xdr:clientData/>
  </xdr:twoCellAnchor>
  <xdr:twoCellAnchor>
    <xdr:from>
      <xdr:col>13</xdr:col>
      <xdr:colOff>64190</xdr:colOff>
      <xdr:row>36</xdr:row>
      <xdr:rowOff>181389</xdr:rowOff>
    </xdr:from>
    <xdr:to>
      <xdr:col>14</xdr:col>
      <xdr:colOff>73715</xdr:colOff>
      <xdr:row>39</xdr:row>
      <xdr:rowOff>48040</xdr:rowOff>
    </xdr:to>
    <xdr:sp macro="" textlink="'Piviot Tables'!M21">
      <xdr:nvSpPr>
        <xdr:cNvPr id="98" name="TextBox 97">
          <a:extLst>
            <a:ext uri="{FF2B5EF4-FFF2-40B4-BE49-F238E27FC236}">
              <a16:creationId xmlns:a16="http://schemas.microsoft.com/office/drawing/2014/main" id="{24ECE121-284F-4D94-8E6C-AD27936D7702}"/>
            </a:ext>
          </a:extLst>
        </xdr:cNvPr>
        <xdr:cNvSpPr txBox="1"/>
      </xdr:nvSpPr>
      <xdr:spPr>
        <a:xfrm>
          <a:off x="8032060" y="7039389"/>
          <a:ext cx="622438" cy="4381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3D4F6102-2E87-4CDA-BA37-3CDB8744EB7D}" type="TxLink">
            <a:rPr lang="en-US" sz="1800">
              <a:solidFill>
                <a:schemeClr val="bg1"/>
              </a:solidFill>
              <a:latin typeface="Kristen ITC" panose="03050502040202030202" pitchFamily="66" charset="0"/>
              <a:ea typeface="+mn-ea"/>
              <a:cs typeface="+mn-cs"/>
            </a:rPr>
            <a:pPr marL="0" indent="0"/>
            <a:t>5%</a:t>
          </a:fld>
          <a:endParaRPr lang="en-US" sz="1800">
            <a:solidFill>
              <a:schemeClr val="bg1"/>
            </a:solidFill>
            <a:latin typeface="Kristen ITC" panose="03050502040202030202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304800</xdr:colOff>
      <xdr:row>34</xdr:row>
      <xdr:rowOff>123825</xdr:rowOff>
    </xdr:from>
    <xdr:to>
      <xdr:col>21</xdr:col>
      <xdr:colOff>19050</xdr:colOff>
      <xdr:row>42</xdr:row>
      <xdr:rowOff>166686</xdr:rowOff>
    </xdr:to>
    <xdr:graphicFrame macro="">
      <xdr:nvGraphicFramePr>
        <xdr:cNvPr id="99" name="Chart 98">
          <a:extLst>
            <a:ext uri="{FF2B5EF4-FFF2-40B4-BE49-F238E27FC236}">
              <a16:creationId xmlns:a16="http://schemas.microsoft.com/office/drawing/2014/main" id="{82C9AEA8-571E-4B84-866A-B7DC50BB07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295275</xdr:colOff>
      <xdr:row>35</xdr:row>
      <xdr:rowOff>161924</xdr:rowOff>
    </xdr:from>
    <xdr:to>
      <xdr:col>21</xdr:col>
      <xdr:colOff>76200</xdr:colOff>
      <xdr:row>39</xdr:row>
      <xdr:rowOff>57150</xdr:rowOff>
    </xdr:to>
    <xdr:sp macro="" textlink="'Piviot Tables'!M24">
      <xdr:nvSpPr>
        <xdr:cNvPr id="100" name="TextBox 99">
          <a:extLst>
            <a:ext uri="{FF2B5EF4-FFF2-40B4-BE49-F238E27FC236}">
              <a16:creationId xmlns:a16="http://schemas.microsoft.com/office/drawing/2014/main" id="{8D9A5F60-17FD-4497-940C-6F02E2EEBC21}"/>
            </a:ext>
          </a:extLst>
        </xdr:cNvPr>
        <xdr:cNvSpPr txBox="1"/>
      </xdr:nvSpPr>
      <xdr:spPr>
        <a:xfrm>
          <a:off x="11877675" y="6829424"/>
          <a:ext cx="1000125" cy="657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347972E7-C66F-43CD-8ADE-D4F328C78C8F}" type="TxLink">
            <a:rPr lang="en-US" sz="3200">
              <a:solidFill>
                <a:schemeClr val="bg1"/>
              </a:solidFill>
              <a:latin typeface="Kristen ITC" panose="03050502040202030202" pitchFamily="66" charset="0"/>
              <a:ea typeface="+mn-ea"/>
              <a:cs typeface="+mn-cs"/>
            </a:rPr>
            <a:pPr marL="0" indent="0"/>
            <a:t>42%</a:t>
          </a:fld>
          <a:endParaRPr lang="en-US" sz="3200">
            <a:solidFill>
              <a:schemeClr val="bg1"/>
            </a:solidFill>
            <a:latin typeface="Kristen ITC" panose="03050502040202030202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419098</xdr:colOff>
      <xdr:row>35</xdr:row>
      <xdr:rowOff>47624</xdr:rowOff>
    </xdr:from>
    <xdr:to>
      <xdr:col>23</xdr:col>
      <xdr:colOff>276225</xdr:colOff>
      <xdr:row>37</xdr:row>
      <xdr:rowOff>95250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C459ABE7-D4ED-43BF-9219-114417A7B049}"/>
            </a:ext>
          </a:extLst>
        </xdr:cNvPr>
        <xdr:cNvSpPr txBox="1"/>
      </xdr:nvSpPr>
      <xdr:spPr>
        <a:xfrm>
          <a:off x="12611098" y="6715124"/>
          <a:ext cx="1685927" cy="42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="1" u="none" baseline="0">
              <a:solidFill>
                <a:schemeClr val="bg1"/>
              </a:solidFill>
              <a:latin typeface="Montserrat" pitchFamily="2" charset="0"/>
            </a:rPr>
            <a:t>Avacado</a:t>
          </a:r>
          <a:r>
            <a:rPr lang="en-US" sz="1050" u="none" baseline="0">
              <a:solidFill>
                <a:schemeClr val="bg1"/>
              </a:solidFill>
              <a:latin typeface="Montserrat" pitchFamily="2" charset="0"/>
            </a:rPr>
            <a:t> has the highest fat</a:t>
          </a:r>
          <a:endParaRPr lang="en-US" sz="1050" u="none">
            <a:solidFill>
              <a:schemeClr val="bg1"/>
            </a:solidFill>
            <a:latin typeface="Montserrat" pitchFamily="2" charset="0"/>
          </a:endParaRPr>
        </a:p>
      </xdr:txBody>
    </xdr:sp>
    <xdr:clientData/>
  </xdr:twoCellAnchor>
  <xdr:twoCellAnchor>
    <xdr:from>
      <xdr:col>15</xdr:col>
      <xdr:colOff>325093</xdr:colOff>
      <xdr:row>34</xdr:row>
      <xdr:rowOff>179319</xdr:rowOff>
    </xdr:from>
    <xdr:to>
      <xdr:col>18</xdr:col>
      <xdr:colOff>439393</xdr:colOff>
      <xdr:row>41</xdr:row>
      <xdr:rowOff>17393</xdr:rowOff>
    </xdr:to>
    <xdr:graphicFrame macro="">
      <xdr:nvGraphicFramePr>
        <xdr:cNvPr id="103" name="Chart 102">
          <a:extLst>
            <a:ext uri="{FF2B5EF4-FFF2-40B4-BE49-F238E27FC236}">
              <a16:creationId xmlns:a16="http://schemas.microsoft.com/office/drawing/2014/main" id="{E5FDAEE2-21AF-4BF3-9CD3-7CA6AC7B6F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190498</xdr:colOff>
      <xdr:row>38</xdr:row>
      <xdr:rowOff>142874</xdr:rowOff>
    </xdr:from>
    <xdr:to>
      <xdr:col>17</xdr:col>
      <xdr:colOff>47625</xdr:colOff>
      <xdr:row>41</xdr:row>
      <xdr:rowOff>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919C9356-28CD-4F26-BA4D-0AA2662BFB37}"/>
            </a:ext>
          </a:extLst>
        </xdr:cNvPr>
        <xdr:cNvSpPr txBox="1"/>
      </xdr:nvSpPr>
      <xdr:spPr>
        <a:xfrm>
          <a:off x="8724898" y="7381874"/>
          <a:ext cx="1685927" cy="42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050" b="1" u="none" baseline="0">
              <a:solidFill>
                <a:schemeClr val="bg1"/>
              </a:solidFill>
              <a:latin typeface="Montserrat" pitchFamily="2" charset="0"/>
            </a:rPr>
            <a:t>Apple</a:t>
          </a:r>
          <a:r>
            <a:rPr lang="en-US" sz="1050" u="none" baseline="0">
              <a:solidFill>
                <a:schemeClr val="bg1"/>
              </a:solidFill>
              <a:latin typeface="Montserrat" pitchFamily="2" charset="0"/>
            </a:rPr>
            <a:t> has the Lowest protein</a:t>
          </a:r>
          <a:endParaRPr lang="en-US" sz="1050" u="none">
            <a:solidFill>
              <a:schemeClr val="bg1"/>
            </a:solidFill>
            <a:latin typeface="Montserrat" pitchFamily="2" charset="0"/>
          </a:endParaRPr>
        </a:p>
      </xdr:txBody>
    </xdr:sp>
    <xdr:clientData/>
  </xdr:twoCellAnchor>
  <xdr:twoCellAnchor>
    <xdr:from>
      <xdr:col>16</xdr:col>
      <xdr:colOff>322608</xdr:colOff>
      <xdr:row>36</xdr:row>
      <xdr:rowOff>154058</xdr:rowOff>
    </xdr:from>
    <xdr:to>
      <xdr:col>17</xdr:col>
      <xdr:colOff>522633</xdr:colOff>
      <xdr:row>39</xdr:row>
      <xdr:rowOff>77858</xdr:rowOff>
    </xdr:to>
    <xdr:sp macro="" textlink="'Piviot Tables'!M27">
      <xdr:nvSpPr>
        <xdr:cNvPr id="105" name="TextBox 104">
          <a:extLst>
            <a:ext uri="{FF2B5EF4-FFF2-40B4-BE49-F238E27FC236}">
              <a16:creationId xmlns:a16="http://schemas.microsoft.com/office/drawing/2014/main" id="{19C4310E-844C-49A3-8F9F-B8FA17CF64A8}"/>
            </a:ext>
          </a:extLst>
        </xdr:cNvPr>
        <xdr:cNvSpPr txBox="1"/>
      </xdr:nvSpPr>
      <xdr:spPr>
        <a:xfrm>
          <a:off x="10129217" y="7012058"/>
          <a:ext cx="812938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F0342CE4-F370-4E52-AD04-FE7C68017D11}" type="TxLink">
            <a:rPr lang="en-US" sz="1800">
              <a:solidFill>
                <a:schemeClr val="bg1"/>
              </a:solidFill>
              <a:latin typeface="Kristen ITC" panose="03050502040202030202" pitchFamily="66" charset="0"/>
              <a:ea typeface="+mn-ea"/>
              <a:cs typeface="+mn-cs"/>
            </a:rPr>
            <a:pPr marL="0" indent="0"/>
            <a:t>0.55%</a:t>
          </a:fld>
          <a:endParaRPr lang="en-US" sz="1800">
            <a:solidFill>
              <a:schemeClr val="bg1"/>
            </a:solidFill>
            <a:latin typeface="Kristen ITC" panose="03050502040202030202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552448</xdr:colOff>
      <xdr:row>37</xdr:row>
      <xdr:rowOff>85724</xdr:rowOff>
    </xdr:from>
    <xdr:to>
      <xdr:col>24</xdr:col>
      <xdr:colOff>180975</xdr:colOff>
      <xdr:row>39</xdr:row>
      <xdr:rowOff>133350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BEFFDA4C-21B4-4113-BD01-19FF84341E16}"/>
            </a:ext>
          </a:extLst>
        </xdr:cNvPr>
        <xdr:cNvSpPr txBox="1"/>
      </xdr:nvSpPr>
      <xdr:spPr>
        <a:xfrm>
          <a:off x="13354048" y="7134224"/>
          <a:ext cx="1457327" cy="42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="1" u="none" baseline="0">
              <a:solidFill>
                <a:schemeClr val="bg1"/>
              </a:solidFill>
              <a:latin typeface="Montserrat" pitchFamily="2" charset="0"/>
            </a:rPr>
            <a:t>Quince </a:t>
          </a:r>
          <a:r>
            <a:rPr lang="en-US" sz="1050" u="none" baseline="0">
              <a:solidFill>
                <a:schemeClr val="bg1"/>
              </a:solidFill>
              <a:latin typeface="Montserrat" pitchFamily="2" charset="0"/>
            </a:rPr>
            <a:t> has the lowest fat</a:t>
          </a:r>
          <a:endParaRPr lang="en-US" sz="1050" u="none">
            <a:solidFill>
              <a:schemeClr val="bg1"/>
            </a:solidFill>
            <a:latin typeface="Montserrat" pitchFamily="2" charset="0"/>
          </a:endParaRPr>
        </a:p>
      </xdr:txBody>
    </xdr:sp>
    <xdr:clientData/>
  </xdr:twoCellAnchor>
  <xdr:twoCellAnchor>
    <xdr:from>
      <xdr:col>20</xdr:col>
      <xdr:colOff>533400</xdr:colOff>
      <xdr:row>39</xdr:row>
      <xdr:rowOff>19049</xdr:rowOff>
    </xdr:from>
    <xdr:to>
      <xdr:col>22</xdr:col>
      <xdr:colOff>314325</xdr:colOff>
      <xdr:row>42</xdr:row>
      <xdr:rowOff>104775</xdr:rowOff>
    </xdr:to>
    <xdr:sp macro="" textlink="'Piviot Tables'!M30">
      <xdr:nvSpPr>
        <xdr:cNvPr id="107" name="TextBox 106">
          <a:extLst>
            <a:ext uri="{FF2B5EF4-FFF2-40B4-BE49-F238E27FC236}">
              <a16:creationId xmlns:a16="http://schemas.microsoft.com/office/drawing/2014/main" id="{033387D9-ACC2-43FA-AAA5-CA3D52163BC5}"/>
            </a:ext>
          </a:extLst>
        </xdr:cNvPr>
        <xdr:cNvSpPr txBox="1"/>
      </xdr:nvSpPr>
      <xdr:spPr>
        <a:xfrm>
          <a:off x="12725400" y="7448549"/>
          <a:ext cx="1000125" cy="657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E221FE5B-AAE7-47C8-BD53-4669BF3605FB}" type="TxLink">
            <a:rPr lang="en-US" sz="2000">
              <a:solidFill>
                <a:schemeClr val="bg1"/>
              </a:solidFill>
              <a:latin typeface="Kristen ITC" panose="03050502040202030202" pitchFamily="66" charset="0"/>
              <a:ea typeface="+mn-ea"/>
              <a:cs typeface="+mn-cs"/>
            </a:rPr>
            <a:pPr marL="0" indent="0"/>
            <a:t>0.28%</a:t>
          </a:fld>
          <a:endParaRPr lang="en-US" sz="2000">
            <a:solidFill>
              <a:schemeClr val="bg1"/>
            </a:solidFill>
            <a:latin typeface="Kristen ITC" panose="03050502040202030202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409576</xdr:colOff>
      <xdr:row>27</xdr:row>
      <xdr:rowOff>57150</xdr:rowOff>
    </xdr:from>
    <xdr:to>
      <xdr:col>4</xdr:col>
      <xdr:colOff>590550</xdr:colOff>
      <xdr:row>34</xdr:row>
      <xdr:rowOff>100011</xdr:rowOff>
    </xdr:to>
    <xdr:graphicFrame macro="">
      <xdr:nvGraphicFramePr>
        <xdr:cNvPr id="108" name="Chart 107">
          <a:extLst>
            <a:ext uri="{FF2B5EF4-FFF2-40B4-BE49-F238E27FC236}">
              <a16:creationId xmlns:a16="http://schemas.microsoft.com/office/drawing/2014/main" id="{F5271361-6D5B-4436-B6B0-1A03CEFBE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0</xdr:colOff>
      <xdr:row>33</xdr:row>
      <xdr:rowOff>123824</xdr:rowOff>
    </xdr:from>
    <xdr:to>
      <xdr:col>5</xdr:col>
      <xdr:colOff>342900</xdr:colOff>
      <xdr:row>36</xdr:row>
      <xdr:rowOff>38100</xdr:rowOff>
    </xdr:to>
    <xdr:sp macro="" textlink="'Piviot Tables'!L36">
      <xdr:nvSpPr>
        <xdr:cNvPr id="109" name="TextBox 108">
          <a:extLst>
            <a:ext uri="{FF2B5EF4-FFF2-40B4-BE49-F238E27FC236}">
              <a16:creationId xmlns:a16="http://schemas.microsoft.com/office/drawing/2014/main" id="{775E4802-E969-4109-808E-399DF49A217E}"/>
            </a:ext>
          </a:extLst>
        </xdr:cNvPr>
        <xdr:cNvSpPr txBox="1"/>
      </xdr:nvSpPr>
      <xdr:spPr>
        <a:xfrm>
          <a:off x="2438400" y="6410324"/>
          <a:ext cx="952500" cy="485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FFB7EDA6-3A68-42BE-851B-453C3CDCC201}" type="TxLink">
            <a:rPr lang="en-US" sz="2000">
              <a:solidFill>
                <a:schemeClr val="bg1"/>
              </a:solidFill>
              <a:latin typeface="Kristen ITC" panose="03050502040202030202" pitchFamily="66" charset="0"/>
              <a:ea typeface="+mn-ea"/>
              <a:cs typeface="+mn-cs"/>
            </a:rPr>
            <a:pPr marL="0" indent="0" algn="r"/>
            <a:t>66.47</a:t>
          </a:fld>
          <a:endParaRPr lang="en-US" sz="2000">
            <a:solidFill>
              <a:schemeClr val="bg1"/>
            </a:solidFill>
            <a:latin typeface="Kristen ITC" panose="03050502040202030202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28574</xdr:colOff>
      <xdr:row>37</xdr:row>
      <xdr:rowOff>9523</xdr:rowOff>
    </xdr:from>
    <xdr:to>
      <xdr:col>5</xdr:col>
      <xdr:colOff>495300</xdr:colOff>
      <xdr:row>41</xdr:row>
      <xdr:rowOff>180974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616F077B-510A-48DA-830E-D67DEB81779A}"/>
            </a:ext>
          </a:extLst>
        </xdr:cNvPr>
        <xdr:cNvGrpSpPr/>
      </xdr:nvGrpSpPr>
      <xdr:grpSpPr>
        <a:xfrm>
          <a:off x="1247774" y="7058023"/>
          <a:ext cx="2295526" cy="933451"/>
          <a:chOff x="761999" y="7162798"/>
          <a:chExt cx="2295526" cy="933451"/>
        </a:xfrm>
      </xdr:grpSpPr>
      <xdr:sp macro="" textlink="'Piviot Tables'!L35">
        <xdr:nvSpPr>
          <xdr:cNvPr id="89" name="TextBox 88">
            <a:extLst>
              <a:ext uri="{FF2B5EF4-FFF2-40B4-BE49-F238E27FC236}">
                <a16:creationId xmlns:a16="http://schemas.microsoft.com/office/drawing/2014/main" id="{7C57240E-39A8-4769-A123-F757818D889F}"/>
              </a:ext>
            </a:extLst>
          </xdr:cNvPr>
          <xdr:cNvSpPr txBox="1"/>
        </xdr:nvSpPr>
        <xdr:spPr>
          <a:xfrm>
            <a:off x="761999" y="7162798"/>
            <a:ext cx="1571626" cy="9334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r"/>
            <a:fld id="{3CCFA610-499D-4C6B-BE9B-E07033CA0264}" type="TxLink">
              <a:rPr lang="en-US" sz="3200">
                <a:solidFill>
                  <a:schemeClr val="bg1"/>
                </a:solidFill>
                <a:latin typeface="Kristen ITC" panose="03050502040202030202" pitchFamily="66" charset="0"/>
                <a:ea typeface="+mn-ea"/>
                <a:cs typeface="+mn-cs"/>
              </a:rPr>
              <a:pPr marL="0" indent="0" algn="r"/>
              <a:t>411.45</a:t>
            </a:fld>
            <a:endParaRPr lang="en-US" sz="3200">
              <a:solidFill>
                <a:schemeClr val="bg1"/>
              </a:solidFill>
              <a:latin typeface="Kristen ITC" panose="03050502040202030202" pitchFamily="66" charset="0"/>
              <a:ea typeface="+mn-ea"/>
              <a:cs typeface="+mn-cs"/>
            </a:endParaRPr>
          </a:p>
        </xdr:txBody>
      </xdr:sp>
      <xdr:sp macro="" textlink="">
        <xdr:nvSpPr>
          <xdr:cNvPr id="110" name="TextBox 109">
            <a:extLst>
              <a:ext uri="{FF2B5EF4-FFF2-40B4-BE49-F238E27FC236}">
                <a16:creationId xmlns:a16="http://schemas.microsoft.com/office/drawing/2014/main" id="{5F93E13F-8331-4800-A080-5CAB16A04BEA}"/>
              </a:ext>
            </a:extLst>
          </xdr:cNvPr>
          <xdr:cNvSpPr txBox="1"/>
        </xdr:nvSpPr>
        <xdr:spPr>
          <a:xfrm>
            <a:off x="2390774" y="7181848"/>
            <a:ext cx="666751" cy="6191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l"/>
            <a:r>
              <a:rPr lang="en-US" sz="2800">
                <a:solidFill>
                  <a:schemeClr val="bg1"/>
                </a:solidFill>
                <a:latin typeface="Kristen ITC" panose="03050502040202030202" pitchFamily="66" charset="0"/>
                <a:ea typeface="+mn-ea"/>
                <a:cs typeface="+mn-cs"/>
              </a:rPr>
              <a:t>g</a:t>
            </a:r>
            <a:endParaRPr lang="en-US" sz="4400">
              <a:solidFill>
                <a:schemeClr val="bg1"/>
              </a:solidFill>
              <a:latin typeface="Kristen ITC" panose="03050502040202030202" pitchFamily="66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190498</xdr:colOff>
      <xdr:row>36</xdr:row>
      <xdr:rowOff>47625</xdr:rowOff>
    </xdr:from>
    <xdr:to>
      <xdr:col>5</xdr:col>
      <xdr:colOff>600075</xdr:colOff>
      <xdr:row>39</xdr:row>
      <xdr:rowOff>142874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639AF651-C432-4339-A227-7E44CD87ADB1}"/>
            </a:ext>
          </a:extLst>
        </xdr:cNvPr>
        <xdr:cNvSpPr txBox="1"/>
      </xdr:nvSpPr>
      <xdr:spPr>
        <a:xfrm>
          <a:off x="800098" y="6905625"/>
          <a:ext cx="2847977" cy="6667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u="none" baseline="0">
              <a:solidFill>
                <a:schemeClr val="bg1"/>
              </a:solidFill>
              <a:latin typeface="Montserrat" pitchFamily="2" charset="0"/>
            </a:rPr>
            <a:t>These all fruits contains sugar</a:t>
          </a:r>
          <a:endParaRPr lang="en-US" sz="1600" u="none">
            <a:solidFill>
              <a:schemeClr val="bg1"/>
            </a:solidFill>
            <a:latin typeface="Montserrat" pitchFamily="2" charset="0"/>
          </a:endParaRPr>
        </a:p>
      </xdr:txBody>
    </xdr:sp>
    <xdr:clientData/>
  </xdr:twoCellAnchor>
  <xdr:twoCellAnchor>
    <xdr:from>
      <xdr:col>4</xdr:col>
      <xdr:colOff>400051</xdr:colOff>
      <xdr:row>28</xdr:row>
      <xdr:rowOff>104775</xdr:rowOff>
    </xdr:from>
    <xdr:to>
      <xdr:col>5</xdr:col>
      <xdr:colOff>447675</xdr:colOff>
      <xdr:row>34</xdr:row>
      <xdr:rowOff>38100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30C14102-2E2B-4415-84C7-223B3331D48F}"/>
            </a:ext>
          </a:extLst>
        </xdr:cNvPr>
        <xdr:cNvSpPr txBox="1"/>
      </xdr:nvSpPr>
      <xdr:spPr>
        <a:xfrm>
          <a:off x="2838451" y="5438775"/>
          <a:ext cx="657224" cy="1076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u="none" baseline="0">
              <a:solidFill>
                <a:schemeClr val="bg1"/>
              </a:solidFill>
              <a:latin typeface="Montserrat" pitchFamily="2" charset="0"/>
            </a:rPr>
            <a:t>Dates</a:t>
          </a:r>
          <a:r>
            <a:rPr lang="en-US" sz="1200" u="none" baseline="0">
              <a:solidFill>
                <a:schemeClr val="bg1"/>
              </a:solidFill>
              <a:latin typeface="Montserrat" pitchFamily="2" charset="0"/>
            </a:rPr>
            <a:t> has the most sugar</a:t>
          </a:r>
          <a:endParaRPr lang="en-US" sz="1200" u="none">
            <a:solidFill>
              <a:schemeClr val="bg1"/>
            </a:solidFill>
            <a:latin typeface="Montserrat" pitchFamily="2" charset="0"/>
          </a:endParaRPr>
        </a:p>
      </xdr:txBody>
    </xdr:sp>
    <xdr:clientData/>
  </xdr:twoCellAnchor>
  <xdr:twoCellAnchor>
    <xdr:from>
      <xdr:col>1</xdr:col>
      <xdr:colOff>104774</xdr:colOff>
      <xdr:row>22</xdr:row>
      <xdr:rowOff>9523</xdr:rowOff>
    </xdr:from>
    <xdr:to>
      <xdr:col>3</xdr:col>
      <xdr:colOff>457200</xdr:colOff>
      <xdr:row>26</xdr:row>
      <xdr:rowOff>180974</xdr:rowOff>
    </xdr:to>
    <xdr:sp macro="" textlink="'Piviot Tables'!M5">
      <xdr:nvSpPr>
        <xdr:cNvPr id="113" name="TextBox 112">
          <a:extLst>
            <a:ext uri="{FF2B5EF4-FFF2-40B4-BE49-F238E27FC236}">
              <a16:creationId xmlns:a16="http://schemas.microsoft.com/office/drawing/2014/main" id="{4E6FB94C-6CFB-4638-B3F7-75DE30DFF5BF}"/>
            </a:ext>
          </a:extLst>
        </xdr:cNvPr>
        <xdr:cNvSpPr txBox="1"/>
      </xdr:nvSpPr>
      <xdr:spPr>
        <a:xfrm>
          <a:off x="714374" y="4200523"/>
          <a:ext cx="1571626" cy="933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C5390CFF-C8D9-42E7-8036-769A60A2D9D6}" type="TxLink">
            <a:rPr lang="en-US" sz="3200">
              <a:solidFill>
                <a:schemeClr val="bg1"/>
              </a:solidFill>
              <a:latin typeface="Kristen ITC" panose="03050502040202030202" pitchFamily="66" charset="0"/>
              <a:ea typeface="+mn-ea"/>
              <a:cs typeface="+mn-cs"/>
            </a:rPr>
            <a:pPr marL="0" indent="0" algn="r"/>
            <a:t>228.3</a:t>
          </a:fld>
          <a:endParaRPr lang="en-US" sz="3200">
            <a:solidFill>
              <a:schemeClr val="bg1"/>
            </a:solidFill>
            <a:latin typeface="Kristen ITC" panose="03050502040202030202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476250</xdr:colOff>
      <xdr:row>29</xdr:row>
      <xdr:rowOff>123824</xdr:rowOff>
    </xdr:from>
    <xdr:to>
      <xdr:col>4</xdr:col>
      <xdr:colOff>209550</xdr:colOff>
      <xdr:row>32</xdr:row>
      <xdr:rowOff>38100</xdr:rowOff>
    </xdr:to>
    <xdr:sp macro="" textlink="'Piviot Tables'!M35">
      <xdr:nvSpPr>
        <xdr:cNvPr id="114" name="TextBox 113">
          <a:extLst>
            <a:ext uri="{FF2B5EF4-FFF2-40B4-BE49-F238E27FC236}">
              <a16:creationId xmlns:a16="http://schemas.microsoft.com/office/drawing/2014/main" id="{194F92FA-B74E-4F54-9C39-1AC7D98CFAB7}"/>
            </a:ext>
          </a:extLst>
        </xdr:cNvPr>
        <xdr:cNvSpPr txBox="1"/>
      </xdr:nvSpPr>
      <xdr:spPr>
        <a:xfrm>
          <a:off x="1695450" y="5648324"/>
          <a:ext cx="952500" cy="485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54CF324F-A674-4C30-A0CA-82EFB31FE86A}" type="TxLink">
            <a:rPr lang="en-US" sz="2000">
              <a:solidFill>
                <a:schemeClr val="bg1"/>
              </a:solidFill>
              <a:latin typeface="Kristen ITC" panose="03050502040202030202" pitchFamily="66" charset="0"/>
              <a:ea typeface="+mn-ea"/>
              <a:cs typeface="+mn-cs"/>
            </a:rPr>
            <a:pPr marL="0" indent="0" algn="r"/>
            <a:t>16%</a:t>
          </a:fld>
          <a:endParaRPr lang="en-US" sz="2000">
            <a:solidFill>
              <a:schemeClr val="bg1"/>
            </a:solidFill>
            <a:latin typeface="Kristen ITC" panose="03050502040202030202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600075</xdr:colOff>
      <xdr:row>33</xdr:row>
      <xdr:rowOff>133349</xdr:rowOff>
    </xdr:from>
    <xdr:to>
      <xdr:col>2</xdr:col>
      <xdr:colOff>333375</xdr:colOff>
      <xdr:row>36</xdr:row>
      <xdr:rowOff>47625</xdr:rowOff>
    </xdr:to>
    <xdr:sp macro="" textlink="'Piviot Tables'!L38">
      <xdr:nvSpPr>
        <xdr:cNvPr id="115" name="TextBox 114">
          <a:extLst>
            <a:ext uri="{FF2B5EF4-FFF2-40B4-BE49-F238E27FC236}">
              <a16:creationId xmlns:a16="http://schemas.microsoft.com/office/drawing/2014/main" id="{9ACB3BA8-9F38-4DC1-8EF6-5D62C1076BA4}"/>
            </a:ext>
          </a:extLst>
        </xdr:cNvPr>
        <xdr:cNvSpPr txBox="1"/>
      </xdr:nvSpPr>
      <xdr:spPr>
        <a:xfrm>
          <a:off x="600075" y="6419849"/>
          <a:ext cx="952500" cy="485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58F5B780-6B96-46A2-AFDD-B43D37F1D350}" type="TxLink">
            <a:rPr lang="en-US" sz="2000">
              <a:solidFill>
                <a:schemeClr val="bg1"/>
              </a:solidFill>
              <a:latin typeface="Kristen ITC" panose="03050502040202030202" pitchFamily="66" charset="0"/>
              <a:ea typeface="+mn-ea"/>
              <a:cs typeface="+mn-cs"/>
            </a:rPr>
            <a:pPr marL="0" indent="0" algn="r"/>
            <a:t>0.66</a:t>
          </a:fld>
          <a:endParaRPr lang="en-US" sz="2000">
            <a:solidFill>
              <a:schemeClr val="bg1"/>
            </a:solidFill>
            <a:latin typeface="Kristen ITC" panose="03050502040202030202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247649</xdr:colOff>
      <xdr:row>30</xdr:row>
      <xdr:rowOff>123825</xdr:rowOff>
    </xdr:from>
    <xdr:to>
      <xdr:col>3</xdr:col>
      <xdr:colOff>57150</xdr:colOff>
      <xdr:row>34</xdr:row>
      <xdr:rowOff>28574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6905CB7E-F728-470C-8B15-37B330567514}"/>
            </a:ext>
          </a:extLst>
        </xdr:cNvPr>
        <xdr:cNvSpPr txBox="1"/>
      </xdr:nvSpPr>
      <xdr:spPr>
        <a:xfrm>
          <a:off x="857249" y="5838825"/>
          <a:ext cx="1028701" cy="6667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u="none" baseline="0">
              <a:solidFill>
                <a:schemeClr val="bg1"/>
              </a:solidFill>
              <a:latin typeface="Montserrat" pitchFamily="2" charset="0"/>
            </a:rPr>
            <a:t>Avacado</a:t>
          </a:r>
          <a:r>
            <a:rPr lang="en-US" sz="1200" u="none" baseline="0">
              <a:solidFill>
                <a:schemeClr val="bg1"/>
              </a:solidFill>
              <a:latin typeface="Montserrat" pitchFamily="2" charset="0"/>
            </a:rPr>
            <a:t> has the least sugar</a:t>
          </a:r>
          <a:endParaRPr lang="en-US" sz="1200" u="none">
            <a:solidFill>
              <a:schemeClr val="bg1"/>
            </a:solidFill>
            <a:latin typeface="Montserrat" pitchFamily="2" charset="0"/>
          </a:endParaRPr>
        </a:p>
      </xdr:txBody>
    </xdr:sp>
    <xdr:clientData/>
  </xdr:twoCellAnchor>
  <xdr:twoCellAnchor>
    <xdr:from>
      <xdr:col>1</xdr:col>
      <xdr:colOff>180975</xdr:colOff>
      <xdr:row>28</xdr:row>
      <xdr:rowOff>85724</xdr:rowOff>
    </xdr:from>
    <xdr:to>
      <xdr:col>2</xdr:col>
      <xdr:colOff>523875</xdr:colOff>
      <xdr:row>31</xdr:row>
      <xdr:rowOff>0</xdr:rowOff>
    </xdr:to>
    <xdr:sp macro="" textlink="'Piviot Tables'!L39">
      <xdr:nvSpPr>
        <xdr:cNvPr id="117" name="TextBox 116">
          <a:extLst>
            <a:ext uri="{FF2B5EF4-FFF2-40B4-BE49-F238E27FC236}">
              <a16:creationId xmlns:a16="http://schemas.microsoft.com/office/drawing/2014/main" id="{B6ED3546-D8FF-4DA2-84D4-0E4653D519B9}"/>
            </a:ext>
          </a:extLst>
        </xdr:cNvPr>
        <xdr:cNvSpPr txBox="1"/>
      </xdr:nvSpPr>
      <xdr:spPr>
        <a:xfrm>
          <a:off x="790575" y="5419724"/>
          <a:ext cx="952500" cy="485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E23769A6-421D-4711-9FB9-542793B7A178}" type="TxLink">
            <a:rPr lang="en-US" sz="2000">
              <a:solidFill>
                <a:schemeClr val="bg1"/>
              </a:solidFill>
              <a:latin typeface="Kristen ITC" panose="03050502040202030202" pitchFamily="66" charset="0"/>
              <a:ea typeface="+mn-ea"/>
              <a:cs typeface="+mn-cs"/>
            </a:rPr>
            <a:pPr marL="0" indent="0" algn="r"/>
            <a:t>0.16%</a:t>
          </a:fld>
          <a:endParaRPr lang="en-US" sz="2000">
            <a:solidFill>
              <a:schemeClr val="bg1"/>
            </a:solidFill>
            <a:latin typeface="Kristen ITC" panose="03050502040202030202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333375</xdr:colOff>
      <xdr:row>26</xdr:row>
      <xdr:rowOff>38100</xdr:rowOff>
    </xdr:from>
    <xdr:to>
      <xdr:col>4</xdr:col>
      <xdr:colOff>428624</xdr:colOff>
      <xdr:row>28</xdr:row>
      <xdr:rowOff>47625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455F2265-306A-4279-B0B9-8CE6716388BB}"/>
            </a:ext>
          </a:extLst>
        </xdr:cNvPr>
        <xdr:cNvSpPr txBox="1"/>
      </xdr:nvSpPr>
      <xdr:spPr>
        <a:xfrm>
          <a:off x="1552575" y="4991100"/>
          <a:ext cx="1314449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u="none" baseline="0">
              <a:solidFill>
                <a:schemeClr val="bg1"/>
              </a:solidFill>
              <a:latin typeface="Montserrat" pitchFamily="2" charset="0"/>
            </a:rPr>
            <a:t>Sugar Details</a:t>
          </a:r>
          <a:endParaRPr lang="en-US" sz="1200" u="none">
            <a:solidFill>
              <a:schemeClr val="bg1"/>
            </a:solidFill>
            <a:latin typeface="Montserrat" pitchFamily="2" charset="0"/>
          </a:endParaRPr>
        </a:p>
      </xdr:txBody>
    </xdr:sp>
    <xdr:clientData/>
  </xdr:twoCellAnchor>
  <xdr:twoCellAnchor>
    <xdr:from>
      <xdr:col>1</xdr:col>
      <xdr:colOff>347382</xdr:colOff>
      <xdr:row>19</xdr:row>
      <xdr:rowOff>110376</xdr:rowOff>
    </xdr:from>
    <xdr:to>
      <xdr:col>3</xdr:col>
      <xdr:colOff>147917</xdr:colOff>
      <xdr:row>24</xdr:row>
      <xdr:rowOff>91327</xdr:rowOff>
    </xdr:to>
    <xdr:sp macro="" textlink="'Piviot Tables'!O5">
      <xdr:nvSpPr>
        <xdr:cNvPr id="120" name="TextBox 119">
          <a:extLst>
            <a:ext uri="{FF2B5EF4-FFF2-40B4-BE49-F238E27FC236}">
              <a16:creationId xmlns:a16="http://schemas.microsoft.com/office/drawing/2014/main" id="{1528558C-410A-4BA6-A893-BC26E3EF2A39}"/>
            </a:ext>
          </a:extLst>
        </xdr:cNvPr>
        <xdr:cNvSpPr txBox="1"/>
      </xdr:nvSpPr>
      <xdr:spPr>
        <a:xfrm>
          <a:off x="952500" y="3729876"/>
          <a:ext cx="1010770" cy="933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8CC87262-4A0E-4641-9F58-0A022EA0AA0B}" type="TxLink">
            <a:rPr lang="en-US" sz="2400">
              <a:solidFill>
                <a:schemeClr val="bg1"/>
              </a:solidFill>
              <a:latin typeface="Kristen ITC" panose="03050502040202030202" pitchFamily="66" charset="0"/>
              <a:ea typeface="+mn-ea"/>
              <a:cs typeface="+mn-cs"/>
            </a:rPr>
            <a:pPr marL="0" indent="0" algn="r"/>
            <a:t>16%</a:t>
          </a:fld>
          <a:endParaRPr lang="en-US" sz="2400">
            <a:solidFill>
              <a:schemeClr val="bg1"/>
            </a:solidFill>
            <a:latin typeface="Kristen ITC" panose="03050502040202030202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312081</xdr:colOff>
      <xdr:row>19</xdr:row>
      <xdr:rowOff>8404</xdr:rowOff>
    </xdr:from>
    <xdr:to>
      <xdr:col>9</xdr:col>
      <xdr:colOff>112059</xdr:colOff>
      <xdr:row>23</xdr:row>
      <xdr:rowOff>145677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64DA286D-B9A9-41C1-9EEA-069D8FA3C513}"/>
            </a:ext>
          </a:extLst>
        </xdr:cNvPr>
        <xdr:cNvSpPr txBox="1"/>
      </xdr:nvSpPr>
      <xdr:spPr>
        <a:xfrm>
          <a:off x="3942787" y="3627904"/>
          <a:ext cx="1615331" cy="899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1"/>
              </a:solidFill>
              <a:latin typeface="Arial Rounded MT Bold" panose="020F0704030504030204" pitchFamily="34" charset="0"/>
            </a:rPr>
            <a:t>Number of Factors</a:t>
          </a:r>
          <a:r>
            <a:rPr lang="en-US" sz="1600" baseline="0">
              <a:solidFill>
                <a:schemeClr val="bg1"/>
              </a:solidFill>
              <a:latin typeface="Arial Rounded MT Bold" panose="020F0704030504030204" pitchFamily="34" charset="0"/>
            </a:rPr>
            <a:t> Used for analyse</a:t>
          </a:r>
          <a:endParaRPr lang="en-US" sz="1600">
            <a:solidFill>
              <a:schemeClr val="bg1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8</xdr:col>
      <xdr:colOff>563654</xdr:colOff>
      <xdr:row>19</xdr:row>
      <xdr:rowOff>50427</xdr:rowOff>
    </xdr:from>
    <xdr:to>
      <xdr:col>10</xdr:col>
      <xdr:colOff>573182</xdr:colOff>
      <xdr:row>23</xdr:row>
      <xdr:rowOff>69477</xdr:rowOff>
    </xdr:to>
    <xdr:sp macro="" textlink="'Piviot Tables'!L43">
      <xdr:nvSpPr>
        <xdr:cNvPr id="122" name="TextBox 121">
          <a:extLst>
            <a:ext uri="{FF2B5EF4-FFF2-40B4-BE49-F238E27FC236}">
              <a16:creationId xmlns:a16="http://schemas.microsoft.com/office/drawing/2014/main" id="{CAF6D05F-F10C-44CF-AADB-9F97351413B7}"/>
            </a:ext>
          </a:extLst>
        </xdr:cNvPr>
        <xdr:cNvSpPr txBox="1"/>
      </xdr:nvSpPr>
      <xdr:spPr>
        <a:xfrm>
          <a:off x="5404595" y="3669927"/>
          <a:ext cx="1219763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0B68461-FF8C-4D32-B62A-2A55412CC5C7}" type="TxLink">
            <a:rPr lang="en-US" sz="4000" b="0" i="0" u="none" strike="noStrike">
              <a:solidFill>
                <a:schemeClr val="bg1"/>
              </a:solidFill>
              <a:latin typeface="Arial Black" panose="020B0A04020102020204" pitchFamily="34" charset="0"/>
              <a:ea typeface="+mn-ea"/>
              <a:cs typeface="Calibri"/>
            </a:rPr>
            <a:pPr marL="0" indent="0"/>
            <a:t>25</a:t>
          </a:fld>
          <a:endParaRPr lang="en-US" sz="4000" b="0" i="0" u="none" strike="noStrike">
            <a:solidFill>
              <a:schemeClr val="bg1"/>
            </a:solidFill>
            <a:latin typeface="Arial Black" panose="020B0A040201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26</xdr:col>
      <xdr:colOff>33618</xdr:colOff>
      <xdr:row>15</xdr:row>
      <xdr:rowOff>44823</xdr:rowOff>
    </xdr:from>
    <xdr:to>
      <xdr:col>28</xdr:col>
      <xdr:colOff>11206</xdr:colOff>
      <xdr:row>23</xdr:row>
      <xdr:rowOff>145676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94F47178-B952-42BF-B133-AA991574CEF3}"/>
            </a:ext>
          </a:extLst>
        </xdr:cNvPr>
        <xdr:cNvGrpSpPr/>
      </xdr:nvGrpSpPr>
      <xdr:grpSpPr>
        <a:xfrm>
          <a:off x="15883218" y="2902323"/>
          <a:ext cx="1196788" cy="1624853"/>
          <a:chOff x="14388353" y="2879912"/>
          <a:chExt cx="1187823" cy="1624853"/>
        </a:xfrm>
      </xdr:grpSpPr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4B913571-0D5F-4A93-B382-553EC00C7C2D}"/>
              </a:ext>
            </a:extLst>
          </xdr:cNvPr>
          <xdr:cNvSpPr/>
        </xdr:nvSpPr>
        <xdr:spPr>
          <a:xfrm>
            <a:off x="14724529" y="2879912"/>
            <a:ext cx="851647" cy="280148"/>
          </a:xfrm>
          <a:prstGeom prst="roundRect">
            <a:avLst/>
          </a:prstGeom>
          <a:gradFill>
            <a:gsLst>
              <a:gs pos="100000">
                <a:srgbClr val="FF0000">
                  <a:alpha val="2000"/>
                </a:srgbClr>
              </a:gs>
              <a:gs pos="3000">
                <a:srgbClr val="F88F38"/>
              </a:gs>
              <a:gs pos="0">
                <a:srgbClr val="FFFF00"/>
              </a:gs>
              <a:gs pos="92000">
                <a:srgbClr val="FFC000"/>
              </a:gs>
            </a:gsLst>
            <a:lin ang="27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latin typeface="Montserrat" pitchFamily="2" charset="0"/>
              </a:rPr>
              <a:t>Calcium</a:t>
            </a:r>
          </a:p>
        </xdr:txBody>
      </xdr:sp>
      <xdr:sp macro="" textlink="">
        <xdr:nvSpPr>
          <xdr:cNvPr id="126" name="Rectangle: Rounded Corners 125">
            <a:extLst>
              <a:ext uri="{FF2B5EF4-FFF2-40B4-BE49-F238E27FC236}">
                <a16:creationId xmlns:a16="http://schemas.microsoft.com/office/drawing/2014/main" id="{AE936D41-0B20-4B89-AA37-5E59374C9F82}"/>
              </a:ext>
            </a:extLst>
          </xdr:cNvPr>
          <xdr:cNvSpPr/>
        </xdr:nvSpPr>
        <xdr:spPr>
          <a:xfrm>
            <a:off x="14915029" y="3189195"/>
            <a:ext cx="661147" cy="246530"/>
          </a:xfrm>
          <a:prstGeom prst="roundRect">
            <a:avLst/>
          </a:prstGeom>
          <a:gradFill>
            <a:gsLst>
              <a:gs pos="85000">
                <a:srgbClr val="00B050"/>
              </a:gs>
              <a:gs pos="3000">
                <a:srgbClr val="FFFF00"/>
              </a:gs>
              <a:gs pos="0">
                <a:srgbClr val="FFFF00"/>
              </a:gs>
              <a:gs pos="93000">
                <a:srgbClr val="00B050"/>
              </a:gs>
            </a:gsLst>
            <a:lin ang="2700000" scaled="0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latin typeface="Montserrat" pitchFamily="2" charset="0"/>
              </a:rPr>
              <a:t>Iron</a:t>
            </a:r>
          </a:p>
        </xdr:txBody>
      </xdr:sp>
      <xdr:sp macro="" textlink="">
        <xdr:nvSpPr>
          <xdr:cNvPr id="127" name="Rectangle: Rounded Corners 126">
            <a:extLst>
              <a:ext uri="{FF2B5EF4-FFF2-40B4-BE49-F238E27FC236}">
                <a16:creationId xmlns:a16="http://schemas.microsoft.com/office/drawing/2014/main" id="{A2C1070A-3990-43AF-BE5F-B72F2EC9E89C}"/>
              </a:ext>
            </a:extLst>
          </xdr:cNvPr>
          <xdr:cNvSpPr/>
        </xdr:nvSpPr>
        <xdr:spPr>
          <a:xfrm>
            <a:off x="14388353" y="3464860"/>
            <a:ext cx="1187823" cy="268942"/>
          </a:xfrm>
          <a:prstGeom prst="roundRect">
            <a:avLst/>
          </a:prstGeom>
          <a:gradFill>
            <a:gsLst>
              <a:gs pos="100000">
                <a:srgbClr val="FF0000">
                  <a:alpha val="2000"/>
                </a:srgbClr>
              </a:gs>
              <a:gs pos="3000">
                <a:srgbClr val="F88F38"/>
              </a:gs>
              <a:gs pos="0">
                <a:srgbClr val="FFFF00"/>
              </a:gs>
              <a:gs pos="91000">
                <a:srgbClr val="FFC000"/>
              </a:gs>
            </a:gsLst>
            <a:lin ang="2700000" scaled="0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latin typeface="Montserrat" pitchFamily="2" charset="0"/>
              </a:rPr>
              <a:t>Magnesium</a:t>
            </a:r>
            <a:endParaRPr lang="en-US" sz="1200" b="1">
              <a:solidFill>
                <a:sysClr val="windowText" lastClr="000000"/>
              </a:solidFill>
              <a:latin typeface="Montserrat" pitchFamily="2" charset="0"/>
            </a:endParaRPr>
          </a:p>
        </xdr:txBody>
      </xdr:sp>
      <xdr:sp macro="" textlink="">
        <xdr:nvSpPr>
          <xdr:cNvPr id="128" name="Rectangle: Rounded Corners 127">
            <a:extLst>
              <a:ext uri="{FF2B5EF4-FFF2-40B4-BE49-F238E27FC236}">
                <a16:creationId xmlns:a16="http://schemas.microsoft.com/office/drawing/2014/main" id="{616A5A0C-1141-4B87-89A3-E4285290EDA0}"/>
              </a:ext>
            </a:extLst>
          </xdr:cNvPr>
          <xdr:cNvSpPr/>
        </xdr:nvSpPr>
        <xdr:spPr>
          <a:xfrm>
            <a:off x="14455588" y="3762937"/>
            <a:ext cx="1120588" cy="235324"/>
          </a:xfrm>
          <a:prstGeom prst="roundRect">
            <a:avLst/>
          </a:prstGeom>
          <a:gradFill>
            <a:gsLst>
              <a:gs pos="85000">
                <a:srgbClr val="92D050"/>
              </a:gs>
              <a:gs pos="3000">
                <a:srgbClr val="FFFF00"/>
              </a:gs>
              <a:gs pos="0">
                <a:srgbClr val="FFFF00"/>
              </a:gs>
              <a:gs pos="93000">
                <a:srgbClr val="00B050"/>
              </a:gs>
            </a:gsLst>
            <a:lin ang="2700000" scaled="0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b="1">
                <a:solidFill>
                  <a:sysClr val="windowText" lastClr="000000"/>
                </a:solidFill>
                <a:latin typeface="Montserrat" pitchFamily="2" charset="0"/>
              </a:rPr>
              <a:t>Phosphorus</a:t>
            </a:r>
            <a:endParaRPr lang="en-US" sz="1100" b="1">
              <a:solidFill>
                <a:sysClr val="windowText" lastClr="000000"/>
              </a:solidFill>
              <a:latin typeface="Montserrat" pitchFamily="2" charset="0"/>
            </a:endParaRPr>
          </a:p>
        </xdr:txBody>
      </xdr:sp>
      <xdr:sp macro="" textlink="">
        <xdr:nvSpPr>
          <xdr:cNvPr id="129" name="Rectangle: Rounded Corners 128">
            <a:extLst>
              <a:ext uri="{FF2B5EF4-FFF2-40B4-BE49-F238E27FC236}">
                <a16:creationId xmlns:a16="http://schemas.microsoft.com/office/drawing/2014/main" id="{7E0AB728-1C15-49FB-A473-BB05163844B5}"/>
              </a:ext>
            </a:extLst>
          </xdr:cNvPr>
          <xdr:cNvSpPr/>
        </xdr:nvSpPr>
        <xdr:spPr>
          <a:xfrm>
            <a:off x="14556441" y="4027396"/>
            <a:ext cx="1019735" cy="224118"/>
          </a:xfrm>
          <a:prstGeom prst="roundRect">
            <a:avLst/>
          </a:prstGeom>
          <a:gradFill>
            <a:gsLst>
              <a:gs pos="85000">
                <a:srgbClr val="EF514B"/>
              </a:gs>
              <a:gs pos="3000">
                <a:srgbClr val="F88F38"/>
              </a:gs>
              <a:gs pos="0">
                <a:srgbClr val="FFFF00"/>
              </a:gs>
              <a:gs pos="93000">
                <a:srgbClr val="F05A5A"/>
              </a:gs>
            </a:gsLst>
            <a:lin ang="2700000" scaled="0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b="1">
                <a:solidFill>
                  <a:sysClr val="windowText" lastClr="000000"/>
                </a:solidFill>
                <a:latin typeface="Montserrat" pitchFamily="2" charset="0"/>
              </a:rPr>
              <a:t>Potassium</a:t>
            </a:r>
            <a:endParaRPr lang="en-US" sz="1100" b="1">
              <a:solidFill>
                <a:sysClr val="windowText" lastClr="000000"/>
              </a:solidFill>
              <a:latin typeface="Montserrat" pitchFamily="2" charset="0"/>
            </a:endParaRPr>
          </a:p>
        </xdr:txBody>
      </xdr:sp>
      <xdr:sp macro="" textlink="">
        <xdr:nvSpPr>
          <xdr:cNvPr id="130" name="Rectangle: Rounded Corners 129">
            <a:extLst>
              <a:ext uri="{FF2B5EF4-FFF2-40B4-BE49-F238E27FC236}">
                <a16:creationId xmlns:a16="http://schemas.microsoft.com/office/drawing/2014/main" id="{FE731174-C4A6-402C-B393-37B2C0678D53}"/>
              </a:ext>
            </a:extLst>
          </xdr:cNvPr>
          <xdr:cNvSpPr/>
        </xdr:nvSpPr>
        <xdr:spPr>
          <a:xfrm>
            <a:off x="14724529" y="4280647"/>
            <a:ext cx="851647" cy="224118"/>
          </a:xfrm>
          <a:prstGeom prst="roundRect">
            <a:avLst/>
          </a:prstGeom>
          <a:gradFill>
            <a:gsLst>
              <a:gs pos="100000">
                <a:srgbClr val="0070C0"/>
              </a:gs>
              <a:gs pos="8000">
                <a:srgbClr val="00B0F0"/>
              </a:gs>
              <a:gs pos="0">
                <a:srgbClr val="FFFF00"/>
              </a:gs>
              <a:gs pos="80000">
                <a:schemeClr val="accent1">
                  <a:lumMod val="60000"/>
                  <a:lumOff val="40000"/>
                </a:schemeClr>
              </a:gs>
            </a:gsLst>
            <a:lin ang="2700000" scaled="0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b="1">
                <a:solidFill>
                  <a:sysClr val="windowText" lastClr="000000"/>
                </a:solidFill>
                <a:latin typeface="Montserrat" pitchFamily="2" charset="0"/>
              </a:rPr>
              <a:t>Sodium</a:t>
            </a:r>
            <a:endParaRPr lang="en-US" sz="1100" b="1">
              <a:solidFill>
                <a:sysClr val="windowText" lastClr="000000"/>
              </a:solidFill>
              <a:latin typeface="Montserrat" pitchFamily="2" charset="0"/>
            </a:endParaRPr>
          </a:p>
        </xdr:txBody>
      </xdr:sp>
    </xdr:grpSp>
    <xdr:clientData/>
  </xdr:twoCellAnchor>
  <xdr:twoCellAnchor>
    <xdr:from>
      <xdr:col>23</xdr:col>
      <xdr:colOff>285187</xdr:colOff>
      <xdr:row>19</xdr:row>
      <xdr:rowOff>123264</xdr:rowOff>
    </xdr:from>
    <xdr:to>
      <xdr:col>26</xdr:col>
      <xdr:colOff>190499</xdr:colOff>
      <xdr:row>27</xdr:row>
      <xdr:rowOff>112058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18AB17C8-5EBA-4CEF-9B07-AD670D63B473}"/>
            </a:ext>
          </a:extLst>
        </xdr:cNvPr>
        <xdr:cNvSpPr txBox="1"/>
      </xdr:nvSpPr>
      <xdr:spPr>
        <a:xfrm>
          <a:off x="14202893" y="3742764"/>
          <a:ext cx="1720665" cy="1512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0" i="1">
              <a:solidFill>
                <a:schemeClr val="bg1"/>
              </a:solidFill>
              <a:latin typeface="Montserrat" pitchFamily="2" charset="0"/>
              <a:cs typeface="Arial" panose="020B0604020202020204" pitchFamily="34" charset="0"/>
            </a:rPr>
            <a:t>Essential minerals that your body requires for various functions like bone health, muscle function, and nerve signaling.</a:t>
          </a:r>
        </a:p>
      </xdr:txBody>
    </xdr:sp>
    <xdr:clientData/>
  </xdr:twoCellAnchor>
  <xdr:twoCellAnchor>
    <xdr:from>
      <xdr:col>19</xdr:col>
      <xdr:colOff>291913</xdr:colOff>
      <xdr:row>14</xdr:row>
      <xdr:rowOff>37539</xdr:rowOff>
    </xdr:from>
    <xdr:to>
      <xdr:col>22</xdr:col>
      <xdr:colOff>376519</xdr:colOff>
      <xdr:row>18</xdr:row>
      <xdr:rowOff>107576</xdr:rowOff>
    </xdr:to>
    <xdr:sp macro="" textlink="'Piviot Tables'!Q6">
      <xdr:nvSpPr>
        <xdr:cNvPr id="132" name="TextBox 131">
          <a:extLst>
            <a:ext uri="{FF2B5EF4-FFF2-40B4-BE49-F238E27FC236}">
              <a16:creationId xmlns:a16="http://schemas.microsoft.com/office/drawing/2014/main" id="{AB802935-D1FE-4A59-979A-24EFCF09331A}"/>
            </a:ext>
          </a:extLst>
        </xdr:cNvPr>
        <xdr:cNvSpPr txBox="1"/>
      </xdr:nvSpPr>
      <xdr:spPr>
        <a:xfrm>
          <a:off x="11789148" y="2704539"/>
          <a:ext cx="1899959" cy="8320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F8119694-4101-458C-99A0-E23CC53B332B}" type="TxLink">
            <a:rPr lang="en-US" sz="3200">
              <a:solidFill>
                <a:schemeClr val="bg1"/>
              </a:solidFill>
              <a:latin typeface="Kristen ITC" panose="03050502040202030202" pitchFamily="66" charset="0"/>
              <a:ea typeface="+mn-ea"/>
              <a:cs typeface="+mn-cs"/>
            </a:rPr>
            <a:pPr marL="0" indent="0" algn="r"/>
            <a:t>28458.6</a:t>
          </a:fld>
          <a:endParaRPr lang="en-US" sz="3200">
            <a:solidFill>
              <a:schemeClr val="bg1"/>
            </a:solidFill>
            <a:latin typeface="Kristen ITC" panose="03050502040202030202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186017</xdr:colOff>
      <xdr:row>14</xdr:row>
      <xdr:rowOff>25211</xdr:rowOff>
    </xdr:from>
    <xdr:to>
      <xdr:col>23</xdr:col>
      <xdr:colOff>157442</xdr:colOff>
      <xdr:row>16</xdr:row>
      <xdr:rowOff>53788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3722CA82-2932-482C-8DB0-88FE55703F9B}"/>
            </a:ext>
          </a:extLst>
        </xdr:cNvPr>
        <xdr:cNvSpPr txBox="1"/>
      </xdr:nvSpPr>
      <xdr:spPr>
        <a:xfrm>
          <a:off x="13498605" y="2692211"/>
          <a:ext cx="576543" cy="4095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en-US" sz="1800">
              <a:solidFill>
                <a:schemeClr val="bg1"/>
              </a:solidFill>
              <a:latin typeface="Kristen ITC" panose="03050502040202030202" pitchFamily="66" charset="0"/>
              <a:ea typeface="+mn-ea"/>
              <a:cs typeface="+mn-cs"/>
            </a:rPr>
            <a:t>mg</a:t>
          </a:r>
          <a:endParaRPr lang="en-US" sz="3200">
            <a:solidFill>
              <a:schemeClr val="bg1"/>
            </a:solidFill>
            <a:latin typeface="Kristen ITC" panose="03050502040202030202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211788</xdr:colOff>
      <xdr:row>14</xdr:row>
      <xdr:rowOff>123265</xdr:rowOff>
    </xdr:from>
    <xdr:to>
      <xdr:col>26</xdr:col>
      <xdr:colOff>504264</xdr:colOff>
      <xdr:row>17</xdr:row>
      <xdr:rowOff>168089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B6AF52EE-21B5-4518-A32E-6B9C927CBBE4}"/>
            </a:ext>
          </a:extLst>
        </xdr:cNvPr>
        <xdr:cNvSpPr txBox="1"/>
      </xdr:nvSpPr>
      <xdr:spPr>
        <a:xfrm>
          <a:off x="14129494" y="2790265"/>
          <a:ext cx="2107829" cy="616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u="none" baseline="0">
              <a:solidFill>
                <a:schemeClr val="bg1"/>
              </a:solidFill>
              <a:latin typeface="Montserrat" pitchFamily="2" charset="0"/>
            </a:rPr>
            <a:t>Passion</a:t>
          </a:r>
          <a:r>
            <a:rPr lang="en-US" sz="1400" u="none" baseline="0">
              <a:solidFill>
                <a:schemeClr val="bg1"/>
              </a:solidFill>
              <a:latin typeface="Montserrat" pitchFamily="2" charset="0"/>
            </a:rPr>
            <a:t> has the highest minerals</a:t>
          </a:r>
        </a:p>
      </xdr:txBody>
    </xdr:sp>
    <xdr:clientData/>
  </xdr:twoCellAnchor>
  <xdr:twoCellAnchor>
    <xdr:from>
      <xdr:col>21</xdr:col>
      <xdr:colOff>477369</xdr:colOff>
      <xdr:row>17</xdr:row>
      <xdr:rowOff>72277</xdr:rowOff>
    </xdr:from>
    <xdr:to>
      <xdr:col>24</xdr:col>
      <xdr:colOff>156881</xdr:colOff>
      <xdr:row>19</xdr:row>
      <xdr:rowOff>179294</xdr:rowOff>
    </xdr:to>
    <xdr:sp macro="" textlink="'Piviot Tables'!U6">
      <xdr:nvSpPr>
        <xdr:cNvPr id="136" name="TextBox 135">
          <a:extLst>
            <a:ext uri="{FF2B5EF4-FFF2-40B4-BE49-F238E27FC236}">
              <a16:creationId xmlns:a16="http://schemas.microsoft.com/office/drawing/2014/main" id="{B869E712-D4ED-452C-A1D8-E96726C05672}"/>
            </a:ext>
          </a:extLst>
        </xdr:cNvPr>
        <xdr:cNvSpPr txBox="1"/>
      </xdr:nvSpPr>
      <xdr:spPr>
        <a:xfrm>
          <a:off x="13184840" y="3310777"/>
          <a:ext cx="1494865" cy="488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645AB13C-3B20-4375-9ABB-6B83A049060C}" type="TxLink">
            <a:rPr lang="en-US" sz="2400">
              <a:solidFill>
                <a:schemeClr val="bg1"/>
              </a:solidFill>
              <a:latin typeface="Kristen ITC" panose="03050502040202030202" pitchFamily="66" charset="0"/>
              <a:ea typeface="+mn-ea"/>
              <a:cs typeface="+mn-cs"/>
            </a:rPr>
            <a:pPr marL="0" indent="0" algn="r"/>
            <a:t>19.40%</a:t>
          </a:fld>
          <a:endParaRPr lang="en-US" sz="2400">
            <a:solidFill>
              <a:schemeClr val="bg1"/>
            </a:solidFill>
            <a:latin typeface="Kristen ITC" panose="03050502040202030202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365312</xdr:colOff>
      <xdr:row>4</xdr:row>
      <xdr:rowOff>89648</xdr:rowOff>
    </xdr:from>
    <xdr:to>
      <xdr:col>8</xdr:col>
      <xdr:colOff>515470</xdr:colOff>
      <xdr:row>12</xdr:row>
      <xdr:rowOff>78442</xdr:rowOff>
    </xdr:to>
    <xdr:graphicFrame macro="">
      <xdr:nvGraphicFramePr>
        <xdr:cNvPr id="137" name="Chart 136">
          <a:extLst>
            <a:ext uri="{FF2B5EF4-FFF2-40B4-BE49-F238E27FC236}">
              <a16:creationId xmlns:a16="http://schemas.microsoft.com/office/drawing/2014/main" id="{B8A23B16-8C80-4464-930E-EFD119ACD1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219075</xdr:colOff>
      <xdr:row>3</xdr:row>
      <xdr:rowOff>105335</xdr:rowOff>
    </xdr:from>
    <xdr:to>
      <xdr:col>8</xdr:col>
      <xdr:colOff>314325</xdr:colOff>
      <xdr:row>5</xdr:row>
      <xdr:rowOff>114860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20AAF7E5-11C1-4886-9F1F-2DC7F80D9EB4}"/>
            </a:ext>
          </a:extLst>
        </xdr:cNvPr>
        <xdr:cNvSpPr txBox="1"/>
      </xdr:nvSpPr>
      <xdr:spPr>
        <a:xfrm>
          <a:off x="3849781" y="676835"/>
          <a:ext cx="130548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u="none" baseline="0">
              <a:solidFill>
                <a:schemeClr val="bg1"/>
              </a:solidFill>
              <a:latin typeface="Montserrat" pitchFamily="2" charset="0"/>
            </a:rPr>
            <a:t>Carbohydrate</a:t>
          </a:r>
          <a:endParaRPr lang="en-US" sz="1200" u="none">
            <a:solidFill>
              <a:schemeClr val="bg1"/>
            </a:solidFill>
            <a:latin typeface="Montserrat" pitchFamily="2" charset="0"/>
          </a:endParaRPr>
        </a:p>
      </xdr:txBody>
    </xdr:sp>
    <xdr:clientData/>
  </xdr:twoCellAnchor>
  <xdr:twoCellAnchor>
    <xdr:from>
      <xdr:col>6</xdr:col>
      <xdr:colOff>107577</xdr:colOff>
      <xdr:row>6</xdr:row>
      <xdr:rowOff>150716</xdr:rowOff>
    </xdr:from>
    <xdr:to>
      <xdr:col>7</xdr:col>
      <xdr:colOff>513229</xdr:colOff>
      <xdr:row>11</xdr:row>
      <xdr:rowOff>131667</xdr:rowOff>
    </xdr:to>
    <xdr:sp macro="" textlink="'Piviot Tables'!Z10">
      <xdr:nvSpPr>
        <xdr:cNvPr id="139" name="TextBox 138">
          <a:extLst>
            <a:ext uri="{FF2B5EF4-FFF2-40B4-BE49-F238E27FC236}">
              <a16:creationId xmlns:a16="http://schemas.microsoft.com/office/drawing/2014/main" id="{F4B2A8F2-204E-49D0-86C5-71B5A46B6012}"/>
            </a:ext>
          </a:extLst>
        </xdr:cNvPr>
        <xdr:cNvSpPr txBox="1"/>
      </xdr:nvSpPr>
      <xdr:spPr>
        <a:xfrm>
          <a:off x="3738283" y="1293716"/>
          <a:ext cx="1010770" cy="933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BE721BDF-320A-4E4E-A8D0-FAFE100EC436}" type="TxLink">
            <a:rPr lang="en-US" sz="2400">
              <a:solidFill>
                <a:schemeClr val="bg1"/>
              </a:solidFill>
              <a:latin typeface="Kristen ITC" panose="03050502040202030202" pitchFamily="66" charset="0"/>
              <a:ea typeface="+mn-ea"/>
              <a:cs typeface="+mn-cs"/>
            </a:rPr>
            <a:pPr marL="0" indent="0" algn="r"/>
            <a:t>11%</a:t>
          </a:fld>
          <a:endParaRPr lang="en-US" sz="2400">
            <a:solidFill>
              <a:schemeClr val="bg1"/>
            </a:solidFill>
            <a:latin typeface="Kristen ITC" panose="03050502040202030202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425824</xdr:colOff>
      <xdr:row>3</xdr:row>
      <xdr:rowOff>81240</xdr:rowOff>
    </xdr:from>
    <xdr:to>
      <xdr:col>11</xdr:col>
      <xdr:colOff>537882</xdr:colOff>
      <xdr:row>7</xdr:row>
      <xdr:rowOff>22412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B71C0BA-7EA2-406D-85F3-03EC149B6FFD}"/>
            </a:ext>
          </a:extLst>
        </xdr:cNvPr>
        <xdr:cNvSpPr txBox="1"/>
      </xdr:nvSpPr>
      <xdr:spPr>
        <a:xfrm>
          <a:off x="5266765" y="652740"/>
          <a:ext cx="1927411" cy="7031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r>
            <a:rPr lang="en-US" sz="1200" b="1">
              <a:solidFill>
                <a:schemeClr val="bg1"/>
              </a:solidFill>
              <a:latin typeface="Montserrat" pitchFamily="2" charset="0"/>
              <a:ea typeface="+mn-ea"/>
              <a:cs typeface="+mn-cs"/>
            </a:rPr>
            <a:t>Dates</a:t>
          </a:r>
          <a:r>
            <a:rPr lang="en-US" sz="1200" b="0">
              <a:solidFill>
                <a:schemeClr val="bg1"/>
              </a:solidFill>
              <a:latin typeface="Montserrat" pitchFamily="2" charset="0"/>
              <a:ea typeface="+mn-ea"/>
              <a:cs typeface="+mn-cs"/>
            </a:rPr>
            <a:t> has</a:t>
          </a:r>
          <a:r>
            <a:rPr lang="en-US" sz="1200" b="0" baseline="0">
              <a:solidFill>
                <a:schemeClr val="bg1"/>
              </a:solidFill>
              <a:latin typeface="Montserrat" pitchFamily="2" charset="0"/>
              <a:ea typeface="+mn-ea"/>
              <a:cs typeface="+mn-cs"/>
            </a:rPr>
            <a:t> most carbohydrate percentage</a:t>
          </a:r>
          <a:endParaRPr lang="en-US" sz="1200" b="0">
            <a:solidFill>
              <a:schemeClr val="bg1"/>
            </a:solidFill>
            <a:latin typeface="Montserrat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593913</xdr:colOff>
      <xdr:row>6</xdr:row>
      <xdr:rowOff>121583</xdr:rowOff>
    </xdr:from>
    <xdr:to>
      <xdr:col>10</xdr:col>
      <xdr:colOff>493060</xdr:colOff>
      <xdr:row>9</xdr:row>
      <xdr:rowOff>100854</xdr:rowOff>
    </xdr:to>
    <xdr:sp macro="" textlink="'Piviot Tables'!Y10">
      <xdr:nvSpPr>
        <xdr:cNvPr id="141" name="TextBox 140">
          <a:extLst>
            <a:ext uri="{FF2B5EF4-FFF2-40B4-BE49-F238E27FC236}">
              <a16:creationId xmlns:a16="http://schemas.microsoft.com/office/drawing/2014/main" id="{D8BA0105-5272-4A24-B2BB-9F4ED8067791}"/>
            </a:ext>
          </a:extLst>
        </xdr:cNvPr>
        <xdr:cNvSpPr txBox="1"/>
      </xdr:nvSpPr>
      <xdr:spPr>
        <a:xfrm>
          <a:off x="5434854" y="1264583"/>
          <a:ext cx="1109382" cy="550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89809880-8049-4A63-8597-651AE979C948}" type="TxLink">
            <a:rPr lang="en-US" sz="2400">
              <a:solidFill>
                <a:schemeClr val="bg1"/>
              </a:solidFill>
              <a:latin typeface="Kristen ITC" panose="03050502040202030202" pitchFamily="66" charset="0"/>
              <a:ea typeface="+mn-ea"/>
              <a:cs typeface="+mn-cs"/>
            </a:rPr>
            <a:pPr marL="0" indent="0" algn="r"/>
            <a:t>74.97</a:t>
          </a:fld>
          <a:endParaRPr lang="en-US" sz="2400">
            <a:solidFill>
              <a:schemeClr val="bg1"/>
            </a:solidFill>
            <a:latin typeface="Kristen ITC" panose="03050502040202030202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431986</xdr:colOff>
      <xdr:row>9</xdr:row>
      <xdr:rowOff>87964</xdr:rowOff>
    </xdr:from>
    <xdr:to>
      <xdr:col>11</xdr:col>
      <xdr:colOff>174812</xdr:colOff>
      <xdr:row>14</xdr:row>
      <xdr:rowOff>68915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FD653685-16A6-4E0D-B453-50CD1F27446D}"/>
            </a:ext>
          </a:extLst>
        </xdr:cNvPr>
        <xdr:cNvSpPr txBox="1"/>
      </xdr:nvSpPr>
      <xdr:spPr>
        <a:xfrm>
          <a:off x="5272927" y="1802464"/>
          <a:ext cx="1558179" cy="933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en-US" sz="1050" b="1">
              <a:solidFill>
                <a:schemeClr val="bg1"/>
              </a:solidFill>
              <a:latin typeface="Montserrat" pitchFamily="2" charset="0"/>
              <a:ea typeface="+mn-ea"/>
              <a:cs typeface="+mn-cs"/>
            </a:rPr>
            <a:t>Carambola</a:t>
          </a:r>
          <a:r>
            <a:rPr lang="en-US" sz="1050" b="0">
              <a:solidFill>
                <a:schemeClr val="bg1"/>
              </a:solidFill>
              <a:latin typeface="Montserrat" pitchFamily="2" charset="0"/>
              <a:ea typeface="+mn-ea"/>
              <a:cs typeface="+mn-cs"/>
            </a:rPr>
            <a:t> has</a:t>
          </a:r>
          <a:r>
            <a:rPr lang="en-US" sz="1050" b="0" baseline="0">
              <a:solidFill>
                <a:schemeClr val="bg1"/>
              </a:solidFill>
              <a:latin typeface="Montserrat" pitchFamily="2" charset="0"/>
              <a:ea typeface="+mn-ea"/>
              <a:cs typeface="+mn-cs"/>
            </a:rPr>
            <a:t> least carbohydrate percentage</a:t>
          </a:r>
          <a:endParaRPr lang="en-US" sz="1050" b="0">
            <a:solidFill>
              <a:schemeClr val="bg1"/>
            </a:solidFill>
            <a:latin typeface="Montserrat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163606</xdr:colOff>
      <xdr:row>10</xdr:row>
      <xdr:rowOff>61071</xdr:rowOff>
    </xdr:from>
    <xdr:to>
      <xdr:col>9</xdr:col>
      <xdr:colOff>62753</xdr:colOff>
      <xdr:row>13</xdr:row>
      <xdr:rowOff>40342</xdr:rowOff>
    </xdr:to>
    <xdr:sp macro="" textlink="'Piviot Tables'!Y11">
      <xdr:nvSpPr>
        <xdr:cNvPr id="143" name="TextBox 142">
          <a:extLst>
            <a:ext uri="{FF2B5EF4-FFF2-40B4-BE49-F238E27FC236}">
              <a16:creationId xmlns:a16="http://schemas.microsoft.com/office/drawing/2014/main" id="{F792F8C1-DDC6-499A-A00A-11D9106F1CDF}"/>
            </a:ext>
          </a:extLst>
        </xdr:cNvPr>
        <xdr:cNvSpPr txBox="1"/>
      </xdr:nvSpPr>
      <xdr:spPr>
        <a:xfrm>
          <a:off x="4399430" y="1966071"/>
          <a:ext cx="1109382" cy="550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fld id="{075E598B-1713-47E5-B6FB-9B400D8EFEA4}" type="TxLink">
            <a:rPr lang="en-US" sz="2400">
              <a:solidFill>
                <a:schemeClr val="bg1"/>
              </a:solidFill>
              <a:latin typeface="Kristen ITC" panose="03050502040202030202" pitchFamily="66" charset="0"/>
              <a:ea typeface="+mn-ea"/>
              <a:cs typeface="+mn-cs"/>
            </a:rPr>
            <a:pPr marL="0" indent="0" algn="r"/>
            <a:t>6.73</a:t>
          </a:fld>
          <a:endParaRPr lang="en-US" sz="2400">
            <a:solidFill>
              <a:schemeClr val="bg1"/>
            </a:solidFill>
            <a:latin typeface="Kristen ITC" panose="03050502040202030202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381000</xdr:colOff>
      <xdr:row>2</xdr:row>
      <xdr:rowOff>179295</xdr:rowOff>
    </xdr:from>
    <xdr:to>
      <xdr:col>16</xdr:col>
      <xdr:colOff>526677</xdr:colOff>
      <xdr:row>8</xdr:row>
      <xdr:rowOff>140805</xdr:rowOff>
    </xdr:to>
    <xdr:graphicFrame macro="">
      <xdr:nvGraphicFramePr>
        <xdr:cNvPr id="144" name="Chart 143">
          <a:extLst>
            <a:ext uri="{FF2B5EF4-FFF2-40B4-BE49-F238E27FC236}">
              <a16:creationId xmlns:a16="http://schemas.microsoft.com/office/drawing/2014/main" id="{8E3C2ABE-F61B-428E-A760-E656FCC5D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387724</xdr:colOff>
      <xdr:row>5</xdr:row>
      <xdr:rowOff>78443</xdr:rowOff>
    </xdr:from>
    <xdr:to>
      <xdr:col>15</xdr:col>
      <xdr:colOff>381001</xdr:colOff>
      <xdr:row>7</xdr:row>
      <xdr:rowOff>156883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8C0EC8A2-4626-4339-B14A-93758CFEF6C0}"/>
            </a:ext>
          </a:extLst>
        </xdr:cNvPr>
        <xdr:cNvSpPr txBox="1"/>
      </xdr:nvSpPr>
      <xdr:spPr>
        <a:xfrm>
          <a:off x="7649136" y="1030943"/>
          <a:ext cx="1808630" cy="459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r>
            <a:rPr lang="en-US" sz="1400" b="1">
              <a:solidFill>
                <a:schemeClr val="bg1"/>
              </a:solidFill>
              <a:latin typeface="Montserrat" pitchFamily="2" charset="0"/>
              <a:ea typeface="+mn-ea"/>
              <a:cs typeface="+mn-cs"/>
            </a:rPr>
            <a:t>Fiber to Sugar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stine" refreshedDate="45521.950977777778" createdVersion="7" refreshedVersion="7" minRefreshableVersion="3" recordCount="46" xr:uid="{40FC4683-67FB-454A-BC1A-63E955353255}">
  <cacheSource type="worksheet">
    <worksheetSource name="Data"/>
  </cacheSource>
  <cacheFields count="27">
    <cacheField name="name" numFmtId="0">
      <sharedItems count="98">
        <s v="Apple"/>
        <s v="Apricot"/>
        <s v="Avocado"/>
        <s v="Banana"/>
        <s v="Blackberries"/>
        <s v="Blueberry"/>
        <s v="Carambola"/>
        <s v="Cherimoya"/>
        <s v="Cherry"/>
        <s v="Clementine"/>
        <s v="Cranberries"/>
        <s v="Currants"/>
        <s v="Dates"/>
        <s v="Durian"/>
        <s v="Fig"/>
        <s v="Grapefruit,"/>
        <s v="Grape"/>
        <s v="Groundcherries"/>
        <s v="Guava"/>
        <s v="Gooseberries"/>
        <s v="Jackfruit"/>
        <s v="Kiwi"/>
        <s v="Kumquat"/>
        <s v="Lemon"/>
        <s v="Lime"/>
        <s v="Litchis"/>
        <s v="Mandarin-Clementine"/>
        <s v="Mandarin-Tangerine"/>
        <s v="Mango"/>
        <s v="Melons,"/>
        <s v="Mulberries,"/>
        <s v="Nectarine"/>
        <s v="Oranges"/>
        <s v="Papaya"/>
        <s v="Passion"/>
        <s v="Peaches"/>
        <s v="Pear"/>
        <s v="Persimmon"/>
        <s v="Pineapple"/>
        <s v="Plum"/>
        <s v="Pomegranate"/>
        <s v="Quince"/>
        <s v="Raspberry"/>
        <s v="Strawberry"/>
        <s v="Tangerine"/>
        <s v="Watermelon"/>
        <s v="Date nutrition: Dates, deglet noor" u="1"/>
        <s v="Papaya nutrition" u="1"/>
        <s v="Melons, casaba" u="1"/>
        <s v="Fig nutrition: Figs, raw" u="1"/>
        <s v="Date" u="1"/>
        <s v="Watermelon nutrition facts" u="1"/>
        <s v="Dates," u="1"/>
        <s v="Grape nutrition: Grapes, red or green" u="1"/>
        <s v="Raspberry nutrition" u="1"/>
        <s v="Kiwi nutriion: Kiwifruit, green" u="1"/>
        <s v="Cherimoya fruit nutrition" u="1"/>
        <s v="Lemon nutrition: Lemon with peel" u="1"/>
        <s v="Currants Black" u="1"/>
        <s v="Melons, cantaloupe" u="1"/>
        <s v="Dates, medjool" u="1"/>
        <s v="Mulberries, raw" u="1"/>
        <s v="Mandarin-Tangerine nutrition" u="1"/>
        <s v="Mango nutrition facts" u="1"/>
        <s v="Litchis or Lychees nutrition" u="1"/>
        <s v="Quince fruit" u="1"/>
        <s v="Guava nutrition facts" u="1"/>
        <s v="Banana nutrition facts" u="1"/>
        <s v="Cherry fruit nutrition facts" u="1"/>
        <s v="Pineapple nutrition" u="1"/>
        <s v="Blackberries nutrition" u="1"/>
        <s v="Oranges nutrition facts" u="1"/>
        <s v="Apricot nutrition facts" u="1"/>
        <s v="Plum nutrition" u="1"/>
        <s v="Grapefruit, pink and red" u="1"/>
        <s v="Grapefruit, white" u="1"/>
        <s v="Currants, Red and White" u="1"/>
        <s v="Avocado nutrition" u="1"/>
        <s v="Passion fruit nutrition" u="1"/>
        <s v="Carambola or Starfruit" u="1"/>
        <s v="Durian nutrition" u="1"/>
        <s v="Apple nutrition facts" u="1"/>
        <s v="Pomegranate nutrition facts" u="1"/>
        <s v="Peaches nutrition" u="1"/>
        <s v="Strawberry nutrition facts" u="1"/>
        <s v="Nectarine nutrition" u="1"/>
        <s v="Kiwi nutriion: Kiwifruit, gold" u="1"/>
        <s v="Tangerine nutrition" u="1"/>
        <s v="Mandarin-Clementine nutrition" u="1"/>
        <s v="Currants," u="1"/>
        <s v="Pear nutrition" u="1"/>
        <s v="Lime nutrition" u="1"/>
        <s v="Blueberry nutrition facts" u="1"/>
        <s v="Groundcherries or Cape Gooseberries" u="1"/>
        <s v="Jackfruit nutrition" u="1"/>
        <s v="Melons, honeydew" u="1"/>
        <s v="Kumquat nutrition" u="1"/>
        <s v="Persimmon nutrition: Persimmons, native" u="1"/>
      </sharedItems>
    </cacheField>
    <cacheField name="energy (kcal/kJ)" numFmtId="0">
      <sharedItems/>
    </cacheField>
    <cacheField name="water (g)" numFmtId="0">
      <sharedItems containsSemiMixedTypes="0" containsString="0" containsNumber="1" minValue="21.32" maxValue="91.45"/>
    </cacheField>
    <cacheField name="protein (g)" numFmtId="0">
      <sharedItems containsSemiMixedTypes="0" containsString="0" containsNumber="1" minValue="0.27" maxValue="2.5499999999999998"/>
    </cacheField>
    <cacheField name="total fat (g)" numFmtId="0">
      <sharedItems containsSemiMixedTypes="0" containsString="0" containsNumber="1" minValue="0.1" maxValue="14.7"/>
    </cacheField>
    <cacheField name="carbohydrates (g)" numFmtId="0">
      <sharedItems containsSemiMixedTypes="0" containsString="0" containsNumber="1" minValue="6.73" maxValue="74.97"/>
    </cacheField>
    <cacheField name="Macro Nutrition" numFmtId="0">
      <sharedItems containsSemiMixedTypes="0" containsString="0" containsNumber="1" minValue="8.1000000000000014" maxValue="76.929999999999993"/>
    </cacheField>
    <cacheField name="Macro Nutrition Percenatage" numFmtId="10">
      <sharedItems containsSemiMixedTypes="0" containsString="0" containsNumber="1" minValue="1.0200355123474674E-2" maxValue="9.6878187610976108E-2"/>
    </cacheField>
    <cacheField name="fiber (g)" numFmtId="0">
      <sharedItems containsMixedTypes="1" containsNumber="1" minValue="0.4" maxValue="10.4"/>
    </cacheField>
    <cacheField name="sugars (g)" numFmtId="0">
      <sharedItems containsMixedTypes="1" containsNumber="1" minValue="0.66" maxValue="66.47"/>
    </cacheField>
    <cacheField name="calcium (mg)" numFmtId="0">
      <sharedItems containsSemiMixedTypes="0" containsString="0" containsNumber="1" containsInteger="1" minValue="3" maxValue="64"/>
    </cacheField>
    <cacheField name="iron (mg)" numFmtId="0">
      <sharedItems containsSemiMixedTypes="0" containsString="0" containsNumber="1" minValue="7.0000000000000007E-2" maxValue="2.5"/>
    </cacheField>
    <cacheField name="magnessium (mg)" numFmtId="0">
      <sharedItems containsMixedTypes="1" containsNumber="1" containsInteger="1" minValue="4" maxValue="54"/>
    </cacheField>
    <cacheField name="phosphorus (mg)" numFmtId="0">
      <sharedItems containsSemiMixedTypes="0" containsString="0" containsNumber="1" containsInteger="1" minValue="5" maxValue="68"/>
    </cacheField>
    <cacheField name="potassium (mg)" numFmtId="0">
      <sharedItems containsMixedTypes="1" containsNumber="1" containsInteger="1" minValue="77" maxValue="696"/>
    </cacheField>
    <cacheField name="potassium g" numFmtId="0">
      <sharedItems containsMixedTypes="1" containsNumber="1" minValue="7.6999999999999999E-2" maxValue="0.69599999999999995"/>
    </cacheField>
    <cacheField name="sodium (g)" numFmtId="0">
      <sharedItems containsMixedTypes="1" containsNumber="1" containsInteger="1" minValue="0" maxValue="28"/>
    </cacheField>
    <cacheField name="sodium mg" numFmtId="0">
      <sharedItems containsMixedTypes="1" containsNumber="1" containsInteger="1" minValue="0" maxValue="28000" count="10">
        <n v="0"/>
        <n v="1000"/>
        <n v="7000"/>
        <n v="2000"/>
        <s v=""/>
        <n v="3000"/>
        <n v="10000"/>
        <n v="18000"/>
        <n v="28000"/>
        <n v="4000"/>
      </sharedItems>
    </cacheField>
    <cacheField name="vitamin A (IU)" numFmtId="0">
      <sharedItems containsMixedTypes="1" containsNumber="1" containsInteger="1" minValue="0" maxValue="1926"/>
    </cacheField>
    <cacheField name="vitamin C (mg)" numFmtId="0">
      <sharedItems containsSemiMixedTypes="0" containsString="0" containsNumber="1" minValue="0" maxValue="228.3"/>
    </cacheField>
    <cacheField name="vitamin B1 (mg)" numFmtId="0">
      <sharedItems containsMixedTypes="1" containsNumber="1" minValue="0" maxValue="0.374"/>
    </cacheField>
    <cacheField name="vitamin B2 (mg)" numFmtId="0">
      <sharedItems containsMixedTypes="1" containsNumber="1" minValue="1.2E-2" maxValue="0.2"/>
    </cacheField>
    <cacheField name="viatmin B3 (mg)" numFmtId="0">
      <sharedItems containsMixedTypes="1" containsNumber="1" minValue="9.0999999999999998E-2" maxValue="2.8"/>
    </cacheField>
    <cacheField name="vitamin B5 (mg)" numFmtId="0">
      <sharedItems containsMixedTypes="1" containsNumber="1" minValue="4.8000000000000001E-2" maxValue="1.389"/>
    </cacheField>
    <cacheField name="vitamin B6 (mg)" numFmtId="0">
      <sharedItems containsMixedTypes="1" containsNumber="1" minValue="1.7000000000000001E-2" maxValue="0.36699999999999999"/>
    </cacheField>
    <cacheField name="vitamin E (mg)" numFmtId="0">
      <sharedItems containsMixedTypes="1" containsNumber="1" minValue="0.02" maxValue="2.0699999999999998"/>
    </cacheField>
    <cacheField name="Total Vitamins" numFmtId="0">
      <sharedItems containsSemiMixedTypes="0" containsString="0" containsNumber="1" minValue="11.664999999999999" maxValue="1937.8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  <s v="48/200"/>
    <n v="86.7"/>
    <n v="0.27"/>
    <n v="0.13"/>
    <n v="12.7"/>
    <n v="13.1"/>
    <n v="1.6496870631792372E-2"/>
    <n v="1.3"/>
    <n v="10.1"/>
    <n v="5"/>
    <n v="7.0000000000000007E-2"/>
    <n v="4"/>
    <n v="11"/>
    <n v="90"/>
    <n v="0.09"/>
    <n v="0"/>
    <x v="0"/>
    <n v="38"/>
    <n v="4"/>
    <n v="1.9E-2"/>
    <n v="2.8000000000000001E-2"/>
    <n v="9.0999999999999998E-2"/>
    <n v="7.0999999999999994E-2"/>
    <n v="3.6999999999999998E-2"/>
    <n v="0.05"/>
    <n v="42.295999999999992"/>
  </r>
  <r>
    <x v="1"/>
    <s v="48/201"/>
    <n v="86.4"/>
    <n v="1.4"/>
    <n v="0.39"/>
    <n v="11.12"/>
    <n v="12.91"/>
    <n v="1.6257603042476299E-2"/>
    <n v="2"/>
    <n v="9.24"/>
    <n v="13"/>
    <n v="0.39"/>
    <n v="10"/>
    <n v="23"/>
    <n v="259"/>
    <n v="0.25900000000000001"/>
    <n v="1"/>
    <x v="1"/>
    <n v="1926"/>
    <n v="10"/>
    <n v="0.03"/>
    <n v="0.04"/>
    <n v="0.6"/>
    <n v="0.24"/>
    <n v="5.3999999999999999E-2"/>
    <n v="0.89"/>
    <n v="1937.854"/>
  </r>
  <r>
    <x v="2"/>
    <s v="160/670"/>
    <n v="73.23"/>
    <n v="2"/>
    <n v="14.7"/>
    <n v="8.5299999999999994"/>
    <n v="25.229999999999997"/>
    <n v="3.1772217254971105E-2"/>
    <n v="6.7"/>
    <n v="0.66"/>
    <n v="12"/>
    <n v="0.55000000000000004"/>
    <n v="29"/>
    <n v="52"/>
    <n v="485"/>
    <n v="0.48499999999999999"/>
    <n v="7"/>
    <x v="2"/>
    <n v="146"/>
    <n v="10"/>
    <n v="6.7000000000000004E-2"/>
    <n v="0.13"/>
    <n v="1.738"/>
    <n v="1.389"/>
    <n v="0.25700000000000001"/>
    <n v="2.0699999999999998"/>
    <n v="161.65100000000001"/>
  </r>
  <r>
    <x v="3"/>
    <s v="89/371"/>
    <n v="74.91"/>
    <n v="1.0900000000000001"/>
    <n v="0.33"/>
    <n v="22.84"/>
    <n v="24.26"/>
    <n v="3.055069324635748E-2"/>
    <n v="2.6"/>
    <n v="12.23"/>
    <n v="5"/>
    <n v="0.26"/>
    <n v="27"/>
    <n v="22"/>
    <n v="358"/>
    <n v="0.35799999999999998"/>
    <n v="1"/>
    <x v="1"/>
    <n v="64"/>
    <n v="8.6999999999999993"/>
    <n v="3.1E-2"/>
    <n v="7.2999999999999995E-2"/>
    <n v="0.66500000000000004"/>
    <n v="0.33400000000000002"/>
    <n v="0.36699999999999999"/>
    <n v="0.1"/>
    <n v="74.27000000000001"/>
  </r>
  <r>
    <x v="4"/>
    <s v="43/181"/>
    <n v="88.15"/>
    <n v="1.39"/>
    <n v="0.49"/>
    <n v="9.61"/>
    <n v="11.489999999999998"/>
    <n v="1.4469392638114071E-2"/>
    <n v="5.3"/>
    <n v="4.88"/>
    <n v="29"/>
    <n v="0.62"/>
    <n v="20"/>
    <n v="22"/>
    <n v="162"/>
    <n v="0.16200000000000001"/>
    <n v="1"/>
    <x v="1"/>
    <n v="214"/>
    <n v="21"/>
    <n v="0.02"/>
    <n v="2.5999999999999999E-2"/>
    <n v="0.64600000000000002"/>
    <n v="0.27600000000000002"/>
    <n v="0.03"/>
    <n v="1.17"/>
    <n v="237.16800000000001"/>
  </r>
  <r>
    <x v="5"/>
    <s v="57/240"/>
    <n v="84.21"/>
    <n v="0.74"/>
    <n v="0.33"/>
    <n v="14.49"/>
    <n v="15.56"/>
    <n v="1.9594756261884682E-2"/>
    <n v="2.4"/>
    <n v="9.9600000000000009"/>
    <n v="6"/>
    <n v="0.28000000000000003"/>
    <n v="6"/>
    <n v="12"/>
    <n v="77"/>
    <n v="7.6999999999999999E-2"/>
    <n v="1"/>
    <x v="1"/>
    <n v="54"/>
    <n v="9.6999999999999993"/>
    <n v="3.6999999999999998E-2"/>
    <n v="4.1000000000000002E-2"/>
    <n v="0.41799999999999998"/>
    <n v="0.124"/>
    <n v="5.1999999999999998E-2"/>
    <n v="0.56999999999999995"/>
    <n v="64.941999999999993"/>
  </r>
  <r>
    <x v="6"/>
    <s v="31/128"/>
    <n v="91.38"/>
    <n v="1.04"/>
    <n v="0.33"/>
    <n v="6.73"/>
    <n v="8.1000000000000014"/>
    <n v="1.0200355123474674E-2"/>
    <n v="2.8"/>
    <n v="3.98"/>
    <n v="3"/>
    <n v="0.08"/>
    <n v="10"/>
    <n v="12"/>
    <n v="133"/>
    <n v="0.13300000000000001"/>
    <n v="2"/>
    <x v="3"/>
    <n v="61"/>
    <n v="34.4"/>
    <n v="1.4E-2"/>
    <n v="1.6E-2"/>
    <n v="0.36699999999999999"/>
    <n v="0.39100000000000001"/>
    <n v="1.7000000000000001E-2"/>
    <n v="0.15"/>
    <n v="96.355000000000018"/>
  </r>
  <r>
    <x v="7"/>
    <s v="75/313"/>
    <n v="79.39"/>
    <n v="1.57"/>
    <n v="0.68"/>
    <n v="17.71"/>
    <n v="19.96"/>
    <n v="2.5135689909204256E-2"/>
    <n v="3"/>
    <n v="12.87"/>
    <n v="10"/>
    <n v="0.27"/>
    <n v="17"/>
    <n v="26"/>
    <n v="287"/>
    <n v="0.28699999999999998"/>
    <n v="7"/>
    <x v="2"/>
    <n v="5"/>
    <n v="12.6"/>
    <n v="0.10100000000000001"/>
    <n v="0.13100000000000001"/>
    <n v="0.64400000000000002"/>
    <n v="0.34499999999999997"/>
    <n v="0.25700000000000001"/>
    <n v="0.27"/>
    <n v="19.347999999999999"/>
  </r>
  <r>
    <x v="8"/>
    <s v="63/263"/>
    <n v="82.25"/>
    <n v="1.06"/>
    <n v="0.2"/>
    <n v="16.010000000000002"/>
    <n v="17.270000000000003"/>
    <n v="2.1748164565729339E-2"/>
    <n v="2.1"/>
    <n v="12.82"/>
    <n v="13"/>
    <n v="0.36"/>
    <n v="11"/>
    <n v="21"/>
    <n v="222"/>
    <n v="0.222"/>
    <n v="0"/>
    <x v="0"/>
    <n v="64"/>
    <n v="7"/>
    <n v="2.7E-2"/>
    <n v="3.3000000000000002E-2"/>
    <n v="0.154"/>
    <n v="0.19900000000000001"/>
    <n v="4.9000000000000002E-2"/>
    <n v="7.0000000000000007E-2"/>
    <n v="71.531999999999996"/>
  </r>
  <r>
    <x v="9"/>
    <s v="47/198"/>
    <n v="86.58"/>
    <n v="0.85"/>
    <n v="0.15"/>
    <n v="12.02"/>
    <n v="13.02"/>
    <n v="1.6396126383659289E-2"/>
    <n v="1.7"/>
    <n v="9.18"/>
    <n v="30"/>
    <n v="0.14000000000000001"/>
    <n v="10"/>
    <n v="21"/>
    <n v="177"/>
    <n v="0.17699999999999999"/>
    <n v="1"/>
    <x v="1"/>
    <s v="-"/>
    <n v="48.8"/>
    <n v="8.5999999999999993E-2"/>
    <n v="0.03"/>
    <n v="0.63600000000000001"/>
    <n v="0.151"/>
    <n v="7.4999999999999997E-2"/>
    <n v="0.2"/>
    <n v="49.978000000000009"/>
  </r>
  <r>
    <x v="10"/>
    <s v="46/194"/>
    <n v="87.13"/>
    <n v="0.39"/>
    <n v="0.13"/>
    <n v="12.2"/>
    <n v="12.719999999999999"/>
    <n v="1.6018335453160226E-2"/>
    <n v="4.5999999999999996"/>
    <n v="4.04"/>
    <n v="8"/>
    <n v="0.25"/>
    <n v="6"/>
    <n v="13"/>
    <n v="85"/>
    <n v="8.5000000000000006E-2"/>
    <n v="2"/>
    <x v="3"/>
    <n v="60"/>
    <n v="13.3"/>
    <n v="1.2E-2"/>
    <n v="0.02"/>
    <n v="0.10100000000000001"/>
    <n v="0.29499999999999998"/>
    <n v="5.7000000000000002E-2"/>
    <n v="1.2"/>
    <n v="74.984999999999999"/>
  </r>
  <r>
    <x v="11"/>
    <s v="56/234"/>
    <n v="83.95"/>
    <n v="1.4"/>
    <n v="0.2"/>
    <n v="13.8"/>
    <n v="15.4"/>
    <n v="1.9393267765618515E-2"/>
    <n v="4.3"/>
    <n v="7.37"/>
    <n v="33"/>
    <n v="1"/>
    <n v="13"/>
    <n v="44"/>
    <n v="275"/>
    <n v="0.27500000000000002"/>
    <n v="1"/>
    <x v="1"/>
    <n v="42"/>
    <n v="41"/>
    <n v="0.04"/>
    <n v="0.05"/>
    <n v="0.1"/>
    <n v="6.4000000000000001E-2"/>
    <n v="7.0000000000000007E-2"/>
    <n v="0.1"/>
    <n v="83.423999999999978"/>
  </r>
  <r>
    <x v="12"/>
    <s v="277/1160"/>
    <n v="21.32"/>
    <n v="1.81"/>
    <n v="0.15"/>
    <n v="74.97"/>
    <n v="76.929999999999993"/>
    <n v="9.6878187610976108E-2"/>
    <n v="6.7"/>
    <n v="66.47"/>
    <n v="64"/>
    <n v="0.9"/>
    <n v="54"/>
    <n v="62"/>
    <n v="696"/>
    <n v="0.69599999999999995"/>
    <n v="1"/>
    <x v="1"/>
    <n v="149"/>
    <n v="0"/>
    <n v="0.05"/>
    <n v="0.06"/>
    <n v="1.61"/>
    <n v="0.80500000000000005"/>
    <n v="0.249"/>
    <s v="-"/>
    <n v="151.77400000000003"/>
  </r>
  <r>
    <x v="13"/>
    <s v="147/615"/>
    <n v="64.989999999999995"/>
    <n v="1.47"/>
    <n v="5.33"/>
    <n v="27.09"/>
    <n v="33.89"/>
    <n v="4.2677782115377365E-2"/>
    <n v="3.8"/>
    <s v="-"/>
    <n v="6"/>
    <n v="0.43"/>
    <n v="30"/>
    <n v="39"/>
    <n v="436"/>
    <n v="0.436"/>
    <n v="2"/>
    <x v="3"/>
    <n v="44"/>
    <n v="19.7"/>
    <n v="0.374"/>
    <n v="0.2"/>
    <n v="1.0740000000000001"/>
    <n v="0.23"/>
    <n v="0.316"/>
    <s v="-"/>
    <n v="65.894000000000005"/>
  </r>
  <r>
    <x v="14"/>
    <s v="74/310"/>
    <n v="79.11"/>
    <n v="0.75"/>
    <n v="0.3"/>
    <n v="19.18"/>
    <n v="20.23"/>
    <n v="2.5475701746653413E-2"/>
    <n v="2.9"/>
    <n v="16.260000000000002"/>
    <n v="35"/>
    <n v="0.37"/>
    <n v="17"/>
    <n v="14"/>
    <n v="232"/>
    <n v="0.23200000000000001"/>
    <n v="1"/>
    <x v="1"/>
    <n v="142"/>
    <n v="2"/>
    <n v="0.06"/>
    <n v="0.05"/>
    <n v="0.4"/>
    <n v="0.3"/>
    <n v="0.113"/>
    <n v="0.11"/>
    <n v="145.03300000000004"/>
  </r>
  <r>
    <x v="15"/>
    <s v="42/176"/>
    <n v="88.06"/>
    <n v="0.77"/>
    <n v="0.14000000000000001"/>
    <n v="10.66"/>
    <n v="11.57"/>
    <n v="1.4570136886247156E-2"/>
    <n v="1.6"/>
    <n v="6.89"/>
    <n v="22"/>
    <n v="0.08"/>
    <n v="9"/>
    <n v="18"/>
    <n v="135"/>
    <n v="0.13500000000000001"/>
    <n v="0"/>
    <x v="0"/>
    <n v="1150"/>
    <n v="31.2"/>
    <n v="4.2999999999999997E-2"/>
    <n v="3.1E-2"/>
    <n v="0.20399999999999999"/>
    <n v="0.26200000000000001"/>
    <n v="5.2999999999999999E-2"/>
    <n v="0.13"/>
    <n v="1181.923"/>
  </r>
  <r>
    <x v="16"/>
    <s v="69/288"/>
    <n v="80.540000000000006"/>
    <n v="0.72"/>
    <n v="0.16"/>
    <n v="18.100000000000001"/>
    <n v="18.98"/>
    <n v="2.3901572869573989E-2"/>
    <n v="0.9"/>
    <n v="15.48"/>
    <n v="10"/>
    <n v="0.36"/>
    <n v="7"/>
    <n v="20"/>
    <n v="191"/>
    <n v="0.191"/>
    <n v="2"/>
    <x v="3"/>
    <n v="66"/>
    <n v="10.8"/>
    <n v="6.9000000000000006E-2"/>
    <n v="7.0000000000000007E-2"/>
    <n v="0.188"/>
    <n v="0.05"/>
    <n v="8.5999999999999993E-2"/>
    <n v="0.19"/>
    <n v="77.452999999999989"/>
  </r>
  <r>
    <x v="17"/>
    <s v="53/222"/>
    <n v="85.4"/>
    <n v="1.9"/>
    <n v="0.7"/>
    <n v="11.2"/>
    <n v="13.799999999999999"/>
    <n v="1.7378382802956848E-2"/>
    <s v="-"/>
    <s v="-"/>
    <n v="9"/>
    <n v="1"/>
    <s v="-"/>
    <n v="40"/>
    <s v="-"/>
    <s v=""/>
    <s v="-"/>
    <x v="4"/>
    <n v="720"/>
    <n v="11"/>
    <n v="0.11"/>
    <n v="0.04"/>
    <n v="2.8"/>
    <s v="-"/>
    <s v="-"/>
    <s v="-"/>
    <n v="733.94999999999993"/>
  </r>
  <r>
    <x v="18"/>
    <s v="68/285"/>
    <n v="80.8"/>
    <n v="2.5499999999999998"/>
    <n v="0.95"/>
    <n v="14.32"/>
    <n v="17.82"/>
    <n v="2.244078127164428E-2"/>
    <n v="5.4"/>
    <n v="8.92"/>
    <n v="18"/>
    <n v="0.26"/>
    <n v="22"/>
    <n v="40"/>
    <n v="417"/>
    <n v="0.41699999999999998"/>
    <n v="2"/>
    <x v="3"/>
    <n v="624"/>
    <n v="228.3"/>
    <n v="6.7000000000000004E-2"/>
    <n v="0.04"/>
    <n v="1.0840000000000001"/>
    <n v="0.45100000000000001"/>
    <n v="0.11"/>
    <n v="0.73"/>
    <n v="854.78199999999993"/>
  </r>
  <r>
    <x v="19"/>
    <s v="44/184"/>
    <n v="87.87"/>
    <n v="0.88"/>
    <n v="0.57999999999999996"/>
    <n v="10.18"/>
    <n v="11.64"/>
    <n v="1.4658288103363604E-2"/>
    <n v="4.3"/>
    <s v="-"/>
    <n v="25"/>
    <n v="0.31"/>
    <n v="10"/>
    <n v="27"/>
    <n v="198"/>
    <n v="0.19800000000000001"/>
    <n v="1"/>
    <x v="1"/>
    <n v="290"/>
    <n v="27.7"/>
    <n v="0.04"/>
    <n v="0.03"/>
    <n v="0.3"/>
    <n v="0.28599999999999998"/>
    <n v="0.08"/>
    <n v="0.37"/>
    <n v="318.80599999999998"/>
  </r>
  <r>
    <x v="20"/>
    <s v="94/393"/>
    <n v="73.23"/>
    <n v="1.47"/>
    <n v="0.3"/>
    <n v="24.01"/>
    <n v="25.78"/>
    <n v="3.2464833960886057E-2"/>
    <n v="1.6"/>
    <s v="-"/>
    <n v="34"/>
    <n v="0.6"/>
    <n v="37"/>
    <n v="36"/>
    <n v="303"/>
    <n v="0.30299999999999999"/>
    <n v="3"/>
    <x v="5"/>
    <n v="297"/>
    <n v="6.7"/>
    <n v="0.03"/>
    <n v="0.11"/>
    <n v="0.4"/>
    <s v="-"/>
    <n v="0.108"/>
    <s v="-"/>
    <n v="304.34799999999996"/>
  </r>
  <r>
    <x v="21"/>
    <s v="60/251"/>
    <n v="83.22"/>
    <n v="1.23"/>
    <n v="0.56000000000000005"/>
    <n v="14.23"/>
    <n v="16.02"/>
    <n v="2.0174035688649908E-2"/>
    <n v="2"/>
    <n v="10.98"/>
    <n v="20"/>
    <n v="0.28999999999999998"/>
    <n v="14"/>
    <n v="29"/>
    <n v="316"/>
    <n v="0.316"/>
    <n v="3"/>
    <x v="5"/>
    <n v="72"/>
    <n v="105.4"/>
    <n v="2.4E-2"/>
    <n v="4.5999999999999999E-2"/>
    <n v="0.28000000000000003"/>
    <n v="0.5"/>
    <n v="5.7000000000000002E-2"/>
    <n v="1.49"/>
    <n v="179.797"/>
  </r>
  <r>
    <x v="22"/>
    <s v="71/296"/>
    <n v="80.849999999999994"/>
    <n v="1.88"/>
    <n v="0.86"/>
    <n v="15.9"/>
    <n v="18.64"/>
    <n v="2.3473409815008384E-2"/>
    <n v="6.5"/>
    <n v="9.36"/>
    <n v="62"/>
    <n v="0.86"/>
    <n v="20"/>
    <n v="19"/>
    <n v="186"/>
    <n v="0.186"/>
    <n v="10"/>
    <x v="6"/>
    <n v="290"/>
    <n v="43.9"/>
    <n v="3.6999999999999998E-2"/>
    <n v="0.09"/>
    <n v="0.42899999999999999"/>
    <n v="0.20799999999999999"/>
    <n v="3.5999999999999997E-2"/>
    <n v="0.15"/>
    <n v="334.84999999999991"/>
  </r>
  <r>
    <x v="23"/>
    <s v="20/84"/>
    <n v="87.4"/>
    <n v="1.2"/>
    <n v="0.3"/>
    <n v="10.7"/>
    <n v="12.2"/>
    <n v="1.5363497840295186E-2"/>
    <n v="4.7"/>
    <s v="-"/>
    <n v="61"/>
    <n v="0.7"/>
    <n v="12"/>
    <n v="15"/>
    <n v="145"/>
    <n v="0.14499999999999999"/>
    <n v="3"/>
    <x v="5"/>
    <n v="30"/>
    <n v="77"/>
    <n v="0.05"/>
    <n v="0.04"/>
    <n v="0.2"/>
    <n v="0.23200000000000001"/>
    <n v="0.109"/>
    <s v="-"/>
    <n v="107.631"/>
  </r>
  <r>
    <x v="24"/>
    <s v="30/126"/>
    <n v="88.26"/>
    <n v="0.7"/>
    <n v="0.2"/>
    <n v="10.54"/>
    <n v="11.44"/>
    <n v="1.4406427483030896E-2"/>
    <n v="2.8"/>
    <n v="1.69"/>
    <n v="33"/>
    <n v="0.6"/>
    <n v="6"/>
    <n v="18"/>
    <n v="102"/>
    <n v="0.10199999999999999"/>
    <n v="2"/>
    <x v="3"/>
    <n v="50"/>
    <n v="29.1"/>
    <n v="0.03"/>
    <n v="0.02"/>
    <n v="0.2"/>
    <n v="0.217"/>
    <n v="4.2999999999999997E-2"/>
    <n v="0.22"/>
    <n v="79.83"/>
  </r>
  <r>
    <x v="25"/>
    <s v="66/276"/>
    <n v="81.760000000000005"/>
    <n v="0.83"/>
    <n v="0.44"/>
    <n v="16.53"/>
    <n v="17.8"/>
    <n v="2.2415595209611013E-2"/>
    <n v="1.3"/>
    <n v="15.23"/>
    <n v="5"/>
    <n v="0.31"/>
    <n v="10"/>
    <n v="31"/>
    <n v="171"/>
    <n v="0.17100000000000001"/>
    <n v="1"/>
    <x v="1"/>
    <n v="0"/>
    <n v="71.5"/>
    <n v="1.0999999999999999E-2"/>
    <n v="6.5000000000000002E-2"/>
    <n v="0.60299999999999998"/>
    <s v="-"/>
    <n v="0.1"/>
    <n v="7.0000000000000007E-2"/>
    <n v="72.348999999999975"/>
  </r>
  <r>
    <x v="26"/>
    <s v="47/198"/>
    <n v="86.58"/>
    <n v="0.85"/>
    <n v="0.15"/>
    <n v="12.02"/>
    <n v="13.02"/>
    <n v="1.6396126383659289E-2"/>
    <n v="1.7"/>
    <n v="9.18"/>
    <n v="30"/>
    <n v="0.14000000000000001"/>
    <n v="10"/>
    <n v="21"/>
    <n v="177"/>
    <n v="0.17699999999999999"/>
    <n v="1"/>
    <x v="1"/>
    <s v="-"/>
    <n v="48.8"/>
    <n v="8.5999999999999993E-2"/>
    <n v="0.03"/>
    <n v="0.63600000000000001"/>
    <n v="0.151"/>
    <n v="7.4999999999999997E-2"/>
    <n v="0.2"/>
    <n v="49.978000000000009"/>
  </r>
  <r>
    <x v="27"/>
    <s v="53/223"/>
    <n v="85.17"/>
    <n v="0.81"/>
    <n v="0.31"/>
    <n v="13.34"/>
    <n v="14.46"/>
    <n v="1.8209522850054789E-2"/>
    <n v="1.8"/>
    <n v="10.58"/>
    <n v="37"/>
    <n v="0.15"/>
    <n v="12"/>
    <n v="20"/>
    <n v="166"/>
    <n v="0.16600000000000001"/>
    <n v="2"/>
    <x v="3"/>
    <n v="681"/>
    <n v="26.7"/>
    <n v="5.8000000000000003E-2"/>
    <n v="3.5999999999999997E-2"/>
    <n v="0.376"/>
    <n v="0.216"/>
    <n v="7.8E-2"/>
    <n v="0.2"/>
    <n v="708.66399999999999"/>
  </r>
  <r>
    <x v="28"/>
    <s v="65/272"/>
    <n v="81.709999999999994"/>
    <n v="0.51"/>
    <n v="0.27"/>
    <n v="17"/>
    <n v="17.78"/>
    <n v="2.2390409147577742E-2"/>
    <n v="1.8"/>
    <n v="14.8"/>
    <n v="10"/>
    <n v="0.13"/>
    <n v="9"/>
    <n v="11"/>
    <n v="156"/>
    <n v="0.156"/>
    <n v="2"/>
    <x v="3"/>
    <n v="765"/>
    <n v="27.7"/>
    <n v="5.8000000000000003E-2"/>
    <n v="5.7000000000000002E-2"/>
    <n v="0.58399999999999996"/>
    <n v="0.16"/>
    <n v="0.13400000000000001"/>
    <n v="1.1200000000000001"/>
    <n v="794.81299999999999"/>
  </r>
  <r>
    <x v="29"/>
    <s v="36/150"/>
    <n v="89.82"/>
    <n v="0.54"/>
    <n v="0.14000000000000001"/>
    <n v="9.09"/>
    <n v="9.77"/>
    <n v="1.2303391303252784E-2"/>
    <n v="0.8"/>
    <n v="8.1199999999999992"/>
    <n v="6"/>
    <n v="0.17"/>
    <n v="10"/>
    <n v="11"/>
    <n v="228"/>
    <n v="0.22800000000000001"/>
    <n v="18"/>
    <x v="7"/>
    <n v="50"/>
    <n v="18"/>
    <n v="3.7999999999999999E-2"/>
    <n v="1.2E-2"/>
    <n v="0.41799999999999998"/>
    <n v="0.155"/>
    <n v="8.7999999999999995E-2"/>
    <n v="0.02"/>
    <n v="68.730999999999995"/>
  </r>
  <r>
    <x v="30"/>
    <s v="43/180"/>
    <n v="87.68"/>
    <n v="1.44"/>
    <n v="0.39"/>
    <n v="9.8000000000000007"/>
    <n v="11.63"/>
    <n v="1.4645695072346971E-2"/>
    <n v="1.7"/>
    <n v="8.1"/>
    <n v="39"/>
    <n v="1.85"/>
    <n v="18"/>
    <n v="38"/>
    <n v="194"/>
    <n v="0.19400000000000001"/>
    <n v="10"/>
    <x v="6"/>
    <n v="25"/>
    <n v="36.4"/>
    <n v="2.9000000000000001E-2"/>
    <n v="0.10100000000000001"/>
    <n v="0.62"/>
    <s v="-"/>
    <n v="0.05"/>
    <n v="0.87"/>
    <n v="63.069999999999993"/>
  </r>
  <r>
    <x v="31"/>
    <s v="44/185"/>
    <n v="87.59"/>
    <n v="1.06"/>
    <n v="0.32"/>
    <n v="10.55"/>
    <n v="11.930000000000001"/>
    <n v="1.5023486002846033E-2"/>
    <n v="1.7"/>
    <n v="7.89"/>
    <n v="6"/>
    <n v="0.28000000000000003"/>
    <n v="9"/>
    <n v="26"/>
    <n v="201"/>
    <n v="0.20100000000000001"/>
    <n v="0"/>
    <x v="0"/>
    <n v="332"/>
    <n v="5.4"/>
    <n v="3.4000000000000002E-2"/>
    <n v="2.7E-2"/>
    <n v="1.125"/>
    <n v="0.185"/>
    <n v="2.5000000000000001E-2"/>
    <n v="0.77"/>
    <n v="339.56599999999992"/>
  </r>
  <r>
    <x v="32"/>
    <s v="47/197"/>
    <n v="86.75"/>
    <n v="0.94"/>
    <n v="0.12"/>
    <n v="11.75"/>
    <n v="12.81"/>
    <n v="1.6131672732309945E-2"/>
    <n v="2.4"/>
    <n v="9.35"/>
    <n v="40"/>
    <n v="0.1"/>
    <n v="10"/>
    <n v="14"/>
    <n v="181"/>
    <n v="0.18099999999999999"/>
    <n v="0"/>
    <x v="0"/>
    <n v="225"/>
    <n v="53.2"/>
    <n v="8.6999999999999994E-2"/>
    <n v="0.04"/>
    <n v="0.28199999999999997"/>
    <n v="0.25"/>
    <n v="0.06"/>
    <n v="0.18"/>
    <n v="279.09899999999999"/>
  </r>
  <r>
    <x v="33"/>
    <s v="39/163"/>
    <n v="88.83"/>
    <n v="0.61"/>
    <n v="0.14000000000000001"/>
    <n v="9.81"/>
    <n v="10.56"/>
    <n v="1.3298240753566982E-2"/>
    <n v="1.8"/>
    <n v="5.9"/>
    <n v="24"/>
    <n v="0.1"/>
    <n v="10"/>
    <n v="5"/>
    <n v="257"/>
    <n v="0.25700000000000001"/>
    <n v="3"/>
    <x v="5"/>
    <n v="1094"/>
    <n v="61.8"/>
    <n v="2.7E-2"/>
    <n v="3.2000000000000001E-2"/>
    <n v="0.33800000000000002"/>
    <n v="0.218"/>
    <n v="1.9E-2"/>
    <n v="0.73"/>
    <n v="1157.164"/>
  </r>
  <r>
    <x v="34"/>
    <s v="97/406"/>
    <n v="72.930000000000007"/>
    <n v="2.2000000000000002"/>
    <n v="0.7"/>
    <n v="23.38"/>
    <n v="26.28"/>
    <n v="3.3094485511717828E-2"/>
    <n v="10.4"/>
    <n v="11.2"/>
    <n v="12"/>
    <n v="1.6"/>
    <n v="29"/>
    <n v="68"/>
    <n v="348"/>
    <n v="0.34799999999999998"/>
    <n v="28"/>
    <x v="8"/>
    <n v="1272"/>
    <n v="30"/>
    <n v="0"/>
    <n v="0.13"/>
    <n v="1.5"/>
    <s v="-"/>
    <n v="0.1"/>
    <n v="0.02"/>
    <n v="1303.75"/>
  </r>
  <r>
    <x v="35"/>
    <s v="39/165"/>
    <n v="88.87"/>
    <n v="0.91"/>
    <n v="0.25"/>
    <n v="9.5399999999999991"/>
    <n v="10.7"/>
    <n v="1.3474543187799877E-2"/>
    <n v="1.5"/>
    <n v="8.39"/>
    <n v="6"/>
    <n v="0.25"/>
    <n v="9"/>
    <n v="20"/>
    <n v="190"/>
    <n v="0.19"/>
    <n v="0"/>
    <x v="0"/>
    <n v="326"/>
    <n v="6.6"/>
    <n v="2.4E-2"/>
    <n v="3.1E-2"/>
    <n v="0.80600000000000005"/>
    <n v="0.153"/>
    <n v="2.5000000000000001E-2"/>
    <n v="0.73"/>
    <n v="334.36900000000003"/>
  </r>
  <r>
    <x v="36"/>
    <s v="58/242"/>
    <n v="83.71"/>
    <n v="0.38"/>
    <n v="0.12"/>
    <n v="15.46"/>
    <n v="15.96"/>
    <n v="2.0098477502550099E-2"/>
    <n v="3.1"/>
    <n v="9.8000000000000007"/>
    <n v="9"/>
    <n v="0.17"/>
    <n v="7"/>
    <n v="11"/>
    <n v="119"/>
    <n v="0.11899999999999999"/>
    <n v="1"/>
    <x v="1"/>
    <n v="23"/>
    <n v="4.2"/>
    <n v="1.2E-2"/>
    <n v="2.5000000000000001E-2"/>
    <n v="0.157"/>
    <n v="4.8000000000000001E-2"/>
    <n v="2.8000000000000001E-2"/>
    <n v="0.12"/>
    <n v="27.589999999999996"/>
  </r>
  <r>
    <x v="37"/>
    <s v="127/531"/>
    <n v="64.400000000000006"/>
    <n v="0.8"/>
    <n v="0.4"/>
    <n v="33.5"/>
    <n v="34.700000000000003"/>
    <n v="4.3697817627724837E-2"/>
    <s v="-"/>
    <s v="-"/>
    <n v="27"/>
    <n v="2.5"/>
    <s v="-"/>
    <n v="26"/>
    <n v="310"/>
    <n v="0.31"/>
    <n v="1"/>
    <x v="1"/>
    <s v="-"/>
    <n v="66"/>
    <s v="-"/>
    <s v="-"/>
    <s v="-"/>
    <s v="-"/>
    <s v="-"/>
    <s v="-"/>
    <n v="66"/>
  </r>
  <r>
    <x v="38"/>
    <s v="50/209"/>
    <n v="86"/>
    <n v="0.54"/>
    <n v="0.12"/>
    <n v="13.12"/>
    <n v="13.78"/>
    <n v="1.7353196740923577E-2"/>
    <n v="1.4"/>
    <n v="9.85"/>
    <n v="13"/>
    <n v="0.28999999999999998"/>
    <n v="12"/>
    <n v="8"/>
    <n v="109"/>
    <n v="0.109"/>
    <n v="1"/>
    <x v="1"/>
    <n v="58"/>
    <n v="47.8"/>
    <n v="7.9000000000000001E-2"/>
    <n v="3.2000000000000001E-2"/>
    <n v="0.5"/>
    <n v="0.21299999999999999"/>
    <n v="0.112"/>
    <n v="0.02"/>
    <n v="106.75599999999997"/>
  </r>
  <r>
    <x v="39"/>
    <s v="46/192"/>
    <n v="87.23"/>
    <n v="0.7"/>
    <n v="0.28000000000000003"/>
    <n v="11.42"/>
    <n v="12.4"/>
    <n v="1.5615358460627895E-2"/>
    <n v="1.4"/>
    <n v="9.92"/>
    <n v="6"/>
    <n v="0.17"/>
    <n v="7"/>
    <n v="16"/>
    <n v="157"/>
    <n v="0.157"/>
    <n v="0"/>
    <x v="0"/>
    <n v="345"/>
    <n v="9.5"/>
    <n v="2.8000000000000001E-2"/>
    <n v="2.5999999999999999E-2"/>
    <n v="0.41699999999999998"/>
    <n v="0.13500000000000001"/>
    <n v="2.9000000000000001E-2"/>
    <n v="0.26"/>
    <n v="355.39499999999998"/>
  </r>
  <r>
    <x v="40"/>
    <s v="83/346"/>
    <n v="77.930000000000007"/>
    <n v="1.67"/>
    <n v="1.17"/>
    <n v="18.7"/>
    <n v="21.54"/>
    <n v="2.7125388809832649E-2"/>
    <n v="4"/>
    <n v="13.67"/>
    <n v="10"/>
    <n v="0.3"/>
    <n v="12"/>
    <n v="36"/>
    <n v="236"/>
    <n v="0.23599999999999999"/>
    <n v="3"/>
    <x v="5"/>
    <n v="0"/>
    <n v="10.199999999999999"/>
    <n v="6.7000000000000004E-2"/>
    <n v="5.2999999999999999E-2"/>
    <n v="0.29299999999999998"/>
    <n v="0.377"/>
    <n v="7.4999999999999997E-2"/>
    <n v="0.6"/>
    <n v="11.664999999999999"/>
  </r>
  <r>
    <x v="41"/>
    <s v="57/238"/>
    <n v="83.8"/>
    <n v="0.4"/>
    <n v="0.1"/>
    <n v="15.3"/>
    <n v="15.8"/>
    <n v="1.9896989006283932E-2"/>
    <n v="1.9"/>
    <s v="-"/>
    <n v="11"/>
    <n v="0.7"/>
    <n v="8"/>
    <n v="17"/>
    <n v="197"/>
    <n v="0.19700000000000001"/>
    <n v="4"/>
    <x v="9"/>
    <n v="40"/>
    <n v="15"/>
    <n v="0.02"/>
    <n v="0.03"/>
    <n v="0.2"/>
    <n v="8.1000000000000003E-2"/>
    <n v="0.04"/>
    <s v="-"/>
    <n v="55.371000000000009"/>
  </r>
  <r>
    <x v="42"/>
    <s v="52/220"/>
    <n v="85.75"/>
    <n v="1.2"/>
    <n v="0.65"/>
    <n v="11.94"/>
    <n v="13.79"/>
    <n v="1.7365789771940213E-2"/>
    <n v="6.5"/>
    <n v="4.42"/>
    <n v="25"/>
    <n v="0.69"/>
    <n v="22"/>
    <n v="29"/>
    <n v="151"/>
    <n v="0.151"/>
    <n v="1"/>
    <x v="1"/>
    <n v="33"/>
    <n v="26.2"/>
    <n v="3.2000000000000001E-2"/>
    <n v="3.7999999999999999E-2"/>
    <n v="0.59799999999999998"/>
    <n v="0.32900000000000001"/>
    <n v="5.5E-2"/>
    <n v="0.87"/>
    <n v="61.121999999999993"/>
  </r>
  <r>
    <x v="43"/>
    <s v="32/136"/>
    <n v="90.95"/>
    <n v="0.67"/>
    <n v="0.3"/>
    <n v="7.68"/>
    <n v="8.65"/>
    <n v="1.0892971829389621E-2"/>
    <n v="2"/>
    <n v="4.8899999999999997"/>
    <n v="16"/>
    <n v="0.41"/>
    <n v="13"/>
    <n v="24"/>
    <n v="153"/>
    <n v="0.153"/>
    <n v="1"/>
    <x v="1"/>
    <n v="12"/>
    <n v="58.8"/>
    <n v="2.4E-2"/>
    <n v="2.1999999999999999E-2"/>
    <n v="0.38600000000000001"/>
    <n v="0.125"/>
    <n v="4.7E-2"/>
    <n v="0.28999999999999998"/>
    <n v="71.694000000000003"/>
  </r>
  <r>
    <x v="44"/>
    <s v="53/223"/>
    <n v="85.17"/>
    <n v="0.81"/>
    <n v="0.31"/>
    <n v="13.34"/>
    <n v="14.46"/>
    <n v="1.8209522850054789E-2"/>
    <n v="1.8"/>
    <n v="10.58"/>
    <n v="37"/>
    <n v="0.15"/>
    <n v="12"/>
    <n v="20"/>
    <n v="166"/>
    <n v="0.16600000000000001"/>
    <n v="2"/>
    <x v="3"/>
    <n v="681"/>
    <n v="26.7"/>
    <n v="5.8000000000000003E-2"/>
    <n v="3.5999999999999997E-2"/>
    <n v="0.376"/>
    <n v="0.216"/>
    <n v="7.8E-2"/>
    <n v="0.2"/>
    <n v="708.66399999999999"/>
  </r>
  <r>
    <x v="45"/>
    <s v="30/127"/>
    <n v="91.45"/>
    <n v="0.61"/>
    <n v="0.15"/>
    <n v="7.55"/>
    <n v="8.31"/>
    <n v="1.0464808774824017E-2"/>
    <n v="0.4"/>
    <n v="6.2"/>
    <n v="7"/>
    <n v="0.24"/>
    <n v="10"/>
    <n v="11"/>
    <n v="112"/>
    <n v="0.112"/>
    <n v="1"/>
    <x v="1"/>
    <n v="569"/>
    <n v="8.1"/>
    <n v="3.3000000000000002E-2"/>
    <n v="2.1000000000000001E-2"/>
    <n v="0.17799999999999999"/>
    <n v="0.221"/>
    <n v="4.4999999999999998E-2"/>
    <n v="0.05"/>
    <n v="577.647999999999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6FA2E9-FF97-44B6-BC9C-418D96C9A7BB}" name="PivotTable12" cacheId="2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P8:V55" firstHeaderRow="0" firstDataRow="1" firstDataCol="1"/>
  <pivotFields count="27">
    <pivotField axis="axisRow" showAll="0">
      <items count="99">
        <item x="0"/>
        <item m="1" x="81"/>
        <item x="1"/>
        <item m="1" x="72"/>
        <item x="2"/>
        <item m="1" x="77"/>
        <item x="3"/>
        <item m="1" x="67"/>
        <item x="4"/>
        <item m="1" x="70"/>
        <item x="5"/>
        <item m="1" x="92"/>
        <item x="6"/>
        <item m="1" x="79"/>
        <item x="7"/>
        <item m="1" x="56"/>
        <item x="8"/>
        <item m="1" x="68"/>
        <item x="9"/>
        <item x="10"/>
        <item x="11"/>
        <item m="1" x="58"/>
        <item m="1" x="89"/>
        <item m="1" x="76"/>
        <item m="1" x="50"/>
        <item m="1" x="46"/>
        <item x="12"/>
        <item m="1" x="52"/>
        <item m="1" x="60"/>
        <item x="13"/>
        <item m="1" x="80"/>
        <item x="14"/>
        <item m="1" x="49"/>
        <item x="19"/>
        <item x="16"/>
        <item m="1" x="53"/>
        <item x="15"/>
        <item m="1" x="74"/>
        <item m="1" x="75"/>
        <item x="17"/>
        <item m="1" x="93"/>
        <item x="18"/>
        <item m="1" x="66"/>
        <item x="20"/>
        <item m="1" x="94"/>
        <item x="21"/>
        <item m="1" x="86"/>
        <item m="1" x="55"/>
        <item x="22"/>
        <item m="1" x="96"/>
        <item x="23"/>
        <item m="1" x="57"/>
        <item x="24"/>
        <item m="1" x="91"/>
        <item x="25"/>
        <item m="1" x="64"/>
        <item x="26"/>
        <item m="1" x="88"/>
        <item x="27"/>
        <item m="1" x="62"/>
        <item x="28"/>
        <item m="1" x="63"/>
        <item x="29"/>
        <item m="1" x="59"/>
        <item m="1" x="48"/>
        <item m="1" x="95"/>
        <item x="30"/>
        <item m="1" x="61"/>
        <item x="31"/>
        <item m="1" x="85"/>
        <item x="32"/>
        <item m="1" x="71"/>
        <item x="33"/>
        <item m="1" x="47"/>
        <item x="34"/>
        <item m="1" x="78"/>
        <item x="35"/>
        <item m="1" x="83"/>
        <item x="36"/>
        <item m="1" x="90"/>
        <item x="37"/>
        <item m="1" x="97"/>
        <item x="38"/>
        <item m="1" x="69"/>
        <item x="39"/>
        <item m="1" x="73"/>
        <item x="40"/>
        <item m="1" x="82"/>
        <item x="41"/>
        <item m="1" x="65"/>
        <item x="42"/>
        <item m="1" x="54"/>
        <item x="43"/>
        <item m="1" x="84"/>
        <item x="44"/>
        <item m="1" x="87"/>
        <item x="45"/>
        <item m="1" x="5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>
      <items count="11">
        <item x="0"/>
        <item x="1"/>
        <item x="3"/>
        <item x="5"/>
        <item x="9"/>
        <item x="2"/>
        <item x="6"/>
        <item x="7"/>
        <item x="8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7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19"/>
    </i>
    <i>
      <x v="20"/>
    </i>
    <i>
      <x v="26"/>
    </i>
    <i>
      <x v="29"/>
    </i>
    <i>
      <x v="31"/>
    </i>
    <i>
      <x v="33"/>
    </i>
    <i>
      <x v="34"/>
    </i>
    <i>
      <x v="36"/>
    </i>
    <i>
      <x v="39"/>
    </i>
    <i>
      <x v="41"/>
    </i>
    <i>
      <x v="43"/>
    </i>
    <i>
      <x v="45"/>
    </i>
    <i>
      <x v="48"/>
    </i>
    <i>
      <x v="50"/>
    </i>
    <i>
      <x v="52"/>
    </i>
    <i>
      <x v="54"/>
    </i>
    <i>
      <x v="56"/>
    </i>
    <i>
      <x v="58"/>
    </i>
    <i>
      <x v="60"/>
    </i>
    <i>
      <x v="62"/>
    </i>
    <i>
      <x v="66"/>
    </i>
    <i>
      <x v="68"/>
    </i>
    <i>
      <x v="70"/>
    </i>
    <i>
      <x v="72"/>
    </i>
    <i>
      <x v="74"/>
    </i>
    <i>
      <x v="76"/>
    </i>
    <i>
      <x v="78"/>
    </i>
    <i>
      <x v="80"/>
    </i>
    <i>
      <x v="82"/>
    </i>
    <i>
      <x v="84"/>
    </i>
    <i>
      <x v="86"/>
    </i>
    <i>
      <x v="88"/>
    </i>
    <i>
      <x v="90"/>
    </i>
    <i>
      <x v="92"/>
    </i>
    <i>
      <x v="94"/>
    </i>
    <i>
      <x v="9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calcium (mg)" fld="10" baseField="0" baseItem="0"/>
    <dataField name="Sum of iron (mg)" fld="11" baseField="0" baseItem="0"/>
    <dataField name="Sum of phosphorus (mg)" fld="13" baseField="0" baseItem="0"/>
    <dataField name="Product of magnessium (mg)" fld="12" subtotal="product" baseField="0" baseItem="4"/>
    <dataField name="Product of potassium (mg)" fld="14" subtotal="product" baseField="0" baseItem="4"/>
    <dataField name="Product of sodium mg" fld="17" subtotal="product" baseField="0" baseItem="1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E6F8A4-641B-46EE-B679-C2E77898DB18}" name="PivotTable10" cacheId="2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5">
  <location ref="L8:N19" firstHeaderRow="0" firstDataRow="1" firstDataCol="1"/>
  <pivotFields count="27">
    <pivotField axis="axisRow" showAll="0" measureFilter="1">
      <items count="99">
        <item x="0"/>
        <item m="1" x="81"/>
        <item x="1"/>
        <item m="1" x="72"/>
        <item x="2"/>
        <item m="1" x="77"/>
        <item x="3"/>
        <item m="1" x="67"/>
        <item x="4"/>
        <item m="1" x="70"/>
        <item x="5"/>
        <item m="1" x="92"/>
        <item x="6"/>
        <item m="1" x="79"/>
        <item x="7"/>
        <item m="1" x="56"/>
        <item x="8"/>
        <item m="1" x="68"/>
        <item x="9"/>
        <item x="10"/>
        <item x="11"/>
        <item m="1" x="58"/>
        <item m="1" x="89"/>
        <item m="1" x="76"/>
        <item m="1" x="50"/>
        <item m="1" x="46"/>
        <item x="12"/>
        <item m="1" x="52"/>
        <item m="1" x="60"/>
        <item x="13"/>
        <item m="1" x="80"/>
        <item x="14"/>
        <item m="1" x="49"/>
        <item x="19"/>
        <item x="16"/>
        <item m="1" x="53"/>
        <item x="15"/>
        <item m="1" x="74"/>
        <item m="1" x="75"/>
        <item x="17"/>
        <item m="1" x="93"/>
        <item x="18"/>
        <item m="1" x="66"/>
        <item x="20"/>
        <item m="1" x="94"/>
        <item x="21"/>
        <item m="1" x="86"/>
        <item m="1" x="55"/>
        <item x="22"/>
        <item m="1" x="96"/>
        <item x="23"/>
        <item m="1" x="57"/>
        <item x="24"/>
        <item m="1" x="91"/>
        <item x="25"/>
        <item m="1" x="64"/>
        <item x="26"/>
        <item m="1" x="88"/>
        <item x="27"/>
        <item m="1" x="62"/>
        <item x="28"/>
        <item m="1" x="63"/>
        <item x="29"/>
        <item m="1" x="59"/>
        <item m="1" x="48"/>
        <item m="1" x="95"/>
        <item x="30"/>
        <item m="1" x="61"/>
        <item x="31"/>
        <item m="1" x="85"/>
        <item x="32"/>
        <item m="1" x="71"/>
        <item x="33"/>
        <item m="1" x="47"/>
        <item x="34"/>
        <item m="1" x="78"/>
        <item x="35"/>
        <item m="1" x="83"/>
        <item x="36"/>
        <item m="1" x="90"/>
        <item x="37"/>
        <item m="1" x="97"/>
        <item x="38"/>
        <item m="1" x="69"/>
        <item x="39"/>
        <item m="1" x="73"/>
        <item x="40"/>
        <item m="1" x="82"/>
        <item x="41"/>
        <item m="1" x="65"/>
        <item x="42"/>
        <item m="1" x="54"/>
        <item x="43"/>
        <item m="1" x="84"/>
        <item x="44"/>
        <item m="1" x="87"/>
        <item x="45"/>
        <item m="1" x="51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1">
    <i>
      <x v="4"/>
    </i>
    <i>
      <x v="14"/>
    </i>
    <i>
      <x v="29"/>
    </i>
    <i>
      <x v="33"/>
    </i>
    <i>
      <x v="39"/>
    </i>
    <i>
      <x v="41"/>
    </i>
    <i>
      <x v="48"/>
    </i>
    <i>
      <x v="74"/>
    </i>
    <i>
      <x v="86"/>
    </i>
    <i>
      <x v="9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fat (g)" fld="4" baseField="0" baseItem="0"/>
    <dataField name="Sum of protein (g)" fld="3" baseField="0" baseItem="0"/>
  </dataFields>
  <chartFormats count="6">
    <chartFormat chart="3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010441-94C3-4176-B751-59CB64668E33}" name="PivotTable9" cacheId="2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L4:M6" firstHeaderRow="1" firstDataRow="1" firstDataCol="1"/>
  <pivotFields count="27">
    <pivotField axis="axisRow" showAll="0" measureFilter="1">
      <items count="99">
        <item x="0"/>
        <item m="1" x="81"/>
        <item x="1"/>
        <item m="1" x="72"/>
        <item x="2"/>
        <item m="1" x="77"/>
        <item x="3"/>
        <item m="1" x="67"/>
        <item x="4"/>
        <item m="1" x="70"/>
        <item x="5"/>
        <item m="1" x="92"/>
        <item x="6"/>
        <item m="1" x="79"/>
        <item x="7"/>
        <item m="1" x="56"/>
        <item x="8"/>
        <item m="1" x="68"/>
        <item x="9"/>
        <item x="10"/>
        <item x="11"/>
        <item m="1" x="58"/>
        <item m="1" x="89"/>
        <item m="1" x="76"/>
        <item m="1" x="50"/>
        <item m="1" x="46"/>
        <item x="12"/>
        <item m="1" x="52"/>
        <item m="1" x="60"/>
        <item x="13"/>
        <item m="1" x="80"/>
        <item x="14"/>
        <item m="1" x="49"/>
        <item x="19"/>
        <item x="16"/>
        <item m="1" x="53"/>
        <item x="15"/>
        <item m="1" x="74"/>
        <item m="1" x="75"/>
        <item x="17"/>
        <item m="1" x="93"/>
        <item x="18"/>
        <item m="1" x="66"/>
        <item x="20"/>
        <item m="1" x="94"/>
        <item x="21"/>
        <item m="1" x="86"/>
        <item m="1" x="55"/>
        <item x="22"/>
        <item m="1" x="96"/>
        <item x="23"/>
        <item m="1" x="57"/>
        <item x="24"/>
        <item m="1" x="91"/>
        <item x="25"/>
        <item m="1" x="64"/>
        <item x="26"/>
        <item m="1" x="88"/>
        <item x="27"/>
        <item m="1" x="62"/>
        <item x="28"/>
        <item m="1" x="63"/>
        <item x="29"/>
        <item m="1" x="59"/>
        <item m="1" x="48"/>
        <item m="1" x="95"/>
        <item x="30"/>
        <item m="1" x="61"/>
        <item x="31"/>
        <item m="1" x="85"/>
        <item x="32"/>
        <item m="1" x="71"/>
        <item x="33"/>
        <item m="1" x="47"/>
        <item x="34"/>
        <item m="1" x="78"/>
        <item x="35"/>
        <item m="1" x="83"/>
        <item x="36"/>
        <item m="1" x="90"/>
        <item x="37"/>
        <item m="1" x="97"/>
        <item x="38"/>
        <item m="1" x="69"/>
        <item x="39"/>
        <item m="1" x="73"/>
        <item x="40"/>
        <item m="1" x="82"/>
        <item x="41"/>
        <item m="1" x="65"/>
        <item x="42"/>
        <item m="1" x="54"/>
        <item x="43"/>
        <item m="1" x="84"/>
        <item x="44"/>
        <item m="1" x="87"/>
        <item x="45"/>
        <item m="1" x="5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">
    <i>
      <x v="41"/>
    </i>
    <i t="grand">
      <x/>
    </i>
  </rowItems>
  <colItems count="1">
    <i/>
  </colItems>
  <dataFields count="1">
    <dataField name="Sum of vitamin C (mg)" fld="19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5E4A05-F6FF-4028-9CCB-975545FC1212}" name="PivotTable7" cacheId="2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8">
  <location ref="I4:J51" firstHeaderRow="1" firstDataRow="1" firstDataCol="1"/>
  <pivotFields count="27">
    <pivotField axis="axisRow" showAll="0">
      <items count="99">
        <item x="0"/>
        <item m="1" x="81"/>
        <item x="1"/>
        <item m="1" x="72"/>
        <item x="2"/>
        <item m="1" x="77"/>
        <item x="3"/>
        <item m="1" x="67"/>
        <item x="4"/>
        <item m="1" x="70"/>
        <item x="5"/>
        <item m="1" x="92"/>
        <item x="6"/>
        <item m="1" x="79"/>
        <item x="7"/>
        <item m="1" x="56"/>
        <item x="8"/>
        <item m="1" x="68"/>
        <item x="9"/>
        <item x="10"/>
        <item x="11"/>
        <item m="1" x="58"/>
        <item m="1" x="89"/>
        <item m="1" x="76"/>
        <item m="1" x="50"/>
        <item m="1" x="46"/>
        <item x="12"/>
        <item m="1" x="52"/>
        <item m="1" x="60"/>
        <item x="13"/>
        <item m="1" x="80"/>
        <item x="14"/>
        <item m="1" x="49"/>
        <item x="19"/>
        <item x="16"/>
        <item m="1" x="53"/>
        <item x="15"/>
        <item m="1" x="74"/>
        <item m="1" x="75"/>
        <item x="17"/>
        <item m="1" x="93"/>
        <item x="18"/>
        <item m="1" x="66"/>
        <item x="20"/>
        <item m="1" x="94"/>
        <item x="21"/>
        <item m="1" x="86"/>
        <item m="1" x="55"/>
        <item x="22"/>
        <item m="1" x="96"/>
        <item x="23"/>
        <item m="1" x="57"/>
        <item x="24"/>
        <item m="1" x="91"/>
        <item x="25"/>
        <item m="1" x="64"/>
        <item x="26"/>
        <item m="1" x="88"/>
        <item x="27"/>
        <item m="1" x="62"/>
        <item x="28"/>
        <item m="1" x="63"/>
        <item x="29"/>
        <item m="1" x="59"/>
        <item m="1" x="48"/>
        <item m="1" x="95"/>
        <item x="30"/>
        <item m="1" x="61"/>
        <item x="31"/>
        <item m="1" x="85"/>
        <item x="32"/>
        <item m="1" x="71"/>
        <item x="33"/>
        <item m="1" x="47"/>
        <item x="34"/>
        <item m="1" x="78"/>
        <item x="35"/>
        <item m="1" x="83"/>
        <item x="36"/>
        <item m="1" x="90"/>
        <item x="37"/>
        <item m="1" x="97"/>
        <item x="38"/>
        <item m="1" x="69"/>
        <item x="39"/>
        <item m="1" x="73"/>
        <item x="40"/>
        <item m="1" x="82"/>
        <item x="41"/>
        <item m="1" x="65"/>
        <item x="42"/>
        <item m="1" x="54"/>
        <item x="43"/>
        <item m="1" x="84"/>
        <item x="44"/>
        <item m="1" x="87"/>
        <item x="45"/>
        <item m="1" x="51"/>
        <item t="default"/>
      </items>
    </pivotField>
    <pivotField showAll="0"/>
    <pivotField dataField="1"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7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19"/>
    </i>
    <i>
      <x v="20"/>
    </i>
    <i>
      <x v="26"/>
    </i>
    <i>
      <x v="29"/>
    </i>
    <i>
      <x v="31"/>
    </i>
    <i>
      <x v="33"/>
    </i>
    <i>
      <x v="34"/>
    </i>
    <i>
      <x v="36"/>
    </i>
    <i>
      <x v="39"/>
    </i>
    <i>
      <x v="41"/>
    </i>
    <i>
      <x v="43"/>
    </i>
    <i>
      <x v="45"/>
    </i>
    <i>
      <x v="48"/>
    </i>
    <i>
      <x v="50"/>
    </i>
    <i>
      <x v="52"/>
    </i>
    <i>
      <x v="54"/>
    </i>
    <i>
      <x v="56"/>
    </i>
    <i>
      <x v="58"/>
    </i>
    <i>
      <x v="60"/>
    </i>
    <i>
      <x v="62"/>
    </i>
    <i>
      <x v="66"/>
    </i>
    <i>
      <x v="68"/>
    </i>
    <i>
      <x v="70"/>
    </i>
    <i>
      <x v="72"/>
    </i>
    <i>
      <x v="74"/>
    </i>
    <i>
      <x v="76"/>
    </i>
    <i>
      <x v="78"/>
    </i>
    <i>
      <x v="80"/>
    </i>
    <i>
      <x v="82"/>
    </i>
    <i>
      <x v="84"/>
    </i>
    <i>
      <x v="86"/>
    </i>
    <i>
      <x v="88"/>
    </i>
    <i>
      <x v="90"/>
    </i>
    <i>
      <x v="92"/>
    </i>
    <i>
      <x v="94"/>
    </i>
    <i>
      <x v="96"/>
    </i>
    <i t="grand">
      <x/>
    </i>
  </rowItems>
  <colItems count="1">
    <i/>
  </colItems>
  <dataFields count="1">
    <dataField name="Sum of water (g)" fld="2" baseField="0" baseItem="0"/>
  </dataFields>
  <chartFormats count="4">
    <chartFormat chart="2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7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7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F6CF71-F288-40F9-ADD4-AA53EEF10A3B}" name="PivotTable6" cacheId="2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28:C39" firstHeaderRow="1" firstDataRow="1" firstDataCol="1"/>
  <pivotFields count="27">
    <pivotField axis="axisRow" showAll="0" measureFilter="1">
      <items count="99">
        <item x="0"/>
        <item m="1" x="81"/>
        <item x="1"/>
        <item m="1" x="72"/>
        <item x="2"/>
        <item m="1" x="77"/>
        <item x="3"/>
        <item m="1" x="67"/>
        <item x="4"/>
        <item m="1" x="70"/>
        <item x="5"/>
        <item m="1" x="92"/>
        <item x="6"/>
        <item m="1" x="79"/>
        <item x="7"/>
        <item m="1" x="56"/>
        <item x="8"/>
        <item m="1" x="68"/>
        <item x="9"/>
        <item x="10"/>
        <item x="11"/>
        <item m="1" x="58"/>
        <item m="1" x="89"/>
        <item m="1" x="76"/>
        <item m="1" x="50"/>
        <item m="1" x="46"/>
        <item x="12"/>
        <item m="1" x="52"/>
        <item m="1" x="60"/>
        <item x="13"/>
        <item m="1" x="80"/>
        <item x="14"/>
        <item m="1" x="49"/>
        <item x="19"/>
        <item x="16"/>
        <item m="1" x="53"/>
        <item x="15"/>
        <item m="1" x="74"/>
        <item m="1" x="75"/>
        <item x="17"/>
        <item m="1" x="93"/>
        <item x="18"/>
        <item m="1" x="66"/>
        <item x="20"/>
        <item m="1" x="94"/>
        <item x="21"/>
        <item m="1" x="86"/>
        <item m="1" x="55"/>
        <item x="22"/>
        <item m="1" x="96"/>
        <item x="23"/>
        <item m="1" x="57"/>
        <item x="24"/>
        <item m="1" x="91"/>
        <item x="25"/>
        <item m="1" x="64"/>
        <item x="26"/>
        <item m="1" x="88"/>
        <item x="27"/>
        <item m="1" x="62"/>
        <item x="28"/>
        <item m="1" x="63"/>
        <item x="29"/>
        <item m="1" x="59"/>
        <item m="1" x="48"/>
        <item m="1" x="95"/>
        <item x="30"/>
        <item m="1" x="61"/>
        <item x="31"/>
        <item m="1" x="85"/>
        <item x="32"/>
        <item m="1" x="71"/>
        <item x="33"/>
        <item m="1" x="47"/>
        <item x="34"/>
        <item m="1" x="78"/>
        <item x="35"/>
        <item m="1" x="83"/>
        <item x="36"/>
        <item m="1" x="90"/>
        <item x="37"/>
        <item m="1" x="97"/>
        <item x="38"/>
        <item m="1" x="69"/>
        <item x="39"/>
        <item m="1" x="73"/>
        <item x="40"/>
        <item m="1" x="82"/>
        <item x="41"/>
        <item m="1" x="65"/>
        <item x="42"/>
        <item m="1" x="54"/>
        <item x="43"/>
        <item m="1" x="84"/>
        <item x="44"/>
        <item m="1" x="87"/>
        <item x="45"/>
        <item m="1" x="51"/>
        <item t="default"/>
      </items>
    </pivotField>
    <pivotField showAll="0"/>
    <pivotField showAll="0"/>
    <pivotField dataField="1"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1">
    <i>
      <x v="4"/>
    </i>
    <i>
      <x v="14"/>
    </i>
    <i>
      <x v="26"/>
    </i>
    <i>
      <x v="29"/>
    </i>
    <i>
      <x v="39"/>
    </i>
    <i>
      <x v="41"/>
    </i>
    <i>
      <x v="43"/>
    </i>
    <i>
      <x v="48"/>
    </i>
    <i>
      <x v="74"/>
    </i>
    <i>
      <x v="86"/>
    </i>
    <i t="grand">
      <x/>
    </i>
  </rowItems>
  <colItems count="1">
    <i/>
  </colItems>
  <dataFields count="1">
    <dataField name="Sum of protein (g)" fld="3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8B43EE-61C8-4960-BAFF-C7C5895BBDD0}" name="Macro Nutritions" cacheId="2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B3:C9" firstHeaderRow="1" firstDataRow="1" firstDataCol="1"/>
  <pivotFields count="27">
    <pivotField axis="axisRow" showAll="0" measureFilter="1" sortType="ascending">
      <items count="99">
        <item x="0"/>
        <item m="1" x="81"/>
        <item x="1"/>
        <item m="1" x="72"/>
        <item x="2"/>
        <item m="1" x="77"/>
        <item x="3"/>
        <item m="1" x="67"/>
        <item x="4"/>
        <item m="1" x="70"/>
        <item x="5"/>
        <item m="1" x="92"/>
        <item x="6"/>
        <item m="1" x="79"/>
        <item x="7"/>
        <item m="1" x="56"/>
        <item x="8"/>
        <item m="1" x="68"/>
        <item x="9"/>
        <item x="10"/>
        <item x="11"/>
        <item m="1" x="58"/>
        <item m="1" x="89"/>
        <item m="1" x="76"/>
        <item m="1" x="50"/>
        <item m="1" x="46"/>
        <item x="12"/>
        <item m="1" x="52"/>
        <item m="1" x="60"/>
        <item x="13"/>
        <item m="1" x="80"/>
        <item x="14"/>
        <item m="1" x="49"/>
        <item x="19"/>
        <item x="16"/>
        <item m="1" x="53"/>
        <item x="15"/>
        <item m="1" x="74"/>
        <item m="1" x="75"/>
        <item x="17"/>
        <item m="1" x="93"/>
        <item x="18"/>
        <item m="1" x="66"/>
        <item x="20"/>
        <item m="1" x="94"/>
        <item x="21"/>
        <item m="1" x="86"/>
        <item m="1" x="55"/>
        <item x="22"/>
        <item m="1" x="96"/>
        <item x="23"/>
        <item m="1" x="57"/>
        <item x="24"/>
        <item m="1" x="91"/>
        <item x="25"/>
        <item m="1" x="64"/>
        <item x="26"/>
        <item m="1" x="88"/>
        <item x="27"/>
        <item m="1" x="62"/>
        <item x="28"/>
        <item m="1" x="63"/>
        <item x="29"/>
        <item m="1" x="59"/>
        <item m="1" x="48"/>
        <item m="1" x="95"/>
        <item x="30"/>
        <item m="1" x="61"/>
        <item x="31"/>
        <item m="1" x="85"/>
        <item x="32"/>
        <item m="1" x="71"/>
        <item x="33"/>
        <item m="1" x="47"/>
        <item x="34"/>
        <item m="1" x="78"/>
        <item x="35"/>
        <item m="1" x="83"/>
        <item x="36"/>
        <item m="1" x="90"/>
        <item x="37"/>
        <item m="1" x="97"/>
        <item x="38"/>
        <item m="1" x="69"/>
        <item x="39"/>
        <item m="1" x="73"/>
        <item x="40"/>
        <item m="1" x="82"/>
        <item x="41"/>
        <item m="1" x="65"/>
        <item x="42"/>
        <item m="1" x="54"/>
        <item x="43"/>
        <item m="1" x="84"/>
        <item x="44"/>
        <item m="1" x="87"/>
        <item x="45"/>
        <item m="1" x="51"/>
        <item t="default"/>
      </items>
    </pivotField>
    <pivotField showAll="0"/>
    <pivotField showAll="0"/>
    <pivotField showAll="0"/>
    <pivotField showAll="0"/>
    <pivotField showAll="0"/>
    <pivotField dataField="1"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 v="26"/>
    </i>
    <i>
      <x v="29"/>
    </i>
    <i>
      <x v="43"/>
    </i>
    <i>
      <x v="74"/>
    </i>
    <i>
      <x v="80"/>
    </i>
    <i t="grand">
      <x/>
    </i>
  </rowItems>
  <colItems count="1">
    <i/>
  </colItems>
  <dataFields count="1">
    <dataField name="Sum of Macro Nutrition" fld="6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0DD0B6-E653-4648-B337-A0C231EF8F68}" name="Names" cacheId="2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3:F50" firstHeaderRow="1" firstDataRow="1" firstDataCol="1"/>
  <pivotFields count="27">
    <pivotField axis="axisRow" showAll="0">
      <items count="99">
        <item x="0"/>
        <item m="1" x="81"/>
        <item x="1"/>
        <item m="1" x="72"/>
        <item x="2"/>
        <item m="1" x="77"/>
        <item x="3"/>
        <item m="1" x="67"/>
        <item x="4"/>
        <item m="1" x="70"/>
        <item x="5"/>
        <item m="1" x="92"/>
        <item x="6"/>
        <item m="1" x="79"/>
        <item x="7"/>
        <item m="1" x="56"/>
        <item x="8"/>
        <item m="1" x="68"/>
        <item x="9"/>
        <item x="10"/>
        <item x="11"/>
        <item m="1" x="58"/>
        <item m="1" x="89"/>
        <item m="1" x="76"/>
        <item m="1" x="50"/>
        <item m="1" x="46"/>
        <item x="12"/>
        <item m="1" x="52"/>
        <item m="1" x="60"/>
        <item x="13"/>
        <item m="1" x="80"/>
        <item x="14"/>
        <item m="1" x="49"/>
        <item x="19"/>
        <item x="16"/>
        <item m="1" x="53"/>
        <item x="15"/>
        <item m="1" x="74"/>
        <item m="1" x="75"/>
        <item x="17"/>
        <item m="1" x="93"/>
        <item x="18"/>
        <item m="1" x="66"/>
        <item x="20"/>
        <item m="1" x="94"/>
        <item x="21"/>
        <item m="1" x="86"/>
        <item m="1" x="55"/>
        <item x="22"/>
        <item m="1" x="96"/>
        <item x="23"/>
        <item m="1" x="57"/>
        <item x="24"/>
        <item m="1" x="91"/>
        <item x="25"/>
        <item m="1" x="64"/>
        <item x="26"/>
        <item m="1" x="88"/>
        <item x="27"/>
        <item m="1" x="62"/>
        <item x="28"/>
        <item m="1" x="63"/>
        <item x="29"/>
        <item m="1" x="59"/>
        <item m="1" x="48"/>
        <item m="1" x="95"/>
        <item x="30"/>
        <item m="1" x="61"/>
        <item x="31"/>
        <item m="1" x="85"/>
        <item x="32"/>
        <item m="1" x="71"/>
        <item x="33"/>
        <item m="1" x="47"/>
        <item x="34"/>
        <item m="1" x="78"/>
        <item x="35"/>
        <item m="1" x="83"/>
        <item x="36"/>
        <item m="1" x="90"/>
        <item x="37"/>
        <item m="1" x="97"/>
        <item x="38"/>
        <item m="1" x="69"/>
        <item x="39"/>
        <item m="1" x="73"/>
        <item x="40"/>
        <item m="1" x="82"/>
        <item x="41"/>
        <item m="1" x="65"/>
        <item x="42"/>
        <item m="1" x="54"/>
        <item x="43"/>
        <item m="1" x="84"/>
        <item x="44"/>
        <item m="1" x="87"/>
        <item x="45"/>
        <item m="1" x="5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7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19"/>
    </i>
    <i>
      <x v="20"/>
    </i>
    <i>
      <x v="26"/>
    </i>
    <i>
      <x v="29"/>
    </i>
    <i>
      <x v="31"/>
    </i>
    <i>
      <x v="33"/>
    </i>
    <i>
      <x v="34"/>
    </i>
    <i>
      <x v="36"/>
    </i>
    <i>
      <x v="39"/>
    </i>
    <i>
      <x v="41"/>
    </i>
    <i>
      <x v="43"/>
    </i>
    <i>
      <x v="45"/>
    </i>
    <i>
      <x v="48"/>
    </i>
    <i>
      <x v="50"/>
    </i>
    <i>
      <x v="52"/>
    </i>
    <i>
      <x v="54"/>
    </i>
    <i>
      <x v="56"/>
    </i>
    <i>
      <x v="58"/>
    </i>
    <i>
      <x v="60"/>
    </i>
    <i>
      <x v="62"/>
    </i>
    <i>
      <x v="66"/>
    </i>
    <i>
      <x v="68"/>
    </i>
    <i>
      <x v="70"/>
    </i>
    <i>
      <x v="72"/>
    </i>
    <i>
      <x v="74"/>
    </i>
    <i>
      <x v="76"/>
    </i>
    <i>
      <x v="78"/>
    </i>
    <i>
      <x v="80"/>
    </i>
    <i>
      <x v="82"/>
    </i>
    <i>
      <x v="84"/>
    </i>
    <i>
      <x v="86"/>
    </i>
    <i>
      <x v="88"/>
    </i>
    <i>
      <x v="90"/>
    </i>
    <i>
      <x v="92"/>
    </i>
    <i>
      <x v="94"/>
    </i>
    <i>
      <x v="9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B2B874-8E51-4BF6-BECA-37F9CC1A2FAE}" name="PivotTable4" cacheId="2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23:B24" firstHeaderRow="1" firstDataRow="1" firstDataCol="0"/>
  <pivotFields count="27">
    <pivotField dataField="1"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F49DE9-347E-44BA-ABBA-9113B33B857E}" name="PivotTable3" cacheId="2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>
  <location ref="B15:C21" firstHeaderRow="1" firstDataRow="1" firstDataCol="1"/>
  <pivotFields count="27">
    <pivotField axis="axisRow" showAll="0" measureFilter="1">
      <items count="99">
        <item x="0"/>
        <item m="1" x="81"/>
        <item x="1"/>
        <item m="1" x="72"/>
        <item x="2"/>
        <item m="1" x="77"/>
        <item x="3"/>
        <item m="1" x="67"/>
        <item x="4"/>
        <item m="1" x="70"/>
        <item x="5"/>
        <item m="1" x="92"/>
        <item x="6"/>
        <item m="1" x="79"/>
        <item x="7"/>
        <item m="1" x="56"/>
        <item x="8"/>
        <item m="1" x="68"/>
        <item x="9"/>
        <item x="10"/>
        <item x="11"/>
        <item m="1" x="58"/>
        <item m="1" x="89"/>
        <item m="1" x="76"/>
        <item m="1" x="50"/>
        <item m="1" x="46"/>
        <item x="12"/>
        <item m="1" x="52"/>
        <item m="1" x="60"/>
        <item x="13"/>
        <item m="1" x="80"/>
        <item x="14"/>
        <item m="1" x="49"/>
        <item x="19"/>
        <item x="16"/>
        <item m="1" x="53"/>
        <item x="15"/>
        <item m="1" x="74"/>
        <item m="1" x="75"/>
        <item x="17"/>
        <item m="1" x="93"/>
        <item x="18"/>
        <item m="1" x="66"/>
        <item x="20"/>
        <item m="1" x="94"/>
        <item x="21"/>
        <item m="1" x="86"/>
        <item m="1" x="55"/>
        <item x="22"/>
        <item m="1" x="96"/>
        <item x="23"/>
        <item m="1" x="57"/>
        <item x="24"/>
        <item m="1" x="91"/>
        <item x="25"/>
        <item m="1" x="64"/>
        <item x="26"/>
        <item m="1" x="88"/>
        <item x="27"/>
        <item m="1" x="62"/>
        <item x="28"/>
        <item m="1" x="63"/>
        <item x="29"/>
        <item m="1" x="59"/>
        <item m="1" x="48"/>
        <item m="1" x="95"/>
        <item x="30"/>
        <item m="1" x="61"/>
        <item x="31"/>
        <item m="1" x="85"/>
        <item x="32"/>
        <item m="1" x="71"/>
        <item x="33"/>
        <item m="1" x="47"/>
        <item x="34"/>
        <item m="1" x="78"/>
        <item x="35"/>
        <item m="1" x="83"/>
        <item x="36"/>
        <item m="1" x="90"/>
        <item x="37"/>
        <item m="1" x="97"/>
        <item x="38"/>
        <item m="1" x="69"/>
        <item x="39"/>
        <item m="1" x="73"/>
        <item x="40"/>
        <item m="1" x="82"/>
        <item x="41"/>
        <item m="1" x="65"/>
        <item x="42"/>
        <item m="1" x="54"/>
        <item x="43"/>
        <item m="1" x="84"/>
        <item x="44"/>
        <item m="1" x="87"/>
        <item x="45"/>
        <item m="1" x="5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6">
    <i>
      <x v="2"/>
    </i>
    <i>
      <x v="36"/>
    </i>
    <i>
      <x v="41"/>
    </i>
    <i>
      <x v="72"/>
    </i>
    <i>
      <x v="74"/>
    </i>
    <i t="grand">
      <x/>
    </i>
  </rowItems>
  <colItems count="1">
    <i/>
  </colItems>
  <dataFields count="1">
    <dataField name="Sum of Total Vitamins" fld="26" baseField="0" baseItem="0"/>
  </dataFields>
  <chartFormats count="6"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42D80B-0B15-4FA0-BF14-56C645652527}" name="PivotTable2" cacheId="2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11:C13" firstHeaderRow="1" firstDataRow="1" firstDataCol="1"/>
  <pivotFields count="27">
    <pivotField axis="axisRow" showAll="0" measureFilter="1">
      <items count="99">
        <item x="0"/>
        <item m="1" x="81"/>
        <item x="1"/>
        <item m="1" x="72"/>
        <item x="2"/>
        <item m="1" x="77"/>
        <item x="3"/>
        <item m="1" x="67"/>
        <item x="4"/>
        <item m="1" x="70"/>
        <item x="5"/>
        <item m="1" x="92"/>
        <item x="6"/>
        <item m="1" x="79"/>
        <item x="7"/>
        <item m="1" x="56"/>
        <item x="8"/>
        <item m="1" x="68"/>
        <item x="9"/>
        <item x="10"/>
        <item x="11"/>
        <item m="1" x="58"/>
        <item m="1" x="89"/>
        <item m="1" x="76"/>
        <item m="1" x="50"/>
        <item m="1" x="46"/>
        <item x="12"/>
        <item m="1" x="52"/>
        <item m="1" x="60"/>
        <item x="13"/>
        <item m="1" x="80"/>
        <item x="14"/>
        <item m="1" x="49"/>
        <item x="19"/>
        <item x="16"/>
        <item m="1" x="53"/>
        <item x="15"/>
        <item m="1" x="74"/>
        <item m="1" x="75"/>
        <item x="17"/>
        <item m="1" x="93"/>
        <item x="18"/>
        <item m="1" x="66"/>
        <item x="20"/>
        <item m="1" x="94"/>
        <item x="21"/>
        <item m="1" x="86"/>
        <item m="1" x="55"/>
        <item x="22"/>
        <item m="1" x="96"/>
        <item x="23"/>
        <item m="1" x="57"/>
        <item x="24"/>
        <item m="1" x="91"/>
        <item x="25"/>
        <item m="1" x="64"/>
        <item x="26"/>
        <item m="1" x="88"/>
        <item x="27"/>
        <item m="1" x="62"/>
        <item x="28"/>
        <item m="1" x="63"/>
        <item x="29"/>
        <item m="1" x="59"/>
        <item m="1" x="48"/>
        <item m="1" x="95"/>
        <item x="30"/>
        <item m="1" x="61"/>
        <item x="31"/>
        <item m="1" x="85"/>
        <item x="32"/>
        <item m="1" x="71"/>
        <item x="33"/>
        <item m="1" x="47"/>
        <item x="34"/>
        <item m="1" x="78"/>
        <item x="35"/>
        <item m="1" x="83"/>
        <item x="36"/>
        <item m="1" x="90"/>
        <item x="37"/>
        <item m="1" x="97"/>
        <item x="38"/>
        <item m="1" x="69"/>
        <item x="39"/>
        <item m="1" x="73"/>
        <item x="40"/>
        <item m="1" x="82"/>
        <item x="41"/>
        <item m="1" x="65"/>
        <item x="42"/>
        <item m="1" x="54"/>
        <item x="43"/>
        <item m="1" x="84"/>
        <item x="44"/>
        <item m="1" x="87"/>
        <item x="45"/>
        <item m="1" x="51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">
    <i>
      <x v="26"/>
    </i>
    <i t="grand">
      <x/>
    </i>
  </rowItems>
  <colItems count="1">
    <i/>
  </colItems>
  <dataFields count="1">
    <dataField name="Sum of Macro Nutrition Percenatage" fld="7" baseField="0" baseItem="0" numFmtId="10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F7738-1B1A-4874-8ED9-4A0D72FAE84E}" name="Data" displayName="Data" ref="A1:AA47" totalsRowShown="0">
  <autoFilter ref="A1:AA47" xr:uid="{198F7738-1B1A-4874-8ED9-4A0D72FAE84E}"/>
  <tableColumns count="27">
    <tableColumn id="1" xr3:uid="{5EEF600C-AA01-4FA8-923E-3C948F1AFCC7}" name="name"/>
    <tableColumn id="2" xr3:uid="{1CC46747-44A8-4613-AB8D-D20B67D759F5}" name="energy (kcal/kJ)"/>
    <tableColumn id="3" xr3:uid="{560787B2-C8FD-4AFC-9C5E-C7B8C6137066}" name="water (g)"/>
    <tableColumn id="4" xr3:uid="{6F323167-FC62-4206-91F5-5B4392B6916D}" name="protein (g)"/>
    <tableColumn id="5" xr3:uid="{1D383A66-6AB6-432A-AA6B-DEA55F13F843}" name="total fat (g)"/>
    <tableColumn id="6" xr3:uid="{E4B54487-9918-494E-88D8-5E32BDB77705}" name="carbohydrates (g)"/>
    <tableColumn id="23" xr3:uid="{CFA50B1E-E3DD-4998-8C74-3D88F0B00102}" name="Macro Nutrition" dataDxfId="5">
      <calculatedColumnFormula>SUM(Data[[#This Row],[protein (g)]:[carbohydrates (g)]])</calculatedColumnFormula>
    </tableColumn>
    <tableColumn id="32" xr3:uid="{9E44C5B8-38A6-47BC-B7F5-B9E07872D126}" name="Macro Nutrition Percenatage" dataDxfId="4">
      <calculatedColumnFormula>(Data[[#This Row],[Macro Nutrition]]/(SUM(Data[Macro Nutrition])))</calculatedColumnFormula>
    </tableColumn>
    <tableColumn id="7" xr3:uid="{8388FBD4-D94B-48B2-8C30-8683777E3B3D}" name="fiber (g)"/>
    <tableColumn id="8" xr3:uid="{FAB4237B-EF36-47AA-9AC9-ECBCDA5A1994}" name="sugars (g)"/>
    <tableColumn id="9" xr3:uid="{9DA20C80-53DA-493E-BE04-4085ABBEA60D}" name="calcium (mg)"/>
    <tableColumn id="10" xr3:uid="{6DD9014C-DAC7-4FD8-AECB-F85390F66506}" name="iron (mg)"/>
    <tableColumn id="11" xr3:uid="{CAE7351E-759A-4BA7-8A92-F62A212C3237}" name="magnessium (mg)"/>
    <tableColumn id="12" xr3:uid="{DB3152D6-91B0-4147-B682-5BB0136F07C7}" name="phosphorus (mg)"/>
    <tableColumn id="13" xr3:uid="{1606C4B1-7F46-4336-85A0-5E4B9F773006}" name="potassium (mg)"/>
    <tableColumn id="24" xr3:uid="{5559C3C3-B6F6-4F9C-8F9A-F2EC12346D5F}" name="potassium g" dataDxfId="1">
      <calculatedColumnFormula>IFERROR(Data[[#This Row],[potassium (mg)]]/1000,"")</calculatedColumnFormula>
    </tableColumn>
    <tableColumn id="14" xr3:uid="{A7FD69AD-6676-41EF-BE36-172611D26EC4}" name="sodium (g)"/>
    <tableColumn id="25" xr3:uid="{3F0658F3-7EA6-4807-B31A-E8F35EF61B9D}" name="sodium mg" dataDxfId="0">
      <calculatedColumnFormula>IFERROR(Data[[#This Row],[sodium (g)]]*1000,"")</calculatedColumnFormula>
    </tableColumn>
    <tableColumn id="15" xr3:uid="{743DC112-6FAE-48B6-A21E-2F14F3C2AEC5}" name="vitamin A (IU)"/>
    <tableColumn id="16" xr3:uid="{45AF8C19-AF20-440E-AF63-EC9B247C25C5}" name="vitamin C (mg)"/>
    <tableColumn id="17" xr3:uid="{0D14100A-6E8C-4080-AD4C-2AB41B957556}" name="vitamin B1 (mg)"/>
    <tableColumn id="18" xr3:uid="{815902FD-CDA6-4931-9369-AA7936DB63E4}" name="vitamin B2 (mg)"/>
    <tableColumn id="19" xr3:uid="{86ACDABA-D81B-4B63-9C7B-4ED1E0644E2B}" name="viatmin B3 (mg)"/>
    <tableColumn id="20" xr3:uid="{40FA75BD-551F-4375-B5FF-223AEBE24B5C}" name="vitamin B5 (mg)"/>
    <tableColumn id="21" xr3:uid="{3A3D3405-A369-4B57-B78A-10816773AE6D}" name="vitamin B6 (mg)"/>
    <tableColumn id="22" xr3:uid="{0E8902EE-8718-40EA-85DE-C1BDF6DE1CA7}" name="vitamin E (mg)"/>
    <tableColumn id="33" xr3:uid="{876FB72E-E949-4BDC-BEC0-F3305F33AD19}" name="Total Vitamins" dataDxfId="3">
      <calculatedColumnFormula>SUM(Data[[#This Row],[vitamin A (IU)]:[vitamin E (mg)]])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A47"/>
  <sheetViews>
    <sheetView workbookViewId="0">
      <selection activeCell="A8" sqref="A8"/>
    </sheetView>
  </sheetViews>
  <sheetFormatPr defaultRowHeight="15"/>
  <cols>
    <col min="1" max="1" width="39" bestFit="1" customWidth="1"/>
    <col min="2" max="2" width="17.140625" customWidth="1"/>
    <col min="3" max="3" width="11.140625" customWidth="1"/>
    <col min="4" max="4" width="12.5703125" customWidth="1"/>
    <col min="5" max="5" width="13" customWidth="1"/>
    <col min="6" max="7" width="18.5703125" customWidth="1"/>
    <col min="8" max="8" width="29.42578125" bestFit="1" customWidth="1"/>
    <col min="9" max="9" width="10.28515625" customWidth="1"/>
    <col min="10" max="10" width="11.5703125" customWidth="1"/>
    <col min="11" max="11" width="14.42578125" customWidth="1"/>
    <col min="12" max="12" width="11.28515625" customWidth="1"/>
    <col min="13" max="13" width="18.85546875" customWidth="1"/>
    <col min="14" max="14" width="18.140625" customWidth="1"/>
    <col min="15" max="16" width="16.85546875" customWidth="1"/>
    <col min="17" max="18" width="12.5703125" customWidth="1"/>
    <col min="19" max="19" width="15.42578125" customWidth="1"/>
    <col min="20" max="20" width="16" customWidth="1"/>
    <col min="21" max="25" width="17" customWidth="1"/>
    <col min="26" max="26" width="15.855468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126</v>
      </c>
      <c r="H1" t="s">
        <v>171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181</v>
      </c>
      <c r="Q1" t="s">
        <v>13</v>
      </c>
      <c r="R1" t="s">
        <v>194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173</v>
      </c>
    </row>
    <row r="2" spans="1:27">
      <c r="A2" t="s">
        <v>128</v>
      </c>
      <c r="B2" t="s">
        <v>22</v>
      </c>
      <c r="C2">
        <v>86.7</v>
      </c>
      <c r="D2">
        <v>0.27</v>
      </c>
      <c r="E2">
        <v>0.13</v>
      </c>
      <c r="F2">
        <v>12.7</v>
      </c>
      <c r="G2">
        <f>SUM(Data[[#This Row],[protein (g)]:[carbohydrates (g)]])</f>
        <v>13.1</v>
      </c>
      <c r="H2" s="12">
        <f>(Data[[#This Row],[Macro Nutrition]]/(SUM(Data[Macro Nutrition])))</f>
        <v>1.6496870631792372E-2</v>
      </c>
      <c r="I2">
        <v>1.3</v>
      </c>
      <c r="J2">
        <v>10.1</v>
      </c>
      <c r="K2">
        <v>5</v>
      </c>
      <c r="L2">
        <v>7.0000000000000007E-2</v>
      </c>
      <c r="M2">
        <v>4</v>
      </c>
      <c r="N2">
        <v>11</v>
      </c>
      <c r="O2">
        <v>90</v>
      </c>
      <c r="P2">
        <f>IFERROR(Data[[#This Row],[potassium (mg)]]/1000,"")</f>
        <v>0.09</v>
      </c>
      <c r="Q2">
        <v>0</v>
      </c>
      <c r="R2">
        <f>IFERROR(Data[[#This Row],[sodium (g)]]*1000,"")</f>
        <v>0</v>
      </c>
      <c r="S2">
        <v>38</v>
      </c>
      <c r="T2">
        <v>4</v>
      </c>
      <c r="U2">
        <v>1.9E-2</v>
      </c>
      <c r="V2">
        <v>2.8000000000000001E-2</v>
      </c>
      <c r="W2">
        <v>9.0999999999999998E-2</v>
      </c>
      <c r="X2">
        <v>7.0999999999999994E-2</v>
      </c>
      <c r="Y2">
        <v>3.6999999999999998E-2</v>
      </c>
      <c r="Z2">
        <v>0.05</v>
      </c>
      <c r="AA2">
        <f>SUM(Data[[#This Row],[vitamin A (IU)]:[vitamin E (mg)]])</f>
        <v>42.295999999999992</v>
      </c>
    </row>
    <row r="3" spans="1:27">
      <c r="A3" t="s">
        <v>129</v>
      </c>
      <c r="B3" t="s">
        <v>23</v>
      </c>
      <c r="C3">
        <v>86.4</v>
      </c>
      <c r="D3">
        <v>1.4</v>
      </c>
      <c r="E3">
        <v>0.39</v>
      </c>
      <c r="F3">
        <v>11.12</v>
      </c>
      <c r="G3">
        <f>SUM(Data[[#This Row],[protein (g)]:[carbohydrates (g)]])</f>
        <v>12.91</v>
      </c>
      <c r="H3" s="12">
        <f>(Data[[#This Row],[Macro Nutrition]]/(SUM(Data[Macro Nutrition])))</f>
        <v>1.6257603042476299E-2</v>
      </c>
      <c r="I3">
        <v>2</v>
      </c>
      <c r="J3">
        <v>9.24</v>
      </c>
      <c r="K3">
        <v>13</v>
      </c>
      <c r="L3">
        <v>0.39</v>
      </c>
      <c r="M3">
        <v>10</v>
      </c>
      <c r="N3">
        <v>23</v>
      </c>
      <c r="O3">
        <v>259</v>
      </c>
      <c r="P3">
        <f>IFERROR(Data[[#This Row],[potassium (mg)]]/1000,"")</f>
        <v>0.25900000000000001</v>
      </c>
      <c r="Q3">
        <v>1</v>
      </c>
      <c r="R3">
        <f>IFERROR(Data[[#This Row],[sodium (g)]]*1000,"")</f>
        <v>1000</v>
      </c>
      <c r="S3">
        <v>1926</v>
      </c>
      <c r="T3">
        <v>10</v>
      </c>
      <c r="U3">
        <v>0.03</v>
      </c>
      <c r="V3">
        <v>0.04</v>
      </c>
      <c r="W3">
        <v>0.6</v>
      </c>
      <c r="X3">
        <v>0.24</v>
      </c>
      <c r="Y3">
        <v>5.3999999999999999E-2</v>
      </c>
      <c r="Z3">
        <v>0.89</v>
      </c>
      <c r="AA3">
        <f>SUM(Data[[#This Row],[vitamin A (IU)]:[vitamin E (mg)]])</f>
        <v>1937.854</v>
      </c>
    </row>
    <row r="4" spans="1:27">
      <c r="A4" t="s">
        <v>130</v>
      </c>
      <c r="B4" t="s">
        <v>24</v>
      </c>
      <c r="C4">
        <v>73.23</v>
      </c>
      <c r="D4">
        <v>2</v>
      </c>
      <c r="E4">
        <v>14.7</v>
      </c>
      <c r="F4">
        <v>8.5299999999999994</v>
      </c>
      <c r="G4">
        <f>SUM(Data[[#This Row],[protein (g)]:[carbohydrates (g)]])</f>
        <v>25.229999999999997</v>
      </c>
      <c r="H4" s="12">
        <f>(Data[[#This Row],[Macro Nutrition]]/(SUM(Data[Macro Nutrition])))</f>
        <v>3.1772217254971105E-2</v>
      </c>
      <c r="I4">
        <v>6.7</v>
      </c>
      <c r="J4">
        <v>0.66</v>
      </c>
      <c r="K4">
        <v>12</v>
      </c>
      <c r="L4">
        <v>0.55000000000000004</v>
      </c>
      <c r="M4">
        <v>29</v>
      </c>
      <c r="N4">
        <v>52</v>
      </c>
      <c r="O4">
        <v>485</v>
      </c>
      <c r="P4">
        <f>IFERROR(Data[[#This Row],[potassium (mg)]]/1000,"")</f>
        <v>0.48499999999999999</v>
      </c>
      <c r="Q4">
        <v>7</v>
      </c>
      <c r="R4">
        <f>IFERROR(Data[[#This Row],[sodium (g)]]*1000,"")</f>
        <v>7000</v>
      </c>
      <c r="S4">
        <v>146</v>
      </c>
      <c r="T4">
        <v>10</v>
      </c>
      <c r="U4">
        <v>6.7000000000000004E-2</v>
      </c>
      <c r="V4">
        <v>0.13</v>
      </c>
      <c r="W4">
        <v>1.738</v>
      </c>
      <c r="X4">
        <v>1.389</v>
      </c>
      <c r="Y4">
        <v>0.25700000000000001</v>
      </c>
      <c r="Z4">
        <v>2.0699999999999998</v>
      </c>
      <c r="AA4">
        <f>SUM(Data[[#This Row],[vitamin A (IU)]:[vitamin E (mg)]])</f>
        <v>161.65100000000001</v>
      </c>
    </row>
    <row r="5" spans="1:27">
      <c r="A5" t="s">
        <v>131</v>
      </c>
      <c r="B5" t="s">
        <v>25</v>
      </c>
      <c r="C5">
        <v>74.91</v>
      </c>
      <c r="D5">
        <v>1.0900000000000001</v>
      </c>
      <c r="E5">
        <v>0.33</v>
      </c>
      <c r="F5">
        <v>22.84</v>
      </c>
      <c r="G5">
        <f>SUM(Data[[#This Row],[protein (g)]:[carbohydrates (g)]])</f>
        <v>24.26</v>
      </c>
      <c r="H5" s="12">
        <f>(Data[[#This Row],[Macro Nutrition]]/(SUM(Data[Macro Nutrition])))</f>
        <v>3.055069324635748E-2</v>
      </c>
      <c r="I5">
        <v>2.6</v>
      </c>
      <c r="J5">
        <v>12.23</v>
      </c>
      <c r="K5">
        <v>5</v>
      </c>
      <c r="L5">
        <v>0.26</v>
      </c>
      <c r="M5">
        <v>27</v>
      </c>
      <c r="N5">
        <v>22</v>
      </c>
      <c r="O5">
        <v>358</v>
      </c>
      <c r="P5">
        <f>IFERROR(Data[[#This Row],[potassium (mg)]]/1000,"")</f>
        <v>0.35799999999999998</v>
      </c>
      <c r="Q5">
        <v>1</v>
      </c>
      <c r="R5">
        <f>IFERROR(Data[[#This Row],[sodium (g)]]*1000,"")</f>
        <v>1000</v>
      </c>
      <c r="S5">
        <v>64</v>
      </c>
      <c r="T5">
        <v>8.6999999999999993</v>
      </c>
      <c r="U5">
        <v>3.1E-2</v>
      </c>
      <c r="V5">
        <v>7.2999999999999995E-2</v>
      </c>
      <c r="W5">
        <v>0.66500000000000004</v>
      </c>
      <c r="X5">
        <v>0.33400000000000002</v>
      </c>
      <c r="Y5">
        <v>0.36699999999999999</v>
      </c>
      <c r="Z5">
        <v>0.1</v>
      </c>
      <c r="AA5">
        <f>SUM(Data[[#This Row],[vitamin A (IU)]:[vitamin E (mg)]])</f>
        <v>74.27000000000001</v>
      </c>
    </row>
    <row r="6" spans="1:27">
      <c r="A6" t="s">
        <v>132</v>
      </c>
      <c r="B6" t="s">
        <v>26</v>
      </c>
      <c r="C6">
        <v>88.15</v>
      </c>
      <c r="D6">
        <v>1.39</v>
      </c>
      <c r="E6">
        <v>0.49</v>
      </c>
      <c r="F6">
        <v>9.61</v>
      </c>
      <c r="G6">
        <f>SUM(Data[[#This Row],[protein (g)]:[carbohydrates (g)]])</f>
        <v>11.489999999999998</v>
      </c>
      <c r="H6" s="12">
        <f>(Data[[#This Row],[Macro Nutrition]]/(SUM(Data[Macro Nutrition])))</f>
        <v>1.4469392638114071E-2</v>
      </c>
      <c r="I6">
        <v>5.3</v>
      </c>
      <c r="J6">
        <v>4.88</v>
      </c>
      <c r="K6">
        <v>29</v>
      </c>
      <c r="L6">
        <v>0.62</v>
      </c>
      <c r="M6">
        <v>20</v>
      </c>
      <c r="N6">
        <v>22</v>
      </c>
      <c r="O6">
        <v>162</v>
      </c>
      <c r="P6">
        <f>IFERROR(Data[[#This Row],[potassium (mg)]]/1000,"")</f>
        <v>0.16200000000000001</v>
      </c>
      <c r="Q6">
        <v>1</v>
      </c>
      <c r="R6">
        <f>IFERROR(Data[[#This Row],[sodium (g)]]*1000,"")</f>
        <v>1000</v>
      </c>
      <c r="S6">
        <v>214</v>
      </c>
      <c r="T6">
        <v>21</v>
      </c>
      <c r="U6">
        <v>0.02</v>
      </c>
      <c r="V6">
        <v>2.5999999999999999E-2</v>
      </c>
      <c r="W6">
        <v>0.64600000000000002</v>
      </c>
      <c r="X6">
        <v>0.27600000000000002</v>
      </c>
      <c r="Y6">
        <v>0.03</v>
      </c>
      <c r="Z6">
        <v>1.17</v>
      </c>
      <c r="AA6">
        <f>SUM(Data[[#This Row],[vitamin A (IU)]:[vitamin E (mg)]])</f>
        <v>237.16800000000001</v>
      </c>
    </row>
    <row r="7" spans="1:27">
      <c r="A7" t="s">
        <v>133</v>
      </c>
      <c r="B7" t="s">
        <v>27</v>
      </c>
      <c r="C7">
        <v>84.21</v>
      </c>
      <c r="D7">
        <v>0.74</v>
      </c>
      <c r="E7">
        <v>0.33</v>
      </c>
      <c r="F7">
        <v>14.49</v>
      </c>
      <c r="G7">
        <f>SUM(Data[[#This Row],[protein (g)]:[carbohydrates (g)]])</f>
        <v>15.56</v>
      </c>
      <c r="H7" s="12">
        <f>(Data[[#This Row],[Macro Nutrition]]/(SUM(Data[Macro Nutrition])))</f>
        <v>1.9594756261884682E-2</v>
      </c>
      <c r="I7">
        <v>2.4</v>
      </c>
      <c r="J7">
        <v>9.9600000000000009</v>
      </c>
      <c r="K7">
        <v>6</v>
      </c>
      <c r="L7">
        <v>0.28000000000000003</v>
      </c>
      <c r="M7">
        <v>6</v>
      </c>
      <c r="N7">
        <v>12</v>
      </c>
      <c r="O7">
        <v>77</v>
      </c>
      <c r="P7">
        <f>IFERROR(Data[[#This Row],[potassium (mg)]]/1000,"")</f>
        <v>7.6999999999999999E-2</v>
      </c>
      <c r="Q7">
        <v>1</v>
      </c>
      <c r="R7">
        <f>IFERROR(Data[[#This Row],[sodium (g)]]*1000,"")</f>
        <v>1000</v>
      </c>
      <c r="S7">
        <v>54</v>
      </c>
      <c r="T7">
        <v>9.6999999999999993</v>
      </c>
      <c r="U7">
        <v>3.6999999999999998E-2</v>
      </c>
      <c r="V7">
        <v>4.1000000000000002E-2</v>
      </c>
      <c r="W7">
        <v>0.41799999999999998</v>
      </c>
      <c r="X7">
        <v>0.124</v>
      </c>
      <c r="Y7">
        <v>5.1999999999999998E-2</v>
      </c>
      <c r="Z7">
        <v>0.56999999999999995</v>
      </c>
      <c r="AA7">
        <f>SUM(Data[[#This Row],[vitamin A (IU)]:[vitamin E (mg)]])</f>
        <v>64.941999999999993</v>
      </c>
    </row>
    <row r="8" spans="1:27">
      <c r="A8" t="s">
        <v>134</v>
      </c>
      <c r="B8" t="s">
        <v>28</v>
      </c>
      <c r="C8">
        <v>91.38</v>
      </c>
      <c r="D8">
        <v>1.04</v>
      </c>
      <c r="E8">
        <v>0.33</v>
      </c>
      <c r="F8">
        <v>6.73</v>
      </c>
      <c r="G8">
        <f>SUM(Data[[#This Row],[protein (g)]:[carbohydrates (g)]])</f>
        <v>8.1000000000000014</v>
      </c>
      <c r="H8" s="12">
        <f>(Data[[#This Row],[Macro Nutrition]]/(SUM(Data[Macro Nutrition])))</f>
        <v>1.0200355123474674E-2</v>
      </c>
      <c r="I8">
        <v>2.8</v>
      </c>
      <c r="J8">
        <v>3.98</v>
      </c>
      <c r="K8">
        <v>3</v>
      </c>
      <c r="L8">
        <v>0.08</v>
      </c>
      <c r="M8">
        <v>10</v>
      </c>
      <c r="N8">
        <v>12</v>
      </c>
      <c r="O8">
        <v>133</v>
      </c>
      <c r="P8">
        <f>IFERROR(Data[[#This Row],[potassium (mg)]]/1000,"")</f>
        <v>0.13300000000000001</v>
      </c>
      <c r="Q8">
        <v>2</v>
      </c>
      <c r="R8">
        <f>IFERROR(Data[[#This Row],[sodium (g)]]*1000,"")</f>
        <v>2000</v>
      </c>
      <c r="S8">
        <v>61</v>
      </c>
      <c r="T8">
        <v>34.4</v>
      </c>
      <c r="U8">
        <v>1.4E-2</v>
      </c>
      <c r="V8">
        <v>1.6E-2</v>
      </c>
      <c r="W8">
        <v>0.36699999999999999</v>
      </c>
      <c r="X8">
        <v>0.39100000000000001</v>
      </c>
      <c r="Y8">
        <v>1.7000000000000001E-2</v>
      </c>
      <c r="Z8">
        <v>0.15</v>
      </c>
      <c r="AA8">
        <f>SUM(Data[[#This Row],[vitamin A (IU)]:[vitamin E (mg)]])</f>
        <v>96.355000000000018</v>
      </c>
    </row>
    <row r="9" spans="1:27">
      <c r="A9" t="s">
        <v>135</v>
      </c>
      <c r="B9" t="s">
        <v>29</v>
      </c>
      <c r="C9">
        <v>79.39</v>
      </c>
      <c r="D9">
        <v>1.57</v>
      </c>
      <c r="E9">
        <v>0.68</v>
      </c>
      <c r="F9">
        <v>17.71</v>
      </c>
      <c r="G9">
        <f>SUM(Data[[#This Row],[protein (g)]:[carbohydrates (g)]])</f>
        <v>19.96</v>
      </c>
      <c r="H9" s="12">
        <f>(Data[[#This Row],[Macro Nutrition]]/(SUM(Data[Macro Nutrition])))</f>
        <v>2.5135689909204256E-2</v>
      </c>
      <c r="I9">
        <v>3</v>
      </c>
      <c r="J9">
        <v>12.87</v>
      </c>
      <c r="K9">
        <v>10</v>
      </c>
      <c r="L9">
        <v>0.27</v>
      </c>
      <c r="M9">
        <v>17</v>
      </c>
      <c r="N9">
        <v>26</v>
      </c>
      <c r="O9">
        <v>287</v>
      </c>
      <c r="P9">
        <f>IFERROR(Data[[#This Row],[potassium (mg)]]/1000,"")</f>
        <v>0.28699999999999998</v>
      </c>
      <c r="Q9">
        <v>7</v>
      </c>
      <c r="R9">
        <f>IFERROR(Data[[#This Row],[sodium (g)]]*1000,"")</f>
        <v>7000</v>
      </c>
      <c r="S9">
        <v>5</v>
      </c>
      <c r="T9">
        <v>12.6</v>
      </c>
      <c r="U9">
        <v>0.10100000000000001</v>
      </c>
      <c r="V9">
        <v>0.13100000000000001</v>
      </c>
      <c r="W9">
        <v>0.64400000000000002</v>
      </c>
      <c r="X9">
        <v>0.34499999999999997</v>
      </c>
      <c r="Y9">
        <v>0.25700000000000001</v>
      </c>
      <c r="Z9">
        <v>0.27</v>
      </c>
      <c r="AA9">
        <f>SUM(Data[[#This Row],[vitamin A (IU)]:[vitamin E (mg)]])</f>
        <v>19.347999999999999</v>
      </c>
    </row>
    <row r="10" spans="1:27">
      <c r="A10" t="s">
        <v>136</v>
      </c>
      <c r="B10" t="s">
        <v>30</v>
      </c>
      <c r="C10">
        <v>82.25</v>
      </c>
      <c r="D10">
        <v>1.06</v>
      </c>
      <c r="E10">
        <v>0.2</v>
      </c>
      <c r="F10">
        <v>16.010000000000002</v>
      </c>
      <c r="G10">
        <f>SUM(Data[[#This Row],[protein (g)]:[carbohydrates (g)]])</f>
        <v>17.270000000000003</v>
      </c>
      <c r="H10" s="12">
        <f>(Data[[#This Row],[Macro Nutrition]]/(SUM(Data[Macro Nutrition])))</f>
        <v>2.1748164565729339E-2</v>
      </c>
      <c r="I10">
        <v>2.1</v>
      </c>
      <c r="J10">
        <v>12.82</v>
      </c>
      <c r="K10">
        <v>13</v>
      </c>
      <c r="L10">
        <v>0.36</v>
      </c>
      <c r="M10">
        <v>11</v>
      </c>
      <c r="N10">
        <v>21</v>
      </c>
      <c r="O10">
        <v>222</v>
      </c>
      <c r="P10">
        <f>IFERROR(Data[[#This Row],[potassium (mg)]]/1000,"")</f>
        <v>0.222</v>
      </c>
      <c r="Q10">
        <v>0</v>
      </c>
      <c r="R10">
        <f>IFERROR(Data[[#This Row],[sodium (g)]]*1000,"")</f>
        <v>0</v>
      </c>
      <c r="S10">
        <v>64</v>
      </c>
      <c r="T10">
        <v>7</v>
      </c>
      <c r="U10">
        <v>2.7E-2</v>
      </c>
      <c r="V10">
        <v>3.3000000000000002E-2</v>
      </c>
      <c r="W10">
        <v>0.154</v>
      </c>
      <c r="X10">
        <v>0.19900000000000001</v>
      </c>
      <c r="Y10">
        <v>4.9000000000000002E-2</v>
      </c>
      <c r="Z10">
        <v>7.0000000000000007E-2</v>
      </c>
      <c r="AA10">
        <f>SUM(Data[[#This Row],[vitamin A (IU)]:[vitamin E (mg)]])</f>
        <v>71.531999999999996</v>
      </c>
    </row>
    <row r="11" spans="1:27">
      <c r="A11" t="s">
        <v>31</v>
      </c>
      <c r="B11" t="s">
        <v>32</v>
      </c>
      <c r="C11">
        <v>86.58</v>
      </c>
      <c r="D11">
        <v>0.85</v>
      </c>
      <c r="E11">
        <v>0.15</v>
      </c>
      <c r="F11">
        <v>12.02</v>
      </c>
      <c r="G11">
        <f>SUM(Data[[#This Row],[protein (g)]:[carbohydrates (g)]])</f>
        <v>13.02</v>
      </c>
      <c r="H11" s="12">
        <f>(Data[[#This Row],[Macro Nutrition]]/(SUM(Data[Macro Nutrition])))</f>
        <v>1.6396126383659289E-2</v>
      </c>
      <c r="I11">
        <v>1.7</v>
      </c>
      <c r="J11">
        <v>9.18</v>
      </c>
      <c r="K11">
        <v>30</v>
      </c>
      <c r="L11">
        <v>0.14000000000000001</v>
      </c>
      <c r="M11">
        <v>10</v>
      </c>
      <c r="N11">
        <v>21</v>
      </c>
      <c r="O11">
        <v>177</v>
      </c>
      <c r="P11">
        <f>IFERROR(Data[[#This Row],[potassium (mg)]]/1000,"")</f>
        <v>0.17699999999999999</v>
      </c>
      <c r="Q11">
        <v>1</v>
      </c>
      <c r="R11">
        <f>IFERROR(Data[[#This Row],[sodium (g)]]*1000,"")</f>
        <v>1000</v>
      </c>
      <c r="S11" t="s">
        <v>33</v>
      </c>
      <c r="T11">
        <v>48.8</v>
      </c>
      <c r="U11">
        <v>8.5999999999999993E-2</v>
      </c>
      <c r="V11">
        <v>0.03</v>
      </c>
      <c r="W11">
        <v>0.63600000000000001</v>
      </c>
      <c r="X11">
        <v>0.151</v>
      </c>
      <c r="Y11">
        <v>7.4999999999999997E-2</v>
      </c>
      <c r="Z11">
        <v>0.2</v>
      </c>
      <c r="AA11">
        <f>SUM(Data[[#This Row],[vitamin A (IU)]:[vitamin E (mg)]])</f>
        <v>49.978000000000009</v>
      </c>
    </row>
    <row r="12" spans="1:27">
      <c r="A12" t="s">
        <v>34</v>
      </c>
      <c r="B12" t="s">
        <v>35</v>
      </c>
      <c r="C12">
        <v>87.13</v>
      </c>
      <c r="D12">
        <v>0.39</v>
      </c>
      <c r="E12">
        <v>0.13</v>
      </c>
      <c r="F12">
        <v>12.2</v>
      </c>
      <c r="G12">
        <f>SUM(Data[[#This Row],[protein (g)]:[carbohydrates (g)]])</f>
        <v>12.719999999999999</v>
      </c>
      <c r="H12" s="12">
        <f>(Data[[#This Row],[Macro Nutrition]]/(SUM(Data[Macro Nutrition])))</f>
        <v>1.6018335453160226E-2</v>
      </c>
      <c r="I12">
        <v>4.5999999999999996</v>
      </c>
      <c r="J12">
        <v>4.04</v>
      </c>
      <c r="K12">
        <v>8</v>
      </c>
      <c r="L12">
        <v>0.25</v>
      </c>
      <c r="M12">
        <v>6</v>
      </c>
      <c r="N12">
        <v>13</v>
      </c>
      <c r="O12">
        <v>85</v>
      </c>
      <c r="P12">
        <f>IFERROR(Data[[#This Row],[potassium (mg)]]/1000,"")</f>
        <v>8.5000000000000006E-2</v>
      </c>
      <c r="Q12">
        <v>2</v>
      </c>
      <c r="R12">
        <f>IFERROR(Data[[#This Row],[sodium (g)]]*1000,"")</f>
        <v>2000</v>
      </c>
      <c r="S12">
        <v>60</v>
      </c>
      <c r="T12">
        <v>13.3</v>
      </c>
      <c r="U12">
        <v>1.2E-2</v>
      </c>
      <c r="V12">
        <v>0.02</v>
      </c>
      <c r="W12">
        <v>0.10100000000000001</v>
      </c>
      <c r="X12">
        <v>0.29499999999999998</v>
      </c>
      <c r="Y12">
        <v>5.7000000000000002E-2</v>
      </c>
      <c r="Z12">
        <v>1.2</v>
      </c>
      <c r="AA12">
        <f>SUM(Data[[#This Row],[vitamin A (IU)]:[vitamin E (mg)]])</f>
        <v>74.984999999999999</v>
      </c>
    </row>
    <row r="13" spans="1:27">
      <c r="A13" t="s">
        <v>137</v>
      </c>
      <c r="B13" t="s">
        <v>36</v>
      </c>
      <c r="C13">
        <v>83.95</v>
      </c>
      <c r="D13">
        <v>1.4</v>
      </c>
      <c r="E13">
        <v>0.2</v>
      </c>
      <c r="F13">
        <v>13.8</v>
      </c>
      <c r="G13">
        <f>SUM(Data[[#This Row],[protein (g)]:[carbohydrates (g)]])</f>
        <v>15.4</v>
      </c>
      <c r="H13" s="12">
        <f>(Data[[#This Row],[Macro Nutrition]]/(SUM(Data[Macro Nutrition])))</f>
        <v>1.9393267765618515E-2</v>
      </c>
      <c r="I13">
        <v>4.3</v>
      </c>
      <c r="J13">
        <v>7.37</v>
      </c>
      <c r="K13">
        <v>33</v>
      </c>
      <c r="L13">
        <v>1</v>
      </c>
      <c r="M13">
        <v>13</v>
      </c>
      <c r="N13">
        <v>44</v>
      </c>
      <c r="O13">
        <v>275</v>
      </c>
      <c r="P13">
        <f>IFERROR(Data[[#This Row],[potassium (mg)]]/1000,"")</f>
        <v>0.27500000000000002</v>
      </c>
      <c r="Q13">
        <v>1</v>
      </c>
      <c r="R13">
        <f>IFERROR(Data[[#This Row],[sodium (g)]]*1000,"")</f>
        <v>1000</v>
      </c>
      <c r="S13">
        <v>42</v>
      </c>
      <c r="T13">
        <v>41</v>
      </c>
      <c r="U13">
        <v>0.04</v>
      </c>
      <c r="V13">
        <v>0.05</v>
      </c>
      <c r="W13">
        <v>0.1</v>
      </c>
      <c r="X13">
        <v>6.4000000000000001E-2</v>
      </c>
      <c r="Y13">
        <v>7.0000000000000007E-2</v>
      </c>
      <c r="Z13">
        <v>0.1</v>
      </c>
      <c r="AA13">
        <f>SUM(Data[[#This Row],[vitamin A (IU)]:[vitamin E (mg)]])</f>
        <v>83.423999999999978</v>
      </c>
    </row>
    <row r="14" spans="1:27">
      <c r="A14" t="s">
        <v>170</v>
      </c>
      <c r="B14" t="s">
        <v>37</v>
      </c>
      <c r="C14">
        <v>21.32</v>
      </c>
      <c r="D14">
        <v>1.81</v>
      </c>
      <c r="E14">
        <v>0.15</v>
      </c>
      <c r="F14">
        <v>74.97</v>
      </c>
      <c r="G14">
        <f>SUM(Data[[#This Row],[protein (g)]:[carbohydrates (g)]])</f>
        <v>76.929999999999993</v>
      </c>
      <c r="H14" s="12">
        <f>(Data[[#This Row],[Macro Nutrition]]/(SUM(Data[Macro Nutrition])))</f>
        <v>9.6878187610976108E-2</v>
      </c>
      <c r="I14">
        <v>6.7</v>
      </c>
      <c r="J14">
        <v>66.47</v>
      </c>
      <c r="K14">
        <v>64</v>
      </c>
      <c r="L14">
        <v>0.9</v>
      </c>
      <c r="M14">
        <v>54</v>
      </c>
      <c r="N14">
        <v>62</v>
      </c>
      <c r="O14">
        <v>696</v>
      </c>
      <c r="P14">
        <f>IFERROR(Data[[#This Row],[potassium (mg)]]/1000,"")</f>
        <v>0.69599999999999995</v>
      </c>
      <c r="Q14">
        <v>1</v>
      </c>
      <c r="R14">
        <f>IFERROR(Data[[#This Row],[sodium (g)]]*1000,"")</f>
        <v>1000</v>
      </c>
      <c r="S14">
        <v>149</v>
      </c>
      <c r="T14">
        <v>0</v>
      </c>
      <c r="U14">
        <v>0.05</v>
      </c>
      <c r="V14">
        <v>0.06</v>
      </c>
      <c r="W14">
        <v>1.61</v>
      </c>
      <c r="X14">
        <v>0.80500000000000005</v>
      </c>
      <c r="Y14">
        <v>0.249</v>
      </c>
      <c r="Z14" t="s">
        <v>33</v>
      </c>
      <c r="AA14">
        <f>SUM(Data[[#This Row],[vitamin A (IU)]:[vitamin E (mg)]])</f>
        <v>151.77400000000003</v>
      </c>
    </row>
    <row r="15" spans="1:27">
      <c r="A15" t="s">
        <v>138</v>
      </c>
      <c r="B15" t="s">
        <v>38</v>
      </c>
      <c r="C15">
        <v>64.989999999999995</v>
      </c>
      <c r="D15">
        <v>1.47</v>
      </c>
      <c r="E15">
        <v>5.33</v>
      </c>
      <c r="F15">
        <v>27.09</v>
      </c>
      <c r="G15">
        <f>SUM(Data[[#This Row],[protein (g)]:[carbohydrates (g)]])</f>
        <v>33.89</v>
      </c>
      <c r="H15" s="12">
        <f>(Data[[#This Row],[Macro Nutrition]]/(SUM(Data[Macro Nutrition])))</f>
        <v>4.2677782115377365E-2</v>
      </c>
      <c r="I15">
        <v>3.8</v>
      </c>
      <c r="J15" t="s">
        <v>33</v>
      </c>
      <c r="K15">
        <v>6</v>
      </c>
      <c r="L15">
        <v>0.43</v>
      </c>
      <c r="M15">
        <v>30</v>
      </c>
      <c r="N15">
        <v>39</v>
      </c>
      <c r="O15">
        <v>436</v>
      </c>
      <c r="P15">
        <f>IFERROR(Data[[#This Row],[potassium (mg)]]/1000,"")</f>
        <v>0.436</v>
      </c>
      <c r="Q15">
        <v>2</v>
      </c>
      <c r="R15">
        <f>IFERROR(Data[[#This Row],[sodium (g)]]*1000,"")</f>
        <v>2000</v>
      </c>
      <c r="S15">
        <v>44</v>
      </c>
      <c r="T15">
        <v>19.7</v>
      </c>
      <c r="U15">
        <v>0.374</v>
      </c>
      <c r="V15">
        <v>0.2</v>
      </c>
      <c r="W15">
        <v>1.0740000000000001</v>
      </c>
      <c r="X15">
        <v>0.23</v>
      </c>
      <c r="Y15">
        <v>0.316</v>
      </c>
      <c r="Z15" t="s">
        <v>33</v>
      </c>
      <c r="AA15">
        <f>SUM(Data[[#This Row],[vitamin A (IU)]:[vitamin E (mg)]])</f>
        <v>65.894000000000005</v>
      </c>
    </row>
    <row r="16" spans="1:27">
      <c r="A16" t="s">
        <v>139</v>
      </c>
      <c r="B16" t="s">
        <v>39</v>
      </c>
      <c r="C16">
        <v>79.11</v>
      </c>
      <c r="D16">
        <v>0.75</v>
      </c>
      <c r="E16">
        <v>0.3</v>
      </c>
      <c r="F16">
        <v>19.18</v>
      </c>
      <c r="G16">
        <f>SUM(Data[[#This Row],[protein (g)]:[carbohydrates (g)]])</f>
        <v>20.23</v>
      </c>
      <c r="H16" s="12">
        <f>(Data[[#This Row],[Macro Nutrition]]/(SUM(Data[Macro Nutrition])))</f>
        <v>2.5475701746653413E-2</v>
      </c>
      <c r="I16">
        <v>2.9</v>
      </c>
      <c r="J16">
        <v>16.260000000000002</v>
      </c>
      <c r="K16">
        <v>35</v>
      </c>
      <c r="L16">
        <v>0.37</v>
      </c>
      <c r="M16">
        <v>17</v>
      </c>
      <c r="N16">
        <v>14</v>
      </c>
      <c r="O16">
        <v>232</v>
      </c>
      <c r="P16">
        <f>IFERROR(Data[[#This Row],[potassium (mg)]]/1000,"")</f>
        <v>0.23200000000000001</v>
      </c>
      <c r="Q16">
        <v>1</v>
      </c>
      <c r="R16">
        <f>IFERROR(Data[[#This Row],[sodium (g)]]*1000,"")</f>
        <v>1000</v>
      </c>
      <c r="S16">
        <v>142</v>
      </c>
      <c r="T16">
        <v>2</v>
      </c>
      <c r="U16">
        <v>0.06</v>
      </c>
      <c r="V16">
        <v>0.05</v>
      </c>
      <c r="W16">
        <v>0.4</v>
      </c>
      <c r="X16">
        <v>0.3</v>
      </c>
      <c r="Y16">
        <v>0.113</v>
      </c>
      <c r="Z16">
        <v>0.11</v>
      </c>
      <c r="AA16">
        <f>SUM(Data[[#This Row],[vitamin A (IU)]:[vitamin E (mg)]])</f>
        <v>145.03300000000004</v>
      </c>
    </row>
    <row r="17" spans="1:27">
      <c r="A17" t="s">
        <v>140</v>
      </c>
      <c r="B17" t="s">
        <v>40</v>
      </c>
      <c r="C17">
        <v>88.06</v>
      </c>
      <c r="D17">
        <v>0.77</v>
      </c>
      <c r="E17">
        <v>0.14000000000000001</v>
      </c>
      <c r="F17">
        <v>10.66</v>
      </c>
      <c r="G17">
        <f>SUM(Data[[#This Row],[protein (g)]:[carbohydrates (g)]])</f>
        <v>11.57</v>
      </c>
      <c r="H17" s="12">
        <f>(Data[[#This Row],[Macro Nutrition]]/(SUM(Data[Macro Nutrition])))</f>
        <v>1.4570136886247156E-2</v>
      </c>
      <c r="I17">
        <v>1.6</v>
      </c>
      <c r="J17">
        <v>6.89</v>
      </c>
      <c r="K17">
        <v>22</v>
      </c>
      <c r="L17">
        <v>0.08</v>
      </c>
      <c r="M17">
        <v>9</v>
      </c>
      <c r="N17">
        <v>18</v>
      </c>
      <c r="O17">
        <v>135</v>
      </c>
      <c r="P17">
        <f>IFERROR(Data[[#This Row],[potassium (mg)]]/1000,"")</f>
        <v>0.13500000000000001</v>
      </c>
      <c r="Q17">
        <v>0</v>
      </c>
      <c r="R17">
        <f>IFERROR(Data[[#This Row],[sodium (g)]]*1000,"")</f>
        <v>0</v>
      </c>
      <c r="S17">
        <v>1150</v>
      </c>
      <c r="T17">
        <v>31.2</v>
      </c>
      <c r="U17">
        <v>4.2999999999999997E-2</v>
      </c>
      <c r="V17">
        <v>3.1E-2</v>
      </c>
      <c r="W17">
        <v>0.20399999999999999</v>
      </c>
      <c r="X17">
        <v>0.26200000000000001</v>
      </c>
      <c r="Y17">
        <v>5.2999999999999999E-2</v>
      </c>
      <c r="Z17">
        <v>0.13</v>
      </c>
      <c r="AA17">
        <f>SUM(Data[[#This Row],[vitamin A (IU)]:[vitamin E (mg)]])</f>
        <v>1181.923</v>
      </c>
    </row>
    <row r="18" spans="1:27">
      <c r="A18" t="s">
        <v>141</v>
      </c>
      <c r="B18" t="s">
        <v>41</v>
      </c>
      <c r="C18">
        <v>80.540000000000006</v>
      </c>
      <c r="D18">
        <v>0.72</v>
      </c>
      <c r="E18">
        <v>0.16</v>
      </c>
      <c r="F18">
        <v>18.100000000000001</v>
      </c>
      <c r="G18">
        <f>SUM(Data[[#This Row],[protein (g)]:[carbohydrates (g)]])</f>
        <v>18.98</v>
      </c>
      <c r="H18" s="12">
        <f>(Data[[#This Row],[Macro Nutrition]]/(SUM(Data[Macro Nutrition])))</f>
        <v>2.3901572869573989E-2</v>
      </c>
      <c r="I18">
        <v>0.9</v>
      </c>
      <c r="J18">
        <v>15.48</v>
      </c>
      <c r="K18">
        <v>10</v>
      </c>
      <c r="L18">
        <v>0.36</v>
      </c>
      <c r="M18">
        <v>7</v>
      </c>
      <c r="N18">
        <v>20</v>
      </c>
      <c r="O18">
        <v>191</v>
      </c>
      <c r="P18">
        <f>IFERROR(Data[[#This Row],[potassium (mg)]]/1000,"")</f>
        <v>0.191</v>
      </c>
      <c r="Q18">
        <v>2</v>
      </c>
      <c r="R18">
        <f>IFERROR(Data[[#This Row],[sodium (g)]]*1000,"")</f>
        <v>2000</v>
      </c>
      <c r="S18">
        <v>66</v>
      </c>
      <c r="T18">
        <v>10.8</v>
      </c>
      <c r="U18">
        <v>6.9000000000000006E-2</v>
      </c>
      <c r="V18">
        <v>7.0000000000000007E-2</v>
      </c>
      <c r="W18">
        <v>0.188</v>
      </c>
      <c r="X18">
        <v>0.05</v>
      </c>
      <c r="Y18">
        <v>8.5999999999999993E-2</v>
      </c>
      <c r="Z18">
        <v>0.19</v>
      </c>
      <c r="AA18">
        <f>SUM(Data[[#This Row],[vitamin A (IU)]:[vitamin E (mg)]])</f>
        <v>77.452999999999989</v>
      </c>
    </row>
    <row r="19" spans="1:27">
      <c r="A19" t="s">
        <v>142</v>
      </c>
      <c r="B19" t="s">
        <v>42</v>
      </c>
      <c r="C19">
        <v>85.4</v>
      </c>
      <c r="D19">
        <v>1.9</v>
      </c>
      <c r="E19">
        <v>0.7</v>
      </c>
      <c r="F19">
        <v>11.2</v>
      </c>
      <c r="G19">
        <f>SUM(Data[[#This Row],[protein (g)]:[carbohydrates (g)]])</f>
        <v>13.799999999999999</v>
      </c>
      <c r="H19" s="12">
        <f>(Data[[#This Row],[Macro Nutrition]]/(SUM(Data[Macro Nutrition])))</f>
        <v>1.7378382802956848E-2</v>
      </c>
      <c r="I19" t="s">
        <v>33</v>
      </c>
      <c r="J19" t="s">
        <v>33</v>
      </c>
      <c r="K19">
        <v>9</v>
      </c>
      <c r="L19">
        <v>1</v>
      </c>
      <c r="M19" t="s">
        <v>33</v>
      </c>
      <c r="N19">
        <v>40</v>
      </c>
      <c r="O19" t="s">
        <v>33</v>
      </c>
      <c r="P19" t="str">
        <f>IFERROR(Data[[#This Row],[potassium (mg)]]/1000,"")</f>
        <v/>
      </c>
      <c r="Q19" t="s">
        <v>33</v>
      </c>
      <c r="R19" t="str">
        <f>IFERROR(Data[[#This Row],[sodium (g)]]*1000,"")</f>
        <v/>
      </c>
      <c r="S19">
        <v>720</v>
      </c>
      <c r="T19">
        <v>11</v>
      </c>
      <c r="U19">
        <v>0.11</v>
      </c>
      <c r="V19">
        <v>0.04</v>
      </c>
      <c r="W19">
        <v>2.8</v>
      </c>
      <c r="X19" t="s">
        <v>33</v>
      </c>
      <c r="Y19" t="s">
        <v>33</v>
      </c>
      <c r="Z19" t="s">
        <v>33</v>
      </c>
      <c r="AA19">
        <f>SUM(Data[[#This Row],[vitamin A (IU)]:[vitamin E (mg)]])</f>
        <v>733.94999999999993</v>
      </c>
    </row>
    <row r="20" spans="1:27">
      <c r="A20" t="s">
        <v>143</v>
      </c>
      <c r="B20" t="s">
        <v>43</v>
      </c>
      <c r="C20">
        <v>80.8</v>
      </c>
      <c r="D20">
        <v>2.5499999999999998</v>
      </c>
      <c r="E20">
        <v>0.95</v>
      </c>
      <c r="F20">
        <v>14.32</v>
      </c>
      <c r="G20">
        <f>SUM(Data[[#This Row],[protein (g)]:[carbohydrates (g)]])</f>
        <v>17.82</v>
      </c>
      <c r="H20" s="12">
        <f>(Data[[#This Row],[Macro Nutrition]]/(SUM(Data[Macro Nutrition])))</f>
        <v>2.244078127164428E-2</v>
      </c>
      <c r="I20">
        <v>5.4</v>
      </c>
      <c r="J20">
        <v>8.92</v>
      </c>
      <c r="K20">
        <v>18</v>
      </c>
      <c r="L20">
        <v>0.26</v>
      </c>
      <c r="M20">
        <v>22</v>
      </c>
      <c r="N20">
        <v>40</v>
      </c>
      <c r="O20">
        <v>417</v>
      </c>
      <c r="P20">
        <f>IFERROR(Data[[#This Row],[potassium (mg)]]/1000,"")</f>
        <v>0.41699999999999998</v>
      </c>
      <c r="Q20">
        <v>2</v>
      </c>
      <c r="R20">
        <f>IFERROR(Data[[#This Row],[sodium (g)]]*1000,"")</f>
        <v>2000</v>
      </c>
      <c r="S20">
        <v>624</v>
      </c>
      <c r="T20">
        <v>228.3</v>
      </c>
      <c r="U20">
        <v>6.7000000000000004E-2</v>
      </c>
      <c r="V20">
        <v>0.04</v>
      </c>
      <c r="W20">
        <v>1.0840000000000001</v>
      </c>
      <c r="X20">
        <v>0.45100000000000001</v>
      </c>
      <c r="Y20">
        <v>0.11</v>
      </c>
      <c r="Z20">
        <v>0.73</v>
      </c>
      <c r="AA20">
        <f>SUM(Data[[#This Row],[vitamin A (IU)]:[vitamin E (mg)]])</f>
        <v>854.78199999999993</v>
      </c>
    </row>
    <row r="21" spans="1:27">
      <c r="A21" t="s">
        <v>44</v>
      </c>
      <c r="B21" t="s">
        <v>45</v>
      </c>
      <c r="C21">
        <v>87.87</v>
      </c>
      <c r="D21">
        <v>0.88</v>
      </c>
      <c r="E21">
        <v>0.57999999999999996</v>
      </c>
      <c r="F21">
        <v>10.18</v>
      </c>
      <c r="G21">
        <f>SUM(Data[[#This Row],[protein (g)]:[carbohydrates (g)]])</f>
        <v>11.64</v>
      </c>
      <c r="H21" s="12">
        <f>(Data[[#This Row],[Macro Nutrition]]/(SUM(Data[Macro Nutrition])))</f>
        <v>1.4658288103363604E-2</v>
      </c>
      <c r="I21">
        <v>4.3</v>
      </c>
      <c r="J21" t="s">
        <v>33</v>
      </c>
      <c r="K21">
        <v>25</v>
      </c>
      <c r="L21">
        <v>0.31</v>
      </c>
      <c r="M21">
        <v>10</v>
      </c>
      <c r="N21">
        <v>27</v>
      </c>
      <c r="O21">
        <v>198</v>
      </c>
      <c r="P21">
        <f>IFERROR(Data[[#This Row],[potassium (mg)]]/1000,"")</f>
        <v>0.19800000000000001</v>
      </c>
      <c r="Q21">
        <v>1</v>
      </c>
      <c r="R21">
        <f>IFERROR(Data[[#This Row],[sodium (g)]]*1000,"")</f>
        <v>1000</v>
      </c>
      <c r="S21">
        <v>290</v>
      </c>
      <c r="T21">
        <v>27.7</v>
      </c>
      <c r="U21">
        <v>0.04</v>
      </c>
      <c r="V21">
        <v>0.03</v>
      </c>
      <c r="W21">
        <v>0.3</v>
      </c>
      <c r="X21">
        <v>0.28599999999999998</v>
      </c>
      <c r="Y21">
        <v>0.08</v>
      </c>
      <c r="Z21">
        <v>0.37</v>
      </c>
      <c r="AA21">
        <f>SUM(Data[[#This Row],[vitamin A (IU)]:[vitamin E (mg)]])</f>
        <v>318.80599999999998</v>
      </c>
    </row>
    <row r="22" spans="1:27">
      <c r="A22" t="s">
        <v>144</v>
      </c>
      <c r="B22" t="s">
        <v>46</v>
      </c>
      <c r="C22">
        <v>73.23</v>
      </c>
      <c r="D22">
        <v>1.47</v>
      </c>
      <c r="E22">
        <v>0.3</v>
      </c>
      <c r="F22">
        <v>24.01</v>
      </c>
      <c r="G22">
        <f>SUM(Data[[#This Row],[protein (g)]:[carbohydrates (g)]])</f>
        <v>25.78</v>
      </c>
      <c r="H22" s="12">
        <f>(Data[[#This Row],[Macro Nutrition]]/(SUM(Data[Macro Nutrition])))</f>
        <v>3.2464833960886057E-2</v>
      </c>
      <c r="I22">
        <v>1.6</v>
      </c>
      <c r="J22" t="s">
        <v>33</v>
      </c>
      <c r="K22">
        <v>34</v>
      </c>
      <c r="L22">
        <v>0.6</v>
      </c>
      <c r="M22">
        <v>37</v>
      </c>
      <c r="N22">
        <v>36</v>
      </c>
      <c r="O22">
        <v>303</v>
      </c>
      <c r="P22">
        <f>IFERROR(Data[[#This Row],[potassium (mg)]]/1000,"")</f>
        <v>0.30299999999999999</v>
      </c>
      <c r="Q22">
        <v>3</v>
      </c>
      <c r="R22">
        <f>IFERROR(Data[[#This Row],[sodium (g)]]*1000,"")</f>
        <v>3000</v>
      </c>
      <c r="S22">
        <v>297</v>
      </c>
      <c r="T22">
        <v>6.7</v>
      </c>
      <c r="U22">
        <v>0.03</v>
      </c>
      <c r="V22">
        <v>0.11</v>
      </c>
      <c r="W22">
        <v>0.4</v>
      </c>
      <c r="X22" t="s">
        <v>33</v>
      </c>
      <c r="Y22">
        <v>0.108</v>
      </c>
      <c r="Z22" t="s">
        <v>33</v>
      </c>
      <c r="AA22">
        <f>SUM(Data[[#This Row],[vitamin A (IU)]:[vitamin E (mg)]])</f>
        <v>304.34799999999996</v>
      </c>
    </row>
    <row r="23" spans="1:27">
      <c r="A23" t="s">
        <v>145</v>
      </c>
      <c r="B23" t="s">
        <v>47</v>
      </c>
      <c r="C23">
        <v>83.22</v>
      </c>
      <c r="D23">
        <v>1.23</v>
      </c>
      <c r="E23">
        <v>0.56000000000000005</v>
      </c>
      <c r="F23">
        <v>14.23</v>
      </c>
      <c r="G23">
        <f>SUM(Data[[#This Row],[protein (g)]:[carbohydrates (g)]])</f>
        <v>16.02</v>
      </c>
      <c r="H23" s="12">
        <f>(Data[[#This Row],[Macro Nutrition]]/(SUM(Data[Macro Nutrition])))</f>
        <v>2.0174035688649908E-2</v>
      </c>
      <c r="I23">
        <v>2</v>
      </c>
      <c r="J23">
        <v>10.98</v>
      </c>
      <c r="K23">
        <v>20</v>
      </c>
      <c r="L23">
        <v>0.28999999999999998</v>
      </c>
      <c r="M23">
        <v>14</v>
      </c>
      <c r="N23">
        <v>29</v>
      </c>
      <c r="O23">
        <v>316</v>
      </c>
      <c r="P23">
        <f>IFERROR(Data[[#This Row],[potassium (mg)]]/1000,"")</f>
        <v>0.316</v>
      </c>
      <c r="Q23">
        <v>3</v>
      </c>
      <c r="R23">
        <f>IFERROR(Data[[#This Row],[sodium (g)]]*1000,"")</f>
        <v>3000</v>
      </c>
      <c r="S23">
        <v>72</v>
      </c>
      <c r="T23">
        <v>105.4</v>
      </c>
      <c r="U23">
        <v>2.4E-2</v>
      </c>
      <c r="V23">
        <v>4.5999999999999999E-2</v>
      </c>
      <c r="W23">
        <v>0.28000000000000003</v>
      </c>
      <c r="X23">
        <v>0.5</v>
      </c>
      <c r="Y23">
        <v>5.7000000000000002E-2</v>
      </c>
      <c r="Z23">
        <v>1.49</v>
      </c>
      <c r="AA23">
        <f>SUM(Data[[#This Row],[vitamin A (IU)]:[vitamin E (mg)]])</f>
        <v>179.797</v>
      </c>
    </row>
    <row r="24" spans="1:27">
      <c r="A24" t="s">
        <v>146</v>
      </c>
      <c r="B24" t="s">
        <v>48</v>
      </c>
      <c r="C24">
        <v>80.849999999999994</v>
      </c>
      <c r="D24">
        <v>1.88</v>
      </c>
      <c r="E24">
        <v>0.86</v>
      </c>
      <c r="F24">
        <v>15.9</v>
      </c>
      <c r="G24">
        <f>SUM(Data[[#This Row],[protein (g)]:[carbohydrates (g)]])</f>
        <v>18.64</v>
      </c>
      <c r="H24" s="12">
        <f>(Data[[#This Row],[Macro Nutrition]]/(SUM(Data[Macro Nutrition])))</f>
        <v>2.3473409815008384E-2</v>
      </c>
      <c r="I24">
        <v>6.5</v>
      </c>
      <c r="J24">
        <v>9.36</v>
      </c>
      <c r="K24">
        <v>62</v>
      </c>
      <c r="L24">
        <v>0.86</v>
      </c>
      <c r="M24">
        <v>20</v>
      </c>
      <c r="N24">
        <v>19</v>
      </c>
      <c r="O24">
        <v>186</v>
      </c>
      <c r="P24">
        <f>IFERROR(Data[[#This Row],[potassium (mg)]]/1000,"")</f>
        <v>0.186</v>
      </c>
      <c r="Q24">
        <v>10</v>
      </c>
      <c r="R24">
        <f>IFERROR(Data[[#This Row],[sodium (g)]]*1000,"")</f>
        <v>10000</v>
      </c>
      <c r="S24">
        <v>290</v>
      </c>
      <c r="T24">
        <v>43.9</v>
      </c>
      <c r="U24">
        <v>3.6999999999999998E-2</v>
      </c>
      <c r="V24">
        <v>0.09</v>
      </c>
      <c r="W24">
        <v>0.42899999999999999</v>
      </c>
      <c r="X24">
        <v>0.20799999999999999</v>
      </c>
      <c r="Y24">
        <v>3.5999999999999997E-2</v>
      </c>
      <c r="Z24">
        <v>0.15</v>
      </c>
      <c r="AA24">
        <f>SUM(Data[[#This Row],[vitamin A (IU)]:[vitamin E (mg)]])</f>
        <v>334.84999999999991</v>
      </c>
    </row>
    <row r="25" spans="1:27">
      <c r="A25" t="s">
        <v>147</v>
      </c>
      <c r="B25" t="s">
        <v>49</v>
      </c>
      <c r="C25">
        <v>87.4</v>
      </c>
      <c r="D25">
        <v>1.2</v>
      </c>
      <c r="E25">
        <v>0.3</v>
      </c>
      <c r="F25">
        <v>10.7</v>
      </c>
      <c r="G25">
        <f>SUM(Data[[#This Row],[protein (g)]:[carbohydrates (g)]])</f>
        <v>12.2</v>
      </c>
      <c r="H25" s="12">
        <f>(Data[[#This Row],[Macro Nutrition]]/(SUM(Data[Macro Nutrition])))</f>
        <v>1.5363497840295186E-2</v>
      </c>
      <c r="I25">
        <v>4.7</v>
      </c>
      <c r="J25" t="s">
        <v>33</v>
      </c>
      <c r="K25">
        <v>61</v>
      </c>
      <c r="L25">
        <v>0.7</v>
      </c>
      <c r="M25">
        <v>12</v>
      </c>
      <c r="N25">
        <v>15</v>
      </c>
      <c r="O25">
        <v>145</v>
      </c>
      <c r="P25">
        <f>IFERROR(Data[[#This Row],[potassium (mg)]]/1000,"")</f>
        <v>0.14499999999999999</v>
      </c>
      <c r="Q25">
        <v>3</v>
      </c>
      <c r="R25">
        <f>IFERROR(Data[[#This Row],[sodium (g)]]*1000,"")</f>
        <v>3000</v>
      </c>
      <c r="S25">
        <v>30</v>
      </c>
      <c r="T25">
        <v>77</v>
      </c>
      <c r="U25">
        <v>0.05</v>
      </c>
      <c r="V25">
        <v>0.04</v>
      </c>
      <c r="W25">
        <v>0.2</v>
      </c>
      <c r="X25">
        <v>0.23200000000000001</v>
      </c>
      <c r="Y25">
        <v>0.109</v>
      </c>
      <c r="Z25" t="s">
        <v>33</v>
      </c>
      <c r="AA25">
        <f>SUM(Data[[#This Row],[vitamin A (IU)]:[vitamin E (mg)]])</f>
        <v>107.631</v>
      </c>
    </row>
    <row r="26" spans="1:27">
      <c r="A26" t="s">
        <v>148</v>
      </c>
      <c r="B26" t="s">
        <v>50</v>
      </c>
      <c r="C26">
        <v>88.26</v>
      </c>
      <c r="D26">
        <v>0.7</v>
      </c>
      <c r="E26">
        <v>0.2</v>
      </c>
      <c r="F26">
        <v>10.54</v>
      </c>
      <c r="G26">
        <f>SUM(Data[[#This Row],[protein (g)]:[carbohydrates (g)]])</f>
        <v>11.44</v>
      </c>
      <c r="H26" s="12">
        <f>(Data[[#This Row],[Macro Nutrition]]/(SUM(Data[Macro Nutrition])))</f>
        <v>1.4406427483030896E-2</v>
      </c>
      <c r="I26">
        <v>2.8</v>
      </c>
      <c r="J26">
        <v>1.69</v>
      </c>
      <c r="K26">
        <v>33</v>
      </c>
      <c r="L26">
        <v>0.6</v>
      </c>
      <c r="M26">
        <v>6</v>
      </c>
      <c r="N26">
        <v>18</v>
      </c>
      <c r="O26">
        <v>102</v>
      </c>
      <c r="P26">
        <f>IFERROR(Data[[#This Row],[potassium (mg)]]/1000,"")</f>
        <v>0.10199999999999999</v>
      </c>
      <c r="Q26">
        <v>2</v>
      </c>
      <c r="R26">
        <f>IFERROR(Data[[#This Row],[sodium (g)]]*1000,"")</f>
        <v>2000</v>
      </c>
      <c r="S26">
        <v>50</v>
      </c>
      <c r="T26">
        <v>29.1</v>
      </c>
      <c r="U26">
        <v>0.03</v>
      </c>
      <c r="V26">
        <v>0.02</v>
      </c>
      <c r="W26">
        <v>0.2</v>
      </c>
      <c r="X26">
        <v>0.217</v>
      </c>
      <c r="Y26">
        <v>4.2999999999999997E-2</v>
      </c>
      <c r="Z26">
        <v>0.22</v>
      </c>
      <c r="AA26">
        <f>SUM(Data[[#This Row],[vitamin A (IU)]:[vitamin E (mg)]])</f>
        <v>79.83</v>
      </c>
    </row>
    <row r="27" spans="1:27">
      <c r="A27" t="s">
        <v>149</v>
      </c>
      <c r="B27" t="s">
        <v>51</v>
      </c>
      <c r="C27">
        <v>81.760000000000005</v>
      </c>
      <c r="D27">
        <v>0.83</v>
      </c>
      <c r="E27">
        <v>0.44</v>
      </c>
      <c r="F27">
        <v>16.53</v>
      </c>
      <c r="G27">
        <f>SUM(Data[[#This Row],[protein (g)]:[carbohydrates (g)]])</f>
        <v>17.8</v>
      </c>
      <c r="H27" s="12">
        <f>(Data[[#This Row],[Macro Nutrition]]/(SUM(Data[Macro Nutrition])))</f>
        <v>2.2415595209611013E-2</v>
      </c>
      <c r="I27">
        <v>1.3</v>
      </c>
      <c r="J27">
        <v>15.23</v>
      </c>
      <c r="K27">
        <v>5</v>
      </c>
      <c r="L27">
        <v>0.31</v>
      </c>
      <c r="M27">
        <v>10</v>
      </c>
      <c r="N27">
        <v>31</v>
      </c>
      <c r="O27">
        <v>171</v>
      </c>
      <c r="P27">
        <f>IFERROR(Data[[#This Row],[potassium (mg)]]/1000,"")</f>
        <v>0.17100000000000001</v>
      </c>
      <c r="Q27">
        <v>1</v>
      </c>
      <c r="R27">
        <f>IFERROR(Data[[#This Row],[sodium (g)]]*1000,"")</f>
        <v>1000</v>
      </c>
      <c r="S27">
        <v>0</v>
      </c>
      <c r="T27">
        <v>71.5</v>
      </c>
      <c r="U27">
        <v>1.0999999999999999E-2</v>
      </c>
      <c r="V27">
        <v>6.5000000000000002E-2</v>
      </c>
      <c r="W27">
        <v>0.60299999999999998</v>
      </c>
      <c r="X27" t="s">
        <v>33</v>
      </c>
      <c r="Y27">
        <v>0.1</v>
      </c>
      <c r="Z27">
        <v>7.0000000000000007E-2</v>
      </c>
      <c r="AA27">
        <f>SUM(Data[[#This Row],[vitamin A (IU)]:[vitamin E (mg)]])</f>
        <v>72.348999999999975</v>
      </c>
    </row>
    <row r="28" spans="1:27">
      <c r="A28" t="s">
        <v>150</v>
      </c>
      <c r="B28" t="s">
        <v>32</v>
      </c>
      <c r="C28">
        <v>86.58</v>
      </c>
      <c r="D28">
        <v>0.85</v>
      </c>
      <c r="E28">
        <v>0.15</v>
      </c>
      <c r="F28">
        <v>12.02</v>
      </c>
      <c r="G28">
        <f>SUM(Data[[#This Row],[protein (g)]:[carbohydrates (g)]])</f>
        <v>13.02</v>
      </c>
      <c r="H28" s="12">
        <f>(Data[[#This Row],[Macro Nutrition]]/(SUM(Data[Macro Nutrition])))</f>
        <v>1.6396126383659289E-2</v>
      </c>
      <c r="I28">
        <v>1.7</v>
      </c>
      <c r="J28">
        <v>9.18</v>
      </c>
      <c r="K28">
        <v>30</v>
      </c>
      <c r="L28">
        <v>0.14000000000000001</v>
      </c>
      <c r="M28">
        <v>10</v>
      </c>
      <c r="N28">
        <v>21</v>
      </c>
      <c r="O28">
        <v>177</v>
      </c>
      <c r="P28">
        <f>IFERROR(Data[[#This Row],[potassium (mg)]]/1000,"")</f>
        <v>0.17699999999999999</v>
      </c>
      <c r="Q28">
        <v>1</v>
      </c>
      <c r="R28">
        <f>IFERROR(Data[[#This Row],[sodium (g)]]*1000,"")</f>
        <v>1000</v>
      </c>
      <c r="S28" t="s">
        <v>33</v>
      </c>
      <c r="T28">
        <v>48.8</v>
      </c>
      <c r="U28">
        <v>8.5999999999999993E-2</v>
      </c>
      <c r="V28">
        <v>0.03</v>
      </c>
      <c r="W28">
        <v>0.63600000000000001</v>
      </c>
      <c r="X28">
        <v>0.151</v>
      </c>
      <c r="Y28">
        <v>7.4999999999999997E-2</v>
      </c>
      <c r="Z28">
        <v>0.2</v>
      </c>
      <c r="AA28">
        <f>SUM(Data[[#This Row],[vitamin A (IU)]:[vitamin E (mg)]])</f>
        <v>49.978000000000009</v>
      </c>
    </row>
    <row r="29" spans="1:27">
      <c r="A29" t="s">
        <v>151</v>
      </c>
      <c r="B29" t="s">
        <v>52</v>
      </c>
      <c r="C29">
        <v>85.17</v>
      </c>
      <c r="D29">
        <v>0.81</v>
      </c>
      <c r="E29">
        <v>0.31</v>
      </c>
      <c r="F29">
        <v>13.34</v>
      </c>
      <c r="G29">
        <f>SUM(Data[[#This Row],[protein (g)]:[carbohydrates (g)]])</f>
        <v>14.46</v>
      </c>
      <c r="H29" s="12">
        <f>(Data[[#This Row],[Macro Nutrition]]/(SUM(Data[Macro Nutrition])))</f>
        <v>1.8209522850054789E-2</v>
      </c>
      <c r="I29">
        <v>1.8</v>
      </c>
      <c r="J29">
        <v>10.58</v>
      </c>
      <c r="K29">
        <v>37</v>
      </c>
      <c r="L29">
        <v>0.15</v>
      </c>
      <c r="M29">
        <v>12</v>
      </c>
      <c r="N29">
        <v>20</v>
      </c>
      <c r="O29">
        <v>166</v>
      </c>
      <c r="P29">
        <f>IFERROR(Data[[#This Row],[potassium (mg)]]/1000,"")</f>
        <v>0.16600000000000001</v>
      </c>
      <c r="Q29">
        <v>2</v>
      </c>
      <c r="R29">
        <f>IFERROR(Data[[#This Row],[sodium (g)]]*1000,"")</f>
        <v>2000</v>
      </c>
      <c r="S29">
        <v>681</v>
      </c>
      <c r="T29">
        <v>26.7</v>
      </c>
      <c r="U29">
        <v>5.8000000000000003E-2</v>
      </c>
      <c r="V29">
        <v>3.5999999999999997E-2</v>
      </c>
      <c r="W29">
        <v>0.376</v>
      </c>
      <c r="X29">
        <v>0.216</v>
      </c>
      <c r="Y29">
        <v>7.8E-2</v>
      </c>
      <c r="Z29">
        <v>0.2</v>
      </c>
      <c r="AA29">
        <f>SUM(Data[[#This Row],[vitamin A (IU)]:[vitamin E (mg)]])</f>
        <v>708.66399999999999</v>
      </c>
    </row>
    <row r="30" spans="1:27">
      <c r="A30" t="s">
        <v>152</v>
      </c>
      <c r="B30" t="s">
        <v>53</v>
      </c>
      <c r="C30">
        <v>81.709999999999994</v>
      </c>
      <c r="D30">
        <v>0.51</v>
      </c>
      <c r="E30">
        <v>0.27</v>
      </c>
      <c r="F30">
        <v>17</v>
      </c>
      <c r="G30">
        <f>SUM(Data[[#This Row],[protein (g)]:[carbohydrates (g)]])</f>
        <v>17.78</v>
      </c>
      <c r="H30" s="12">
        <f>(Data[[#This Row],[Macro Nutrition]]/(SUM(Data[Macro Nutrition])))</f>
        <v>2.2390409147577742E-2</v>
      </c>
      <c r="I30">
        <v>1.8</v>
      </c>
      <c r="J30">
        <v>14.8</v>
      </c>
      <c r="K30">
        <v>10</v>
      </c>
      <c r="L30">
        <v>0.13</v>
      </c>
      <c r="M30">
        <v>9</v>
      </c>
      <c r="N30">
        <v>11</v>
      </c>
      <c r="O30">
        <v>156</v>
      </c>
      <c r="P30">
        <f>IFERROR(Data[[#This Row],[potassium (mg)]]/1000,"")</f>
        <v>0.156</v>
      </c>
      <c r="Q30">
        <v>2</v>
      </c>
      <c r="R30">
        <f>IFERROR(Data[[#This Row],[sodium (g)]]*1000,"")</f>
        <v>2000</v>
      </c>
      <c r="S30">
        <v>765</v>
      </c>
      <c r="T30">
        <v>27.7</v>
      </c>
      <c r="U30">
        <v>5.8000000000000003E-2</v>
      </c>
      <c r="V30">
        <v>5.7000000000000002E-2</v>
      </c>
      <c r="W30">
        <v>0.58399999999999996</v>
      </c>
      <c r="X30">
        <v>0.16</v>
      </c>
      <c r="Y30">
        <v>0.13400000000000001</v>
      </c>
      <c r="Z30">
        <v>1.1200000000000001</v>
      </c>
      <c r="AA30">
        <f>SUM(Data[[#This Row],[vitamin A (IU)]:[vitamin E (mg)]])</f>
        <v>794.81299999999999</v>
      </c>
    </row>
    <row r="31" spans="1:27">
      <c r="A31" t="s">
        <v>153</v>
      </c>
      <c r="B31" t="s">
        <v>54</v>
      </c>
      <c r="C31">
        <v>89.82</v>
      </c>
      <c r="D31">
        <v>0.54</v>
      </c>
      <c r="E31">
        <v>0.14000000000000001</v>
      </c>
      <c r="F31">
        <v>9.09</v>
      </c>
      <c r="G31">
        <f>SUM(Data[[#This Row],[protein (g)]:[carbohydrates (g)]])</f>
        <v>9.77</v>
      </c>
      <c r="H31" s="12">
        <f>(Data[[#This Row],[Macro Nutrition]]/(SUM(Data[Macro Nutrition])))</f>
        <v>1.2303391303252784E-2</v>
      </c>
      <c r="I31">
        <v>0.8</v>
      </c>
      <c r="J31">
        <v>8.1199999999999992</v>
      </c>
      <c r="K31">
        <v>6</v>
      </c>
      <c r="L31">
        <v>0.17</v>
      </c>
      <c r="M31">
        <v>10</v>
      </c>
      <c r="N31">
        <v>11</v>
      </c>
      <c r="O31">
        <v>228</v>
      </c>
      <c r="P31">
        <f>IFERROR(Data[[#This Row],[potassium (mg)]]/1000,"")</f>
        <v>0.22800000000000001</v>
      </c>
      <c r="Q31">
        <v>18</v>
      </c>
      <c r="R31">
        <f>IFERROR(Data[[#This Row],[sodium (g)]]*1000,"")</f>
        <v>18000</v>
      </c>
      <c r="S31">
        <v>50</v>
      </c>
      <c r="T31">
        <v>18</v>
      </c>
      <c r="U31">
        <v>3.7999999999999999E-2</v>
      </c>
      <c r="V31">
        <v>1.2E-2</v>
      </c>
      <c r="W31">
        <v>0.41799999999999998</v>
      </c>
      <c r="X31">
        <v>0.155</v>
      </c>
      <c r="Y31">
        <v>8.7999999999999995E-2</v>
      </c>
      <c r="Z31">
        <v>0.02</v>
      </c>
      <c r="AA31">
        <f>SUM(Data[[#This Row],[vitamin A (IU)]:[vitamin E (mg)]])</f>
        <v>68.730999999999995</v>
      </c>
    </row>
    <row r="32" spans="1:27">
      <c r="A32" t="s">
        <v>154</v>
      </c>
      <c r="B32" t="s">
        <v>55</v>
      </c>
      <c r="C32">
        <v>87.68</v>
      </c>
      <c r="D32">
        <v>1.44</v>
      </c>
      <c r="E32">
        <v>0.39</v>
      </c>
      <c r="F32">
        <v>9.8000000000000007</v>
      </c>
      <c r="G32">
        <f>SUM(Data[[#This Row],[protein (g)]:[carbohydrates (g)]])</f>
        <v>11.63</v>
      </c>
      <c r="H32" s="12">
        <f>(Data[[#This Row],[Macro Nutrition]]/(SUM(Data[Macro Nutrition])))</f>
        <v>1.4645695072346971E-2</v>
      </c>
      <c r="I32">
        <v>1.7</v>
      </c>
      <c r="J32">
        <v>8.1</v>
      </c>
      <c r="K32">
        <v>39</v>
      </c>
      <c r="L32">
        <v>1.85</v>
      </c>
      <c r="M32">
        <v>18</v>
      </c>
      <c r="N32">
        <v>38</v>
      </c>
      <c r="O32">
        <v>194</v>
      </c>
      <c r="P32">
        <f>IFERROR(Data[[#This Row],[potassium (mg)]]/1000,"")</f>
        <v>0.19400000000000001</v>
      </c>
      <c r="Q32">
        <v>10</v>
      </c>
      <c r="R32">
        <f>IFERROR(Data[[#This Row],[sodium (g)]]*1000,"")</f>
        <v>10000</v>
      </c>
      <c r="S32">
        <v>25</v>
      </c>
      <c r="T32">
        <v>36.4</v>
      </c>
      <c r="U32">
        <v>2.9000000000000001E-2</v>
      </c>
      <c r="V32">
        <v>0.10100000000000001</v>
      </c>
      <c r="W32">
        <v>0.62</v>
      </c>
      <c r="X32" t="s">
        <v>33</v>
      </c>
      <c r="Y32">
        <v>0.05</v>
      </c>
      <c r="Z32">
        <v>0.87</v>
      </c>
      <c r="AA32">
        <f>SUM(Data[[#This Row],[vitamin A (IU)]:[vitamin E (mg)]])</f>
        <v>63.069999999999993</v>
      </c>
    </row>
    <row r="33" spans="1:27">
      <c r="A33" t="s">
        <v>155</v>
      </c>
      <c r="B33" t="s">
        <v>56</v>
      </c>
      <c r="C33">
        <v>87.59</v>
      </c>
      <c r="D33">
        <v>1.06</v>
      </c>
      <c r="E33">
        <v>0.32</v>
      </c>
      <c r="F33">
        <v>10.55</v>
      </c>
      <c r="G33">
        <f>SUM(Data[[#This Row],[protein (g)]:[carbohydrates (g)]])</f>
        <v>11.930000000000001</v>
      </c>
      <c r="H33" s="12">
        <f>(Data[[#This Row],[Macro Nutrition]]/(SUM(Data[Macro Nutrition])))</f>
        <v>1.5023486002846033E-2</v>
      </c>
      <c r="I33">
        <v>1.7</v>
      </c>
      <c r="J33">
        <v>7.89</v>
      </c>
      <c r="K33">
        <v>6</v>
      </c>
      <c r="L33">
        <v>0.28000000000000003</v>
      </c>
      <c r="M33">
        <v>9</v>
      </c>
      <c r="N33">
        <v>26</v>
      </c>
      <c r="O33">
        <v>201</v>
      </c>
      <c r="P33">
        <f>IFERROR(Data[[#This Row],[potassium (mg)]]/1000,"")</f>
        <v>0.20100000000000001</v>
      </c>
      <c r="Q33">
        <v>0</v>
      </c>
      <c r="R33">
        <f>IFERROR(Data[[#This Row],[sodium (g)]]*1000,"")</f>
        <v>0</v>
      </c>
      <c r="S33">
        <v>332</v>
      </c>
      <c r="T33">
        <v>5.4</v>
      </c>
      <c r="U33">
        <v>3.4000000000000002E-2</v>
      </c>
      <c r="V33">
        <v>2.7E-2</v>
      </c>
      <c r="W33">
        <v>1.125</v>
      </c>
      <c r="X33">
        <v>0.185</v>
      </c>
      <c r="Y33">
        <v>2.5000000000000001E-2</v>
      </c>
      <c r="Z33">
        <v>0.77</v>
      </c>
      <c r="AA33">
        <f>SUM(Data[[#This Row],[vitamin A (IU)]:[vitamin E (mg)]])</f>
        <v>339.56599999999992</v>
      </c>
    </row>
    <row r="34" spans="1:27">
      <c r="A34" t="s">
        <v>156</v>
      </c>
      <c r="B34" t="s">
        <v>57</v>
      </c>
      <c r="C34">
        <v>86.75</v>
      </c>
      <c r="D34">
        <v>0.94</v>
      </c>
      <c r="E34">
        <v>0.12</v>
      </c>
      <c r="F34">
        <v>11.75</v>
      </c>
      <c r="G34">
        <f>SUM(Data[[#This Row],[protein (g)]:[carbohydrates (g)]])</f>
        <v>12.81</v>
      </c>
      <c r="H34" s="12">
        <f>(Data[[#This Row],[Macro Nutrition]]/(SUM(Data[Macro Nutrition])))</f>
        <v>1.6131672732309945E-2</v>
      </c>
      <c r="I34">
        <v>2.4</v>
      </c>
      <c r="J34">
        <v>9.35</v>
      </c>
      <c r="K34">
        <v>40</v>
      </c>
      <c r="L34">
        <v>0.1</v>
      </c>
      <c r="M34">
        <v>10</v>
      </c>
      <c r="N34">
        <v>14</v>
      </c>
      <c r="O34">
        <v>181</v>
      </c>
      <c r="P34">
        <f>IFERROR(Data[[#This Row],[potassium (mg)]]/1000,"")</f>
        <v>0.18099999999999999</v>
      </c>
      <c r="Q34">
        <v>0</v>
      </c>
      <c r="R34">
        <f>IFERROR(Data[[#This Row],[sodium (g)]]*1000,"")</f>
        <v>0</v>
      </c>
      <c r="S34">
        <v>225</v>
      </c>
      <c r="T34">
        <v>53.2</v>
      </c>
      <c r="U34">
        <v>8.6999999999999994E-2</v>
      </c>
      <c r="V34">
        <v>0.04</v>
      </c>
      <c r="W34">
        <v>0.28199999999999997</v>
      </c>
      <c r="X34">
        <v>0.25</v>
      </c>
      <c r="Y34">
        <v>0.06</v>
      </c>
      <c r="Z34">
        <v>0.18</v>
      </c>
      <c r="AA34">
        <f>SUM(Data[[#This Row],[vitamin A (IU)]:[vitamin E (mg)]])</f>
        <v>279.09899999999999</v>
      </c>
    </row>
    <row r="35" spans="1:27">
      <c r="A35" t="s">
        <v>157</v>
      </c>
      <c r="B35" t="s">
        <v>58</v>
      </c>
      <c r="C35">
        <v>88.83</v>
      </c>
      <c r="D35">
        <v>0.61</v>
      </c>
      <c r="E35">
        <v>0.14000000000000001</v>
      </c>
      <c r="F35">
        <v>9.81</v>
      </c>
      <c r="G35">
        <f>SUM(Data[[#This Row],[protein (g)]:[carbohydrates (g)]])</f>
        <v>10.56</v>
      </c>
      <c r="H35" s="12">
        <f>(Data[[#This Row],[Macro Nutrition]]/(SUM(Data[Macro Nutrition])))</f>
        <v>1.3298240753566982E-2</v>
      </c>
      <c r="I35">
        <v>1.8</v>
      </c>
      <c r="J35">
        <v>5.9</v>
      </c>
      <c r="K35">
        <v>24</v>
      </c>
      <c r="L35">
        <v>0.1</v>
      </c>
      <c r="M35">
        <v>10</v>
      </c>
      <c r="N35">
        <v>5</v>
      </c>
      <c r="O35">
        <v>257</v>
      </c>
      <c r="P35">
        <f>IFERROR(Data[[#This Row],[potassium (mg)]]/1000,"")</f>
        <v>0.25700000000000001</v>
      </c>
      <c r="Q35">
        <v>3</v>
      </c>
      <c r="R35">
        <f>IFERROR(Data[[#This Row],[sodium (g)]]*1000,"")</f>
        <v>3000</v>
      </c>
      <c r="S35">
        <v>1094</v>
      </c>
      <c r="T35">
        <v>61.8</v>
      </c>
      <c r="U35">
        <v>2.7E-2</v>
      </c>
      <c r="V35">
        <v>3.2000000000000001E-2</v>
      </c>
      <c r="W35">
        <v>0.33800000000000002</v>
      </c>
      <c r="X35">
        <v>0.218</v>
      </c>
      <c r="Y35">
        <v>1.9E-2</v>
      </c>
      <c r="Z35">
        <v>0.73</v>
      </c>
      <c r="AA35">
        <f>SUM(Data[[#This Row],[vitamin A (IU)]:[vitamin E (mg)]])</f>
        <v>1157.164</v>
      </c>
    </row>
    <row r="36" spans="1:27">
      <c r="A36" t="s">
        <v>158</v>
      </c>
      <c r="B36" t="s">
        <v>59</v>
      </c>
      <c r="C36">
        <v>72.930000000000007</v>
      </c>
      <c r="D36">
        <v>2.2000000000000002</v>
      </c>
      <c r="E36">
        <v>0.7</v>
      </c>
      <c r="F36">
        <v>23.38</v>
      </c>
      <c r="G36">
        <f>SUM(Data[[#This Row],[protein (g)]:[carbohydrates (g)]])</f>
        <v>26.28</v>
      </c>
      <c r="H36" s="12">
        <f>(Data[[#This Row],[Macro Nutrition]]/(SUM(Data[Macro Nutrition])))</f>
        <v>3.3094485511717828E-2</v>
      </c>
      <c r="I36">
        <v>10.4</v>
      </c>
      <c r="J36">
        <v>11.2</v>
      </c>
      <c r="K36">
        <v>12</v>
      </c>
      <c r="L36">
        <v>1.6</v>
      </c>
      <c r="M36">
        <v>29</v>
      </c>
      <c r="N36">
        <v>68</v>
      </c>
      <c r="O36">
        <v>348</v>
      </c>
      <c r="P36">
        <f>IFERROR(Data[[#This Row],[potassium (mg)]]/1000,"")</f>
        <v>0.34799999999999998</v>
      </c>
      <c r="Q36">
        <v>28</v>
      </c>
      <c r="R36">
        <f>IFERROR(Data[[#This Row],[sodium (g)]]*1000,"")</f>
        <v>28000</v>
      </c>
      <c r="S36">
        <v>1272</v>
      </c>
      <c r="T36">
        <v>30</v>
      </c>
      <c r="U36">
        <v>0</v>
      </c>
      <c r="V36">
        <v>0.13</v>
      </c>
      <c r="W36">
        <v>1.5</v>
      </c>
      <c r="X36" t="s">
        <v>33</v>
      </c>
      <c r="Y36">
        <v>0.1</v>
      </c>
      <c r="Z36">
        <v>0.02</v>
      </c>
      <c r="AA36">
        <f>SUM(Data[[#This Row],[vitamin A (IU)]:[vitamin E (mg)]])</f>
        <v>1303.75</v>
      </c>
    </row>
    <row r="37" spans="1:27">
      <c r="A37" t="s">
        <v>159</v>
      </c>
      <c r="B37" t="s">
        <v>60</v>
      </c>
      <c r="C37">
        <v>88.87</v>
      </c>
      <c r="D37">
        <v>0.91</v>
      </c>
      <c r="E37">
        <v>0.25</v>
      </c>
      <c r="F37">
        <v>9.5399999999999991</v>
      </c>
      <c r="G37">
        <f>SUM(Data[[#This Row],[protein (g)]:[carbohydrates (g)]])</f>
        <v>10.7</v>
      </c>
      <c r="H37" s="12">
        <f>(Data[[#This Row],[Macro Nutrition]]/(SUM(Data[Macro Nutrition])))</f>
        <v>1.3474543187799877E-2</v>
      </c>
      <c r="I37">
        <v>1.5</v>
      </c>
      <c r="J37">
        <v>8.39</v>
      </c>
      <c r="K37">
        <v>6</v>
      </c>
      <c r="L37">
        <v>0.25</v>
      </c>
      <c r="M37">
        <v>9</v>
      </c>
      <c r="N37">
        <v>20</v>
      </c>
      <c r="O37">
        <v>190</v>
      </c>
      <c r="P37">
        <f>IFERROR(Data[[#This Row],[potassium (mg)]]/1000,"")</f>
        <v>0.19</v>
      </c>
      <c r="Q37">
        <v>0</v>
      </c>
      <c r="R37">
        <f>IFERROR(Data[[#This Row],[sodium (g)]]*1000,"")</f>
        <v>0</v>
      </c>
      <c r="S37">
        <v>326</v>
      </c>
      <c r="T37">
        <v>6.6</v>
      </c>
      <c r="U37">
        <v>2.4E-2</v>
      </c>
      <c r="V37">
        <v>3.1E-2</v>
      </c>
      <c r="W37">
        <v>0.80600000000000005</v>
      </c>
      <c r="X37">
        <v>0.153</v>
      </c>
      <c r="Y37">
        <v>2.5000000000000001E-2</v>
      </c>
      <c r="Z37">
        <v>0.73</v>
      </c>
      <c r="AA37">
        <f>SUM(Data[[#This Row],[vitamin A (IU)]:[vitamin E (mg)]])</f>
        <v>334.36900000000003</v>
      </c>
    </row>
    <row r="38" spans="1:27">
      <c r="A38" t="s">
        <v>160</v>
      </c>
      <c r="B38" t="s">
        <v>61</v>
      </c>
      <c r="C38">
        <v>83.71</v>
      </c>
      <c r="D38">
        <v>0.38</v>
      </c>
      <c r="E38">
        <v>0.12</v>
      </c>
      <c r="F38">
        <v>15.46</v>
      </c>
      <c r="G38">
        <f>SUM(Data[[#This Row],[protein (g)]:[carbohydrates (g)]])</f>
        <v>15.96</v>
      </c>
      <c r="H38" s="12">
        <f>(Data[[#This Row],[Macro Nutrition]]/(SUM(Data[Macro Nutrition])))</f>
        <v>2.0098477502550099E-2</v>
      </c>
      <c r="I38">
        <v>3.1</v>
      </c>
      <c r="J38">
        <v>9.8000000000000007</v>
      </c>
      <c r="K38">
        <v>9</v>
      </c>
      <c r="L38">
        <v>0.17</v>
      </c>
      <c r="M38">
        <v>7</v>
      </c>
      <c r="N38">
        <v>11</v>
      </c>
      <c r="O38">
        <v>119</v>
      </c>
      <c r="P38">
        <f>IFERROR(Data[[#This Row],[potassium (mg)]]/1000,"")</f>
        <v>0.11899999999999999</v>
      </c>
      <c r="Q38">
        <v>1</v>
      </c>
      <c r="R38">
        <f>IFERROR(Data[[#This Row],[sodium (g)]]*1000,"")</f>
        <v>1000</v>
      </c>
      <c r="S38">
        <v>23</v>
      </c>
      <c r="T38">
        <v>4.2</v>
      </c>
      <c r="U38">
        <v>1.2E-2</v>
      </c>
      <c r="V38">
        <v>2.5000000000000001E-2</v>
      </c>
      <c r="W38">
        <v>0.157</v>
      </c>
      <c r="X38">
        <v>4.8000000000000001E-2</v>
      </c>
      <c r="Y38">
        <v>2.8000000000000001E-2</v>
      </c>
      <c r="Z38">
        <v>0.12</v>
      </c>
      <c r="AA38">
        <f>SUM(Data[[#This Row],[vitamin A (IU)]:[vitamin E (mg)]])</f>
        <v>27.589999999999996</v>
      </c>
    </row>
    <row r="39" spans="1:27">
      <c r="A39" t="s">
        <v>161</v>
      </c>
      <c r="B39" t="s">
        <v>62</v>
      </c>
      <c r="C39">
        <v>64.400000000000006</v>
      </c>
      <c r="D39">
        <v>0.8</v>
      </c>
      <c r="E39">
        <v>0.4</v>
      </c>
      <c r="F39">
        <v>33.5</v>
      </c>
      <c r="G39">
        <f>SUM(Data[[#This Row],[protein (g)]:[carbohydrates (g)]])</f>
        <v>34.700000000000003</v>
      </c>
      <c r="H39" s="12">
        <f>(Data[[#This Row],[Macro Nutrition]]/(SUM(Data[Macro Nutrition])))</f>
        <v>4.3697817627724837E-2</v>
      </c>
      <c r="I39" t="s">
        <v>33</v>
      </c>
      <c r="J39" t="s">
        <v>33</v>
      </c>
      <c r="K39">
        <v>27</v>
      </c>
      <c r="L39">
        <v>2.5</v>
      </c>
      <c r="M39" t="s">
        <v>33</v>
      </c>
      <c r="N39">
        <v>26</v>
      </c>
      <c r="O39">
        <v>310</v>
      </c>
      <c r="P39">
        <f>IFERROR(Data[[#This Row],[potassium (mg)]]/1000,"")</f>
        <v>0.31</v>
      </c>
      <c r="Q39">
        <v>1</v>
      </c>
      <c r="R39">
        <f>IFERROR(Data[[#This Row],[sodium (g)]]*1000,"")</f>
        <v>1000</v>
      </c>
      <c r="S39" t="s">
        <v>33</v>
      </c>
      <c r="T39">
        <v>66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>
        <f>SUM(Data[[#This Row],[vitamin A (IU)]:[vitamin E (mg)]])</f>
        <v>66</v>
      </c>
    </row>
    <row r="40" spans="1:27">
      <c r="A40" t="s">
        <v>162</v>
      </c>
      <c r="B40" t="s">
        <v>63</v>
      </c>
      <c r="C40">
        <v>86</v>
      </c>
      <c r="D40">
        <v>0.54</v>
      </c>
      <c r="E40">
        <v>0.12</v>
      </c>
      <c r="F40">
        <v>13.12</v>
      </c>
      <c r="G40">
        <f>SUM(Data[[#This Row],[protein (g)]:[carbohydrates (g)]])</f>
        <v>13.78</v>
      </c>
      <c r="H40" s="12">
        <f>(Data[[#This Row],[Macro Nutrition]]/(SUM(Data[Macro Nutrition])))</f>
        <v>1.7353196740923577E-2</v>
      </c>
      <c r="I40">
        <v>1.4</v>
      </c>
      <c r="J40">
        <v>9.85</v>
      </c>
      <c r="K40">
        <v>13</v>
      </c>
      <c r="L40">
        <v>0.28999999999999998</v>
      </c>
      <c r="M40">
        <v>12</v>
      </c>
      <c r="N40">
        <v>8</v>
      </c>
      <c r="O40">
        <v>109</v>
      </c>
      <c r="P40">
        <f>IFERROR(Data[[#This Row],[potassium (mg)]]/1000,"")</f>
        <v>0.109</v>
      </c>
      <c r="Q40">
        <v>1</v>
      </c>
      <c r="R40">
        <f>IFERROR(Data[[#This Row],[sodium (g)]]*1000,"")</f>
        <v>1000</v>
      </c>
      <c r="S40">
        <v>58</v>
      </c>
      <c r="T40">
        <v>47.8</v>
      </c>
      <c r="U40">
        <v>7.9000000000000001E-2</v>
      </c>
      <c r="V40">
        <v>3.2000000000000001E-2</v>
      </c>
      <c r="W40">
        <v>0.5</v>
      </c>
      <c r="X40">
        <v>0.21299999999999999</v>
      </c>
      <c r="Y40">
        <v>0.112</v>
      </c>
      <c r="Z40">
        <v>0.02</v>
      </c>
      <c r="AA40">
        <f>SUM(Data[[#This Row],[vitamin A (IU)]:[vitamin E (mg)]])</f>
        <v>106.75599999999997</v>
      </c>
    </row>
    <row r="41" spans="1:27">
      <c r="A41" t="s">
        <v>163</v>
      </c>
      <c r="B41" t="s">
        <v>64</v>
      </c>
      <c r="C41">
        <v>87.23</v>
      </c>
      <c r="D41">
        <v>0.7</v>
      </c>
      <c r="E41">
        <v>0.28000000000000003</v>
      </c>
      <c r="F41">
        <v>11.42</v>
      </c>
      <c r="G41">
        <f>SUM(Data[[#This Row],[protein (g)]:[carbohydrates (g)]])</f>
        <v>12.4</v>
      </c>
      <c r="H41" s="12">
        <f>(Data[[#This Row],[Macro Nutrition]]/(SUM(Data[Macro Nutrition])))</f>
        <v>1.5615358460627895E-2</v>
      </c>
      <c r="I41">
        <v>1.4</v>
      </c>
      <c r="J41">
        <v>9.92</v>
      </c>
      <c r="K41">
        <v>6</v>
      </c>
      <c r="L41">
        <v>0.17</v>
      </c>
      <c r="M41">
        <v>7</v>
      </c>
      <c r="N41">
        <v>16</v>
      </c>
      <c r="O41">
        <v>157</v>
      </c>
      <c r="P41">
        <f>IFERROR(Data[[#This Row],[potassium (mg)]]/1000,"")</f>
        <v>0.157</v>
      </c>
      <c r="Q41">
        <v>0</v>
      </c>
      <c r="R41">
        <f>IFERROR(Data[[#This Row],[sodium (g)]]*1000,"")</f>
        <v>0</v>
      </c>
      <c r="S41">
        <v>345</v>
      </c>
      <c r="T41">
        <v>9.5</v>
      </c>
      <c r="U41">
        <v>2.8000000000000001E-2</v>
      </c>
      <c r="V41">
        <v>2.5999999999999999E-2</v>
      </c>
      <c r="W41">
        <v>0.41699999999999998</v>
      </c>
      <c r="X41">
        <v>0.13500000000000001</v>
      </c>
      <c r="Y41">
        <v>2.9000000000000001E-2</v>
      </c>
      <c r="Z41">
        <v>0.26</v>
      </c>
      <c r="AA41">
        <f>SUM(Data[[#This Row],[vitamin A (IU)]:[vitamin E (mg)]])</f>
        <v>355.39499999999998</v>
      </c>
    </row>
    <row r="42" spans="1:27">
      <c r="A42" t="s">
        <v>164</v>
      </c>
      <c r="B42" t="s">
        <v>65</v>
      </c>
      <c r="C42">
        <v>77.930000000000007</v>
      </c>
      <c r="D42">
        <v>1.67</v>
      </c>
      <c r="E42">
        <v>1.17</v>
      </c>
      <c r="F42">
        <v>18.7</v>
      </c>
      <c r="G42">
        <f>SUM(Data[[#This Row],[protein (g)]:[carbohydrates (g)]])</f>
        <v>21.54</v>
      </c>
      <c r="H42" s="12">
        <f>(Data[[#This Row],[Macro Nutrition]]/(SUM(Data[Macro Nutrition])))</f>
        <v>2.7125388809832649E-2</v>
      </c>
      <c r="I42">
        <v>4</v>
      </c>
      <c r="J42">
        <v>13.67</v>
      </c>
      <c r="K42">
        <v>10</v>
      </c>
      <c r="L42">
        <v>0.3</v>
      </c>
      <c r="M42">
        <v>12</v>
      </c>
      <c r="N42">
        <v>36</v>
      </c>
      <c r="O42">
        <v>236</v>
      </c>
      <c r="P42">
        <f>IFERROR(Data[[#This Row],[potassium (mg)]]/1000,"")</f>
        <v>0.23599999999999999</v>
      </c>
      <c r="Q42">
        <v>3</v>
      </c>
      <c r="R42">
        <f>IFERROR(Data[[#This Row],[sodium (g)]]*1000,"")</f>
        <v>3000</v>
      </c>
      <c r="S42">
        <v>0</v>
      </c>
      <c r="T42">
        <v>10.199999999999999</v>
      </c>
      <c r="U42">
        <v>6.7000000000000004E-2</v>
      </c>
      <c r="V42">
        <v>5.2999999999999999E-2</v>
      </c>
      <c r="W42">
        <v>0.29299999999999998</v>
      </c>
      <c r="X42">
        <v>0.377</v>
      </c>
      <c r="Y42">
        <v>7.4999999999999997E-2</v>
      </c>
      <c r="Z42">
        <v>0.6</v>
      </c>
      <c r="AA42">
        <f>SUM(Data[[#This Row],[vitamin A (IU)]:[vitamin E (mg)]])</f>
        <v>11.664999999999999</v>
      </c>
    </row>
    <row r="43" spans="1:27">
      <c r="A43" t="s">
        <v>165</v>
      </c>
      <c r="B43" t="s">
        <v>66</v>
      </c>
      <c r="C43">
        <v>83.8</v>
      </c>
      <c r="D43">
        <v>0.4</v>
      </c>
      <c r="E43">
        <v>0.1</v>
      </c>
      <c r="F43">
        <v>15.3</v>
      </c>
      <c r="G43">
        <f>SUM(Data[[#This Row],[protein (g)]:[carbohydrates (g)]])</f>
        <v>15.8</v>
      </c>
      <c r="H43" s="12">
        <f>(Data[[#This Row],[Macro Nutrition]]/(SUM(Data[Macro Nutrition])))</f>
        <v>1.9896989006283932E-2</v>
      </c>
      <c r="I43">
        <v>1.9</v>
      </c>
      <c r="J43" t="s">
        <v>33</v>
      </c>
      <c r="K43">
        <v>11</v>
      </c>
      <c r="L43">
        <v>0.7</v>
      </c>
      <c r="M43">
        <v>8</v>
      </c>
      <c r="N43">
        <v>17</v>
      </c>
      <c r="O43">
        <v>197</v>
      </c>
      <c r="P43">
        <f>IFERROR(Data[[#This Row],[potassium (mg)]]/1000,"")</f>
        <v>0.19700000000000001</v>
      </c>
      <c r="Q43">
        <v>4</v>
      </c>
      <c r="R43">
        <f>IFERROR(Data[[#This Row],[sodium (g)]]*1000,"")</f>
        <v>4000</v>
      </c>
      <c r="S43">
        <v>40</v>
      </c>
      <c r="T43">
        <v>15</v>
      </c>
      <c r="U43">
        <v>0.02</v>
      </c>
      <c r="V43">
        <v>0.03</v>
      </c>
      <c r="W43">
        <v>0.2</v>
      </c>
      <c r="X43">
        <v>8.1000000000000003E-2</v>
      </c>
      <c r="Y43">
        <v>0.04</v>
      </c>
      <c r="Z43" t="s">
        <v>33</v>
      </c>
      <c r="AA43">
        <f>SUM(Data[[#This Row],[vitamin A (IU)]:[vitamin E (mg)]])</f>
        <v>55.371000000000009</v>
      </c>
    </row>
    <row r="44" spans="1:27">
      <c r="A44" t="s">
        <v>166</v>
      </c>
      <c r="B44" t="s">
        <v>67</v>
      </c>
      <c r="C44">
        <v>85.75</v>
      </c>
      <c r="D44">
        <v>1.2</v>
      </c>
      <c r="E44">
        <v>0.65</v>
      </c>
      <c r="F44">
        <v>11.94</v>
      </c>
      <c r="G44">
        <f>SUM(Data[[#This Row],[protein (g)]:[carbohydrates (g)]])</f>
        <v>13.79</v>
      </c>
      <c r="H44" s="12">
        <f>(Data[[#This Row],[Macro Nutrition]]/(SUM(Data[Macro Nutrition])))</f>
        <v>1.7365789771940213E-2</v>
      </c>
      <c r="I44">
        <v>6.5</v>
      </c>
      <c r="J44">
        <v>4.42</v>
      </c>
      <c r="K44">
        <v>25</v>
      </c>
      <c r="L44">
        <v>0.69</v>
      </c>
      <c r="M44">
        <v>22</v>
      </c>
      <c r="N44">
        <v>29</v>
      </c>
      <c r="O44">
        <v>151</v>
      </c>
      <c r="P44">
        <f>IFERROR(Data[[#This Row],[potassium (mg)]]/1000,"")</f>
        <v>0.151</v>
      </c>
      <c r="Q44">
        <v>1</v>
      </c>
      <c r="R44">
        <f>IFERROR(Data[[#This Row],[sodium (g)]]*1000,"")</f>
        <v>1000</v>
      </c>
      <c r="S44">
        <v>33</v>
      </c>
      <c r="T44">
        <v>26.2</v>
      </c>
      <c r="U44">
        <v>3.2000000000000001E-2</v>
      </c>
      <c r="V44">
        <v>3.7999999999999999E-2</v>
      </c>
      <c r="W44">
        <v>0.59799999999999998</v>
      </c>
      <c r="X44">
        <v>0.32900000000000001</v>
      </c>
      <c r="Y44">
        <v>5.5E-2</v>
      </c>
      <c r="Z44">
        <v>0.87</v>
      </c>
      <c r="AA44">
        <f>SUM(Data[[#This Row],[vitamin A (IU)]:[vitamin E (mg)]])</f>
        <v>61.121999999999993</v>
      </c>
    </row>
    <row r="45" spans="1:27">
      <c r="A45" t="s">
        <v>167</v>
      </c>
      <c r="B45" t="s">
        <v>68</v>
      </c>
      <c r="C45">
        <v>90.95</v>
      </c>
      <c r="D45">
        <v>0.67</v>
      </c>
      <c r="E45">
        <v>0.3</v>
      </c>
      <c r="F45">
        <v>7.68</v>
      </c>
      <c r="G45">
        <f>SUM(Data[[#This Row],[protein (g)]:[carbohydrates (g)]])</f>
        <v>8.65</v>
      </c>
      <c r="H45" s="12">
        <f>(Data[[#This Row],[Macro Nutrition]]/(SUM(Data[Macro Nutrition])))</f>
        <v>1.0892971829389621E-2</v>
      </c>
      <c r="I45">
        <v>2</v>
      </c>
      <c r="J45">
        <v>4.8899999999999997</v>
      </c>
      <c r="K45">
        <v>16</v>
      </c>
      <c r="L45">
        <v>0.41</v>
      </c>
      <c r="M45">
        <v>13</v>
      </c>
      <c r="N45">
        <v>24</v>
      </c>
      <c r="O45">
        <v>153</v>
      </c>
      <c r="P45">
        <f>IFERROR(Data[[#This Row],[potassium (mg)]]/1000,"")</f>
        <v>0.153</v>
      </c>
      <c r="Q45">
        <v>1</v>
      </c>
      <c r="R45">
        <f>IFERROR(Data[[#This Row],[sodium (g)]]*1000,"")</f>
        <v>1000</v>
      </c>
      <c r="S45">
        <v>12</v>
      </c>
      <c r="T45">
        <v>58.8</v>
      </c>
      <c r="U45">
        <v>2.4E-2</v>
      </c>
      <c r="V45">
        <v>2.1999999999999999E-2</v>
      </c>
      <c r="W45">
        <v>0.38600000000000001</v>
      </c>
      <c r="X45">
        <v>0.125</v>
      </c>
      <c r="Y45">
        <v>4.7E-2</v>
      </c>
      <c r="Z45">
        <v>0.28999999999999998</v>
      </c>
      <c r="AA45">
        <f>SUM(Data[[#This Row],[vitamin A (IU)]:[vitamin E (mg)]])</f>
        <v>71.694000000000003</v>
      </c>
    </row>
    <row r="46" spans="1:27">
      <c r="A46" t="s">
        <v>168</v>
      </c>
      <c r="B46" t="s">
        <v>52</v>
      </c>
      <c r="C46">
        <v>85.17</v>
      </c>
      <c r="D46">
        <v>0.81</v>
      </c>
      <c r="E46">
        <v>0.31</v>
      </c>
      <c r="F46">
        <v>13.34</v>
      </c>
      <c r="G46">
        <f>SUM(Data[[#This Row],[protein (g)]:[carbohydrates (g)]])</f>
        <v>14.46</v>
      </c>
      <c r="H46" s="12">
        <f>(Data[[#This Row],[Macro Nutrition]]/(SUM(Data[Macro Nutrition])))</f>
        <v>1.8209522850054789E-2</v>
      </c>
      <c r="I46">
        <v>1.8</v>
      </c>
      <c r="J46">
        <v>10.58</v>
      </c>
      <c r="K46">
        <v>37</v>
      </c>
      <c r="L46">
        <v>0.15</v>
      </c>
      <c r="M46">
        <v>12</v>
      </c>
      <c r="N46">
        <v>20</v>
      </c>
      <c r="O46">
        <v>166</v>
      </c>
      <c r="P46">
        <f>IFERROR(Data[[#This Row],[potassium (mg)]]/1000,"")</f>
        <v>0.16600000000000001</v>
      </c>
      <c r="Q46">
        <v>2</v>
      </c>
      <c r="R46">
        <f>IFERROR(Data[[#This Row],[sodium (g)]]*1000,"")</f>
        <v>2000</v>
      </c>
      <c r="S46">
        <v>681</v>
      </c>
      <c r="T46">
        <v>26.7</v>
      </c>
      <c r="U46">
        <v>5.8000000000000003E-2</v>
      </c>
      <c r="V46">
        <v>3.5999999999999997E-2</v>
      </c>
      <c r="W46">
        <v>0.376</v>
      </c>
      <c r="X46">
        <v>0.216</v>
      </c>
      <c r="Y46">
        <v>7.8E-2</v>
      </c>
      <c r="Z46">
        <v>0.2</v>
      </c>
      <c r="AA46">
        <f>SUM(Data[[#This Row],[vitamin A (IU)]:[vitamin E (mg)]])</f>
        <v>708.66399999999999</v>
      </c>
    </row>
    <row r="47" spans="1:27">
      <c r="A47" t="s">
        <v>169</v>
      </c>
      <c r="B47" t="s">
        <v>69</v>
      </c>
      <c r="C47">
        <v>91.45</v>
      </c>
      <c r="D47">
        <v>0.61</v>
      </c>
      <c r="E47">
        <v>0.15</v>
      </c>
      <c r="F47">
        <v>7.55</v>
      </c>
      <c r="G47">
        <f>SUM(Data[[#This Row],[protein (g)]:[carbohydrates (g)]])</f>
        <v>8.31</v>
      </c>
      <c r="H47" s="12">
        <f>(Data[[#This Row],[Macro Nutrition]]/(SUM(Data[Macro Nutrition])))</f>
        <v>1.0464808774824017E-2</v>
      </c>
      <c r="I47">
        <v>0.4</v>
      </c>
      <c r="J47">
        <v>6.2</v>
      </c>
      <c r="K47">
        <v>7</v>
      </c>
      <c r="L47">
        <v>0.24</v>
      </c>
      <c r="M47">
        <v>10</v>
      </c>
      <c r="N47">
        <v>11</v>
      </c>
      <c r="O47">
        <v>112</v>
      </c>
      <c r="P47">
        <f>IFERROR(Data[[#This Row],[potassium (mg)]]/1000,"")</f>
        <v>0.112</v>
      </c>
      <c r="Q47">
        <v>1</v>
      </c>
      <c r="R47">
        <f>IFERROR(Data[[#This Row],[sodium (g)]]*1000,"")</f>
        <v>1000</v>
      </c>
      <c r="S47">
        <v>569</v>
      </c>
      <c r="T47">
        <v>8.1</v>
      </c>
      <c r="U47">
        <v>3.3000000000000002E-2</v>
      </c>
      <c r="V47">
        <v>2.1000000000000001E-2</v>
      </c>
      <c r="W47">
        <v>0.17799999999999999</v>
      </c>
      <c r="X47">
        <v>0.221</v>
      </c>
      <c r="Y47">
        <v>4.4999999999999998E-2</v>
      </c>
      <c r="Z47">
        <v>0.05</v>
      </c>
      <c r="AA47">
        <f>SUM(Data[[#This Row],[vitamin A (IU)]:[vitamin E (mg)]])</f>
        <v>577.64799999999991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84B9-25E7-45DA-B243-5E1FC57F3F04}">
  <sheetPr codeName="Sheet3"/>
  <dimension ref="B3:Z55"/>
  <sheetViews>
    <sheetView topLeftCell="D1" zoomScaleNormal="100" workbookViewId="0">
      <selection activeCell="L8" sqref="L8:N18"/>
    </sheetView>
  </sheetViews>
  <sheetFormatPr defaultRowHeight="15"/>
  <cols>
    <col min="2" max="2" width="13.140625" bestFit="1" customWidth="1"/>
    <col min="3" max="3" width="34" bestFit="1" customWidth="1"/>
    <col min="4" max="4" width="10.85546875" bestFit="1" customWidth="1"/>
    <col min="5" max="5" width="8" bestFit="1" customWidth="1"/>
    <col min="6" max="6" width="20.85546875" bestFit="1" customWidth="1"/>
    <col min="7" max="7" width="8" bestFit="1" customWidth="1"/>
    <col min="8" max="8" width="11.28515625" bestFit="1" customWidth="1"/>
    <col min="9" max="9" width="20.85546875" bestFit="1" customWidth="1"/>
    <col min="10" max="10" width="15.7109375" bestFit="1" customWidth="1"/>
    <col min="11" max="11" width="18.42578125" customWidth="1"/>
    <col min="12" max="12" width="13.140625" bestFit="1" customWidth="1"/>
    <col min="13" max="13" width="20.7109375" bestFit="1" customWidth="1"/>
    <col min="14" max="14" width="17.28515625" bestFit="1" customWidth="1"/>
    <col min="16" max="16" width="20.85546875" bestFit="1" customWidth="1"/>
    <col min="17" max="17" width="19.140625" bestFit="1" customWidth="1"/>
    <col min="18" max="18" width="15.85546875" bestFit="1" customWidth="1"/>
    <col min="19" max="19" width="23" bestFit="1" customWidth="1"/>
    <col min="20" max="20" width="26.85546875" bestFit="1" customWidth="1"/>
    <col min="21" max="21" width="24.7109375" bestFit="1" customWidth="1"/>
    <col min="22" max="22" width="20.5703125" bestFit="1" customWidth="1"/>
    <col min="23" max="23" width="17.7109375" bestFit="1" customWidth="1"/>
  </cols>
  <sheetData>
    <row r="3" spans="2:26">
      <c r="B3" s="10" t="s">
        <v>124</v>
      </c>
      <c r="C3" t="s">
        <v>127</v>
      </c>
      <c r="F3" s="10" t="s">
        <v>124</v>
      </c>
    </row>
    <row r="4" spans="2:26" ht="30.75" customHeight="1">
      <c r="B4" s="11" t="s">
        <v>170</v>
      </c>
      <c r="C4" s="14">
        <v>76.929999999999993</v>
      </c>
      <c r="F4" s="11" t="s">
        <v>128</v>
      </c>
      <c r="I4" s="10" t="s">
        <v>124</v>
      </c>
      <c r="J4" t="s">
        <v>176</v>
      </c>
      <c r="L4" s="10" t="s">
        <v>124</v>
      </c>
      <c r="M4" t="s">
        <v>178</v>
      </c>
    </row>
    <row r="5" spans="2:26">
      <c r="B5" s="11" t="s">
        <v>138</v>
      </c>
      <c r="C5" s="14">
        <v>33.89</v>
      </c>
      <c r="F5" s="11" t="s">
        <v>129</v>
      </c>
      <c r="I5" s="11" t="s">
        <v>128</v>
      </c>
      <c r="J5" s="14">
        <v>86.7</v>
      </c>
      <c r="L5" s="11" t="s">
        <v>143</v>
      </c>
      <c r="M5" s="14">
        <v>228.3</v>
      </c>
      <c r="N5">
        <f>SUM(Data[vitamin C (mg)])</f>
        <v>1471.9</v>
      </c>
      <c r="O5" s="15">
        <f>GETPIVOTDATA("vitamin C (mg)",$L$4,"name","Guava")/N5</f>
        <v>0.15510564576397853</v>
      </c>
    </row>
    <row r="6" spans="2:26">
      <c r="B6" s="11" t="s">
        <v>144</v>
      </c>
      <c r="C6" s="14">
        <v>25.78</v>
      </c>
      <c r="F6" s="11" t="s">
        <v>130</v>
      </c>
      <c r="I6" s="11" t="s">
        <v>129</v>
      </c>
      <c r="J6" s="14">
        <v>86.4</v>
      </c>
      <c r="L6" s="11" t="s">
        <v>125</v>
      </c>
      <c r="M6" s="14">
        <v>228.3</v>
      </c>
      <c r="Q6">
        <f>MAX(W9:W54)</f>
        <v>28458.6</v>
      </c>
      <c r="R6" s="11" t="s">
        <v>197</v>
      </c>
      <c r="T6" s="17">
        <f>SUM(W9:W54)</f>
        <v>146668.73000000004</v>
      </c>
      <c r="U6" s="12">
        <f>Q6/T6</f>
        <v>0.19403317939686252</v>
      </c>
    </row>
    <row r="7" spans="2:26">
      <c r="B7" s="11" t="s">
        <v>158</v>
      </c>
      <c r="C7" s="14">
        <v>26.28</v>
      </c>
      <c r="F7" s="11" t="s">
        <v>131</v>
      </c>
      <c r="I7" s="11" t="s">
        <v>130</v>
      </c>
      <c r="J7" s="14">
        <v>73.23</v>
      </c>
      <c r="Y7" t="s">
        <v>198</v>
      </c>
    </row>
    <row r="8" spans="2:26">
      <c r="B8" s="11" t="s">
        <v>161</v>
      </c>
      <c r="C8" s="14">
        <v>34.700000000000003</v>
      </c>
      <c r="F8" s="11" t="s">
        <v>132</v>
      </c>
      <c r="I8" s="11" t="s">
        <v>131</v>
      </c>
      <c r="J8" s="14">
        <v>74.91</v>
      </c>
      <c r="L8" s="10" t="s">
        <v>124</v>
      </c>
      <c r="M8" t="s">
        <v>182</v>
      </c>
      <c r="N8" t="s">
        <v>177</v>
      </c>
      <c r="P8" s="10" t="s">
        <v>124</v>
      </c>
      <c r="Q8" t="s">
        <v>191</v>
      </c>
      <c r="R8" t="s">
        <v>192</v>
      </c>
      <c r="S8" t="s">
        <v>179</v>
      </c>
      <c r="T8" t="s">
        <v>193</v>
      </c>
      <c r="U8" t="s">
        <v>180</v>
      </c>
      <c r="V8" t="s">
        <v>195</v>
      </c>
      <c r="W8" t="s">
        <v>196</v>
      </c>
    </row>
    <row r="9" spans="2:26">
      <c r="B9" s="11" t="s">
        <v>125</v>
      </c>
      <c r="C9" s="14">
        <v>197.57999999999998</v>
      </c>
      <c r="F9" s="11" t="s">
        <v>133</v>
      </c>
      <c r="I9" s="11" t="s">
        <v>132</v>
      </c>
      <c r="J9" s="14">
        <v>88.15</v>
      </c>
      <c r="L9" s="11" t="s">
        <v>130</v>
      </c>
      <c r="M9" s="14">
        <v>14.7</v>
      </c>
      <c r="N9" s="14">
        <v>2</v>
      </c>
      <c r="P9" s="11" t="s">
        <v>128</v>
      </c>
      <c r="Q9" s="14">
        <v>5</v>
      </c>
      <c r="R9" s="14">
        <v>7.0000000000000007E-2</v>
      </c>
      <c r="S9" s="14">
        <v>11</v>
      </c>
      <c r="T9" s="14">
        <v>4</v>
      </c>
      <c r="U9" s="14">
        <v>90</v>
      </c>
      <c r="V9" s="14">
        <v>0</v>
      </c>
      <c r="W9">
        <f>SUM(Q9:V9)</f>
        <v>110.07</v>
      </c>
      <c r="Y9">
        <f>SUM(Data[carbohydrates (g)])</f>
        <v>709.65999999999985</v>
      </c>
    </row>
    <row r="10" spans="2:26">
      <c r="F10" s="11" t="s">
        <v>134</v>
      </c>
      <c r="I10" s="11" t="s">
        <v>133</v>
      </c>
      <c r="J10" s="14">
        <v>84.21</v>
      </c>
      <c r="L10" s="11" t="s">
        <v>135</v>
      </c>
      <c r="M10" s="14">
        <v>0.68</v>
      </c>
      <c r="N10" s="14">
        <v>1.57</v>
      </c>
      <c r="P10" s="11" t="s">
        <v>129</v>
      </c>
      <c r="Q10" s="14">
        <v>13</v>
      </c>
      <c r="R10" s="14">
        <v>0.39</v>
      </c>
      <c r="S10" s="14">
        <v>23</v>
      </c>
      <c r="T10" s="14">
        <v>10</v>
      </c>
      <c r="U10" s="14">
        <v>259</v>
      </c>
      <c r="V10" s="14">
        <v>1000</v>
      </c>
      <c r="W10">
        <f t="shared" ref="W10:W55" si="0">SUM(Q10:V10)</f>
        <v>1305.3899999999999</v>
      </c>
      <c r="Y10">
        <f>MAX(Data[carbohydrates (g)])</f>
        <v>74.97</v>
      </c>
      <c r="Z10" s="15">
        <f>Y10/Y9</f>
        <v>0.10564213848885384</v>
      </c>
    </row>
    <row r="11" spans="2:26">
      <c r="B11" s="10" t="s">
        <v>124</v>
      </c>
      <c r="C11" t="s">
        <v>172</v>
      </c>
      <c r="F11" s="11" t="s">
        <v>135</v>
      </c>
      <c r="I11" s="11" t="s">
        <v>134</v>
      </c>
      <c r="J11" s="14">
        <v>91.38</v>
      </c>
      <c r="L11" s="11" t="s">
        <v>138</v>
      </c>
      <c r="M11" s="14">
        <v>5.33</v>
      </c>
      <c r="N11" s="14">
        <v>1.47</v>
      </c>
      <c r="P11" s="11" t="s">
        <v>130</v>
      </c>
      <c r="Q11" s="14">
        <v>12</v>
      </c>
      <c r="R11" s="14">
        <v>0.55000000000000004</v>
      </c>
      <c r="S11" s="14">
        <v>52</v>
      </c>
      <c r="T11" s="14">
        <v>29</v>
      </c>
      <c r="U11" s="14">
        <v>485</v>
      </c>
      <c r="V11" s="14">
        <v>7000</v>
      </c>
      <c r="W11">
        <f t="shared" si="0"/>
        <v>7578.55</v>
      </c>
      <c r="Y11">
        <f>MIN(Data[carbohydrates (g)])</f>
        <v>6.73</v>
      </c>
    </row>
    <row r="12" spans="2:26">
      <c r="B12" s="11" t="s">
        <v>170</v>
      </c>
      <c r="C12" s="13">
        <v>9.6878187610976108E-2</v>
      </c>
      <c r="F12" s="11" t="s">
        <v>136</v>
      </c>
      <c r="I12" s="11" t="s">
        <v>135</v>
      </c>
      <c r="J12" s="14">
        <v>79.39</v>
      </c>
      <c r="L12" s="11" t="s">
        <v>44</v>
      </c>
      <c r="M12" s="14">
        <v>0.57999999999999996</v>
      </c>
      <c r="N12" s="14">
        <v>0.88</v>
      </c>
      <c r="P12" s="11" t="s">
        <v>131</v>
      </c>
      <c r="Q12" s="14">
        <v>5</v>
      </c>
      <c r="R12" s="14">
        <v>0.26</v>
      </c>
      <c r="S12" s="14">
        <v>22</v>
      </c>
      <c r="T12" s="14">
        <v>27</v>
      </c>
      <c r="U12" s="14">
        <v>358</v>
      </c>
      <c r="V12" s="14">
        <v>1000</v>
      </c>
      <c r="W12">
        <f t="shared" si="0"/>
        <v>1412.26</v>
      </c>
    </row>
    <row r="13" spans="2:26">
      <c r="B13" s="11" t="s">
        <v>125</v>
      </c>
      <c r="C13" s="13">
        <v>9.6878187610976108E-2</v>
      </c>
      <c r="F13" s="11" t="s">
        <v>31</v>
      </c>
      <c r="I13" s="11" t="s">
        <v>136</v>
      </c>
      <c r="J13" s="14">
        <v>82.25</v>
      </c>
      <c r="L13" s="11" t="s">
        <v>142</v>
      </c>
      <c r="M13" s="14">
        <v>0.7</v>
      </c>
      <c r="N13" s="14">
        <v>1.9</v>
      </c>
      <c r="P13" s="11" t="s">
        <v>132</v>
      </c>
      <c r="Q13" s="14">
        <v>29</v>
      </c>
      <c r="R13" s="14">
        <v>0.62</v>
      </c>
      <c r="S13" s="14">
        <v>22</v>
      </c>
      <c r="T13" s="14">
        <v>20</v>
      </c>
      <c r="U13" s="14">
        <v>162</v>
      </c>
      <c r="V13" s="14">
        <v>1000</v>
      </c>
      <c r="W13">
        <f t="shared" si="0"/>
        <v>1233.6199999999999</v>
      </c>
    </row>
    <row r="14" spans="2:26">
      <c r="F14" s="11" t="s">
        <v>34</v>
      </c>
      <c r="I14" s="11" t="s">
        <v>31</v>
      </c>
      <c r="J14" s="14">
        <v>86.58</v>
      </c>
      <c r="L14" s="11" t="s">
        <v>143</v>
      </c>
      <c r="M14" s="14">
        <v>0.95</v>
      </c>
      <c r="N14" s="14">
        <v>2.5499999999999998</v>
      </c>
      <c r="P14" s="11" t="s">
        <v>133</v>
      </c>
      <c r="Q14" s="14">
        <v>6</v>
      </c>
      <c r="R14" s="14">
        <v>0.28000000000000003</v>
      </c>
      <c r="S14" s="14">
        <v>12</v>
      </c>
      <c r="T14" s="14">
        <v>6</v>
      </c>
      <c r="U14" s="14">
        <v>77</v>
      </c>
      <c r="V14" s="14">
        <v>1000</v>
      </c>
      <c r="W14">
        <f t="shared" si="0"/>
        <v>1101.28</v>
      </c>
    </row>
    <row r="15" spans="2:26">
      <c r="B15" s="10" t="s">
        <v>124</v>
      </c>
      <c r="C15" t="s">
        <v>174</v>
      </c>
      <c r="F15" s="11" t="s">
        <v>137</v>
      </c>
      <c r="I15" s="11" t="s">
        <v>34</v>
      </c>
      <c r="J15" s="14">
        <v>87.13</v>
      </c>
      <c r="L15" s="11" t="s">
        <v>146</v>
      </c>
      <c r="M15" s="14">
        <v>0.86</v>
      </c>
      <c r="N15" s="14">
        <v>1.88</v>
      </c>
      <c r="P15" s="11" t="s">
        <v>134</v>
      </c>
      <c r="Q15" s="14">
        <v>3</v>
      </c>
      <c r="R15" s="14">
        <v>0.08</v>
      </c>
      <c r="S15" s="14">
        <v>12</v>
      </c>
      <c r="T15" s="14">
        <v>10</v>
      </c>
      <c r="U15" s="14">
        <v>133</v>
      </c>
      <c r="V15" s="14">
        <v>2000</v>
      </c>
      <c r="W15">
        <f t="shared" si="0"/>
        <v>2158.08</v>
      </c>
    </row>
    <row r="16" spans="2:26">
      <c r="B16" s="11" t="s">
        <v>129</v>
      </c>
      <c r="C16" s="14">
        <v>1937.854</v>
      </c>
      <c r="F16" s="11" t="s">
        <v>170</v>
      </c>
      <c r="I16" s="11" t="s">
        <v>137</v>
      </c>
      <c r="J16" s="14">
        <v>83.95</v>
      </c>
      <c r="L16" s="11" t="s">
        <v>158</v>
      </c>
      <c r="M16" s="14">
        <v>0.7</v>
      </c>
      <c r="N16" s="14">
        <v>2.2000000000000002</v>
      </c>
      <c r="P16" s="11" t="s">
        <v>135</v>
      </c>
      <c r="Q16" s="14">
        <v>10</v>
      </c>
      <c r="R16" s="14">
        <v>0.27</v>
      </c>
      <c r="S16" s="14">
        <v>26</v>
      </c>
      <c r="T16" s="14">
        <v>17</v>
      </c>
      <c r="U16" s="14">
        <v>287</v>
      </c>
      <c r="V16" s="14">
        <v>7000</v>
      </c>
      <c r="W16">
        <f t="shared" si="0"/>
        <v>7340.27</v>
      </c>
    </row>
    <row r="17" spans="2:23">
      <c r="B17" s="11" t="s">
        <v>140</v>
      </c>
      <c r="C17" s="14">
        <v>1181.923</v>
      </c>
      <c r="F17" s="11" t="s">
        <v>138</v>
      </c>
      <c r="I17" s="11" t="s">
        <v>170</v>
      </c>
      <c r="J17" s="14">
        <v>21.32</v>
      </c>
      <c r="L17" s="11" t="s">
        <v>164</v>
      </c>
      <c r="M17" s="14">
        <v>1.17</v>
      </c>
      <c r="N17" s="14">
        <v>1.67</v>
      </c>
      <c r="P17" s="11" t="s">
        <v>136</v>
      </c>
      <c r="Q17" s="14">
        <v>13</v>
      </c>
      <c r="R17" s="14">
        <v>0.36</v>
      </c>
      <c r="S17" s="14">
        <v>21</v>
      </c>
      <c r="T17" s="14">
        <v>11</v>
      </c>
      <c r="U17" s="14">
        <v>222</v>
      </c>
      <c r="V17" s="14">
        <v>0</v>
      </c>
      <c r="W17">
        <f t="shared" si="0"/>
        <v>267.36</v>
      </c>
    </row>
    <row r="18" spans="2:23">
      <c r="B18" s="11" t="s">
        <v>143</v>
      </c>
      <c r="C18" s="14">
        <v>854.78199999999993</v>
      </c>
      <c r="F18" s="11" t="s">
        <v>139</v>
      </c>
      <c r="I18" s="11" t="s">
        <v>138</v>
      </c>
      <c r="J18" s="14">
        <v>64.989999999999995</v>
      </c>
      <c r="L18" s="11" t="s">
        <v>166</v>
      </c>
      <c r="M18" s="14">
        <v>0.65</v>
      </c>
      <c r="N18" s="14">
        <v>1.2</v>
      </c>
      <c r="P18" s="11" t="s">
        <v>31</v>
      </c>
      <c r="Q18" s="14">
        <v>30</v>
      </c>
      <c r="R18" s="14">
        <v>0.14000000000000001</v>
      </c>
      <c r="S18" s="14">
        <v>21</v>
      </c>
      <c r="T18" s="14">
        <v>10</v>
      </c>
      <c r="U18" s="14">
        <v>177</v>
      </c>
      <c r="V18" s="14">
        <v>1000</v>
      </c>
      <c r="W18">
        <f t="shared" si="0"/>
        <v>1238.1399999999999</v>
      </c>
    </row>
    <row r="19" spans="2:23">
      <c r="B19" s="11" t="s">
        <v>157</v>
      </c>
      <c r="C19" s="14">
        <v>1157.164</v>
      </c>
      <c r="F19" s="11" t="s">
        <v>44</v>
      </c>
      <c r="I19" s="11" t="s">
        <v>139</v>
      </c>
      <c r="J19" s="14">
        <v>79.11</v>
      </c>
      <c r="L19" s="11" t="s">
        <v>125</v>
      </c>
      <c r="M19" s="14">
        <v>26.319999999999993</v>
      </c>
      <c r="N19" s="14">
        <v>17.319999999999997</v>
      </c>
      <c r="P19" s="11" t="s">
        <v>34</v>
      </c>
      <c r="Q19" s="14">
        <v>8</v>
      </c>
      <c r="R19" s="14">
        <v>0.25</v>
      </c>
      <c r="S19" s="14">
        <v>13</v>
      </c>
      <c r="T19" s="14">
        <v>6</v>
      </c>
      <c r="U19" s="14">
        <v>85</v>
      </c>
      <c r="V19" s="14">
        <v>2000</v>
      </c>
      <c r="W19">
        <f t="shared" si="0"/>
        <v>2112.25</v>
      </c>
    </row>
    <row r="20" spans="2:23">
      <c r="B20" s="11" t="s">
        <v>158</v>
      </c>
      <c r="C20" s="14">
        <v>1303.75</v>
      </c>
      <c r="F20" s="11" t="s">
        <v>141</v>
      </c>
      <c r="I20" s="11" t="s">
        <v>44</v>
      </c>
      <c r="J20" s="14">
        <v>87.87</v>
      </c>
      <c r="P20" s="11" t="s">
        <v>137</v>
      </c>
      <c r="Q20" s="14">
        <v>33</v>
      </c>
      <c r="R20" s="14">
        <v>1</v>
      </c>
      <c r="S20" s="14">
        <v>44</v>
      </c>
      <c r="T20" s="14">
        <v>13</v>
      </c>
      <c r="U20" s="14">
        <v>275</v>
      </c>
      <c r="V20" s="14">
        <v>1000</v>
      </c>
      <c r="W20">
        <f t="shared" si="0"/>
        <v>1366</v>
      </c>
    </row>
    <row r="21" spans="2:23">
      <c r="B21" s="11" t="s">
        <v>125</v>
      </c>
      <c r="C21" s="14">
        <v>6435.473</v>
      </c>
      <c r="F21" s="11" t="s">
        <v>140</v>
      </c>
      <c r="I21" s="11" t="s">
        <v>141</v>
      </c>
      <c r="J21" s="14">
        <v>80.540000000000006</v>
      </c>
      <c r="L21">
        <f>MAX(N9:N18)</f>
        <v>2.5499999999999998</v>
      </c>
      <c r="M21" s="15">
        <f>L21/L22</f>
        <v>5.2030197918792084E-2</v>
      </c>
      <c r="N21" t="s">
        <v>183</v>
      </c>
      <c r="P21" s="11" t="s">
        <v>170</v>
      </c>
      <c r="Q21" s="14">
        <v>64</v>
      </c>
      <c r="R21" s="14">
        <v>0.9</v>
      </c>
      <c r="S21" s="14">
        <v>62</v>
      </c>
      <c r="T21" s="14">
        <v>54</v>
      </c>
      <c r="U21" s="14">
        <v>696</v>
      </c>
      <c r="V21" s="14">
        <v>1000</v>
      </c>
      <c r="W21">
        <f t="shared" si="0"/>
        <v>1876.9</v>
      </c>
    </row>
    <row r="22" spans="2:23">
      <c r="F22" s="11" t="s">
        <v>142</v>
      </c>
      <c r="I22" s="11" t="s">
        <v>140</v>
      </c>
      <c r="J22" s="14">
        <v>88.06</v>
      </c>
      <c r="L22">
        <f>SUM(Data[protein (g)])</f>
        <v>49.01</v>
      </c>
      <c r="P22" s="11" t="s">
        <v>138</v>
      </c>
      <c r="Q22" s="14">
        <v>6</v>
      </c>
      <c r="R22" s="14">
        <v>0.43</v>
      </c>
      <c r="S22" s="14">
        <v>39</v>
      </c>
      <c r="T22" s="14">
        <v>30</v>
      </c>
      <c r="U22" s="14">
        <v>436</v>
      </c>
      <c r="V22" s="14">
        <v>2000</v>
      </c>
      <c r="W22">
        <f t="shared" si="0"/>
        <v>2511.4299999999998</v>
      </c>
    </row>
    <row r="23" spans="2:23">
      <c r="B23" t="s">
        <v>175</v>
      </c>
      <c r="F23" s="11" t="s">
        <v>143</v>
      </c>
      <c r="I23" s="11" t="s">
        <v>142</v>
      </c>
      <c r="J23" s="14">
        <v>85.4</v>
      </c>
      <c r="P23" s="11" t="s">
        <v>139</v>
      </c>
      <c r="Q23" s="14">
        <v>35</v>
      </c>
      <c r="R23" s="14">
        <v>0.37</v>
      </c>
      <c r="S23" s="14">
        <v>14</v>
      </c>
      <c r="T23" s="14">
        <v>17</v>
      </c>
      <c r="U23" s="14">
        <v>232</v>
      </c>
      <c r="V23" s="14">
        <v>1000</v>
      </c>
      <c r="W23">
        <f t="shared" si="0"/>
        <v>1298.3699999999999</v>
      </c>
    </row>
    <row r="24" spans="2:23">
      <c r="B24" s="14">
        <v>46</v>
      </c>
      <c r="F24" s="11" t="s">
        <v>144</v>
      </c>
      <c r="I24" s="11" t="s">
        <v>143</v>
      </c>
      <c r="J24" s="14">
        <v>80.8</v>
      </c>
      <c r="L24">
        <f>MAX(M9:M18)</f>
        <v>14.7</v>
      </c>
      <c r="M24" s="15">
        <f>L24/L25</f>
        <v>0.4150197628458499</v>
      </c>
      <c r="N24" t="s">
        <v>184</v>
      </c>
      <c r="P24" s="11" t="s">
        <v>44</v>
      </c>
      <c r="Q24" s="14">
        <v>25</v>
      </c>
      <c r="R24" s="14">
        <v>0.31</v>
      </c>
      <c r="S24" s="14">
        <v>27</v>
      </c>
      <c r="T24" s="14">
        <v>10</v>
      </c>
      <c r="U24" s="14">
        <v>198</v>
      </c>
      <c r="V24" s="14">
        <v>1000</v>
      </c>
      <c r="W24">
        <f t="shared" si="0"/>
        <v>1260.31</v>
      </c>
    </row>
    <row r="25" spans="2:23">
      <c r="F25" s="11" t="s">
        <v>145</v>
      </c>
      <c r="I25" s="11" t="s">
        <v>144</v>
      </c>
      <c r="J25" s="14">
        <v>73.23</v>
      </c>
      <c r="L25">
        <f>SUM(Data[total fat (g)])</f>
        <v>35.419999999999987</v>
      </c>
      <c r="P25" s="11" t="s">
        <v>141</v>
      </c>
      <c r="Q25" s="14">
        <v>10</v>
      </c>
      <c r="R25" s="14">
        <v>0.36</v>
      </c>
      <c r="S25" s="14">
        <v>20</v>
      </c>
      <c r="T25" s="14">
        <v>7</v>
      </c>
      <c r="U25" s="14">
        <v>191</v>
      </c>
      <c r="V25" s="14">
        <v>2000</v>
      </c>
      <c r="W25">
        <f t="shared" si="0"/>
        <v>2228.36</v>
      </c>
    </row>
    <row r="26" spans="2:23">
      <c r="F26" s="11" t="s">
        <v>146</v>
      </c>
      <c r="I26" s="11" t="s">
        <v>145</v>
      </c>
      <c r="J26" s="14">
        <v>83.22</v>
      </c>
      <c r="P26" s="11" t="s">
        <v>140</v>
      </c>
      <c r="Q26" s="14">
        <v>22</v>
      </c>
      <c r="R26" s="14">
        <v>0.08</v>
      </c>
      <c r="S26" s="14">
        <v>18</v>
      </c>
      <c r="T26" s="14">
        <v>9</v>
      </c>
      <c r="U26" s="14">
        <v>135</v>
      </c>
      <c r="V26" s="14">
        <v>0</v>
      </c>
      <c r="W26">
        <f t="shared" si="0"/>
        <v>184.07999999999998</v>
      </c>
    </row>
    <row r="27" spans="2:23">
      <c r="F27" s="11" t="s">
        <v>147</v>
      </c>
      <c r="I27" s="11" t="s">
        <v>146</v>
      </c>
      <c r="J27" s="14">
        <v>80.849999999999994</v>
      </c>
      <c r="L27">
        <f>MIN(Data[protein (g)])</f>
        <v>0.27</v>
      </c>
      <c r="M27" s="12">
        <f>L27/L28</f>
        <v>5.5090797796368092E-3</v>
      </c>
      <c r="N27" t="s">
        <v>185</v>
      </c>
      <c r="P27" s="11" t="s">
        <v>142</v>
      </c>
      <c r="Q27" s="14">
        <v>9</v>
      </c>
      <c r="R27" s="14">
        <v>1</v>
      </c>
      <c r="S27" s="14">
        <v>40</v>
      </c>
      <c r="T27" s="14">
        <v>0</v>
      </c>
      <c r="U27" s="14">
        <v>0</v>
      </c>
      <c r="V27" s="14">
        <v>0</v>
      </c>
      <c r="W27">
        <f t="shared" si="0"/>
        <v>50</v>
      </c>
    </row>
    <row r="28" spans="2:23">
      <c r="B28" s="10" t="s">
        <v>124</v>
      </c>
      <c r="C28" t="s">
        <v>177</v>
      </c>
      <c r="F28" s="11" t="s">
        <v>148</v>
      </c>
      <c r="I28" s="11" t="s">
        <v>147</v>
      </c>
      <c r="J28" s="14">
        <v>87.4</v>
      </c>
      <c r="L28">
        <f>SUM(Data[protein (g)])</f>
        <v>49.01</v>
      </c>
      <c r="P28" s="11" t="s">
        <v>143</v>
      </c>
      <c r="Q28" s="14">
        <v>18</v>
      </c>
      <c r="R28" s="14">
        <v>0.26</v>
      </c>
      <c r="S28" s="14">
        <v>40</v>
      </c>
      <c r="T28" s="14">
        <v>22</v>
      </c>
      <c r="U28" s="14">
        <v>417</v>
      </c>
      <c r="V28" s="14">
        <v>2000</v>
      </c>
      <c r="W28">
        <f t="shared" si="0"/>
        <v>2497.2600000000002</v>
      </c>
    </row>
    <row r="29" spans="2:23">
      <c r="B29" s="11" t="s">
        <v>130</v>
      </c>
      <c r="C29" s="14">
        <v>2</v>
      </c>
      <c r="F29" s="11" t="s">
        <v>149</v>
      </c>
      <c r="I29" s="11" t="s">
        <v>148</v>
      </c>
      <c r="J29" s="14">
        <v>88.26</v>
      </c>
      <c r="P29" s="11" t="s">
        <v>144</v>
      </c>
      <c r="Q29" s="14">
        <v>34</v>
      </c>
      <c r="R29" s="14">
        <v>0.6</v>
      </c>
      <c r="S29" s="14">
        <v>36</v>
      </c>
      <c r="T29" s="14">
        <v>37</v>
      </c>
      <c r="U29" s="14">
        <v>303</v>
      </c>
      <c r="V29" s="14">
        <v>3000</v>
      </c>
      <c r="W29">
        <f t="shared" si="0"/>
        <v>3410.6</v>
      </c>
    </row>
    <row r="30" spans="2:23">
      <c r="B30" s="11" t="s">
        <v>135</v>
      </c>
      <c r="C30" s="14">
        <v>1.57</v>
      </c>
      <c r="F30" s="11" t="s">
        <v>150</v>
      </c>
      <c r="I30" s="11" t="s">
        <v>149</v>
      </c>
      <c r="J30" s="14">
        <v>81.760000000000005</v>
      </c>
      <c r="L30">
        <f>MIN(Data[total fat (g)])</f>
        <v>0.1</v>
      </c>
      <c r="M30" s="12">
        <f>L30/L31</f>
        <v>2.8232636928289113E-3</v>
      </c>
      <c r="N30" t="s">
        <v>186</v>
      </c>
      <c r="P30" s="11" t="s">
        <v>145</v>
      </c>
      <c r="Q30" s="14">
        <v>20</v>
      </c>
      <c r="R30" s="14">
        <v>0.28999999999999998</v>
      </c>
      <c r="S30" s="14">
        <v>29</v>
      </c>
      <c r="T30" s="14">
        <v>14</v>
      </c>
      <c r="U30" s="14">
        <v>316</v>
      </c>
      <c r="V30" s="14">
        <v>3000</v>
      </c>
      <c r="W30">
        <f t="shared" si="0"/>
        <v>3379.29</v>
      </c>
    </row>
    <row r="31" spans="2:23">
      <c r="B31" s="11" t="s">
        <v>170</v>
      </c>
      <c r="C31" s="14">
        <v>1.81</v>
      </c>
      <c r="F31" s="11" t="s">
        <v>151</v>
      </c>
      <c r="I31" s="11" t="s">
        <v>150</v>
      </c>
      <c r="J31" s="14">
        <v>86.58</v>
      </c>
      <c r="L31">
        <f>SUM(Data[total fat (g)])</f>
        <v>35.419999999999987</v>
      </c>
      <c r="P31" s="11" t="s">
        <v>146</v>
      </c>
      <c r="Q31" s="14">
        <v>62</v>
      </c>
      <c r="R31" s="14">
        <v>0.86</v>
      </c>
      <c r="S31" s="14">
        <v>19</v>
      </c>
      <c r="T31" s="14">
        <v>20</v>
      </c>
      <c r="U31" s="14">
        <v>186</v>
      </c>
      <c r="V31" s="14">
        <v>10000</v>
      </c>
      <c r="W31">
        <f t="shared" si="0"/>
        <v>10287.86</v>
      </c>
    </row>
    <row r="32" spans="2:23">
      <c r="B32" s="11" t="s">
        <v>138</v>
      </c>
      <c r="C32" s="14">
        <v>1.47</v>
      </c>
      <c r="F32" s="11" t="s">
        <v>152</v>
      </c>
      <c r="I32" s="11" t="s">
        <v>151</v>
      </c>
      <c r="J32" s="14">
        <v>85.17</v>
      </c>
      <c r="P32" s="11" t="s">
        <v>147</v>
      </c>
      <c r="Q32" s="14">
        <v>61</v>
      </c>
      <c r="R32" s="14">
        <v>0.7</v>
      </c>
      <c r="S32" s="14">
        <v>15</v>
      </c>
      <c r="T32" s="14">
        <v>12</v>
      </c>
      <c r="U32" s="14">
        <v>145</v>
      </c>
      <c r="V32" s="14">
        <v>3000</v>
      </c>
      <c r="W32">
        <f t="shared" si="0"/>
        <v>3233.7</v>
      </c>
    </row>
    <row r="33" spans="2:23">
      <c r="B33" s="11" t="s">
        <v>142</v>
      </c>
      <c r="C33" s="14">
        <v>1.9</v>
      </c>
      <c r="F33" s="11" t="s">
        <v>153</v>
      </c>
      <c r="I33" s="11" t="s">
        <v>152</v>
      </c>
      <c r="J33" s="14">
        <v>81.709999999999994</v>
      </c>
      <c r="P33" s="11" t="s">
        <v>148</v>
      </c>
      <c r="Q33" s="14">
        <v>33</v>
      </c>
      <c r="R33" s="14">
        <v>0.6</v>
      </c>
      <c r="S33" s="14">
        <v>18</v>
      </c>
      <c r="T33" s="14">
        <v>6</v>
      </c>
      <c r="U33" s="14">
        <v>102</v>
      </c>
      <c r="V33" s="14">
        <v>2000</v>
      </c>
      <c r="W33">
        <f t="shared" si="0"/>
        <v>2159.6</v>
      </c>
    </row>
    <row r="34" spans="2:23">
      <c r="B34" s="11" t="s">
        <v>143</v>
      </c>
      <c r="C34" s="14">
        <v>2.5499999999999998</v>
      </c>
      <c r="F34" s="11" t="s">
        <v>154</v>
      </c>
      <c r="I34" s="11" t="s">
        <v>153</v>
      </c>
      <c r="J34" s="14">
        <v>89.82</v>
      </c>
      <c r="L34" t="s">
        <v>187</v>
      </c>
      <c r="P34" s="11" t="s">
        <v>149</v>
      </c>
      <c r="Q34" s="14">
        <v>5</v>
      </c>
      <c r="R34" s="14">
        <v>0.31</v>
      </c>
      <c r="S34" s="14">
        <v>31</v>
      </c>
      <c r="T34" s="14">
        <v>10</v>
      </c>
      <c r="U34" s="14">
        <v>171</v>
      </c>
      <c r="V34" s="14">
        <v>1000</v>
      </c>
      <c r="W34">
        <f t="shared" si="0"/>
        <v>1217.31</v>
      </c>
    </row>
    <row r="35" spans="2:23">
      <c r="B35" s="11" t="s">
        <v>144</v>
      </c>
      <c r="C35" s="14">
        <v>1.47</v>
      </c>
      <c r="F35" s="11" t="s">
        <v>155</v>
      </c>
      <c r="I35" s="11" t="s">
        <v>154</v>
      </c>
      <c r="J35" s="14">
        <v>87.68</v>
      </c>
      <c r="L35">
        <f>SUM(Data[sugars (g)])</f>
        <v>411.44999999999993</v>
      </c>
      <c r="M35" s="16">
        <f>L36/L35</f>
        <v>0.16155061368331514</v>
      </c>
      <c r="P35" s="11" t="s">
        <v>150</v>
      </c>
      <c r="Q35" s="14">
        <v>30</v>
      </c>
      <c r="R35" s="14">
        <v>0.14000000000000001</v>
      </c>
      <c r="S35" s="14">
        <v>21</v>
      </c>
      <c r="T35" s="14">
        <v>10</v>
      </c>
      <c r="U35" s="14">
        <v>177</v>
      </c>
      <c r="V35" s="14">
        <v>1000</v>
      </c>
      <c r="W35">
        <f t="shared" si="0"/>
        <v>1238.1399999999999</v>
      </c>
    </row>
    <row r="36" spans="2:23">
      <c r="B36" s="11" t="s">
        <v>146</v>
      </c>
      <c r="C36" s="14">
        <v>1.88</v>
      </c>
      <c r="F36" s="11" t="s">
        <v>156</v>
      </c>
      <c r="I36" s="11" t="s">
        <v>155</v>
      </c>
      <c r="J36" s="14">
        <v>87.59</v>
      </c>
      <c r="L36">
        <f>MAX(Data[sugars (g)])</f>
        <v>66.47</v>
      </c>
      <c r="M36" t="s">
        <v>188</v>
      </c>
      <c r="P36" s="11" t="s">
        <v>151</v>
      </c>
      <c r="Q36" s="14">
        <v>37</v>
      </c>
      <c r="R36" s="14">
        <v>0.15</v>
      </c>
      <c r="S36" s="14">
        <v>20</v>
      </c>
      <c r="T36" s="14">
        <v>12</v>
      </c>
      <c r="U36" s="14">
        <v>166</v>
      </c>
      <c r="V36" s="14">
        <v>2000</v>
      </c>
      <c r="W36">
        <f t="shared" si="0"/>
        <v>2235.15</v>
      </c>
    </row>
    <row r="37" spans="2:23">
      <c r="B37" s="11" t="s">
        <v>158</v>
      </c>
      <c r="C37" s="14">
        <v>2.2000000000000002</v>
      </c>
      <c r="F37" s="11" t="s">
        <v>157</v>
      </c>
      <c r="I37" s="11" t="s">
        <v>156</v>
      </c>
      <c r="J37" s="14">
        <v>86.75</v>
      </c>
      <c r="P37" s="11" t="s">
        <v>152</v>
      </c>
      <c r="Q37" s="14">
        <v>10</v>
      </c>
      <c r="R37" s="14">
        <v>0.13</v>
      </c>
      <c r="S37" s="14">
        <v>11</v>
      </c>
      <c r="T37" s="14">
        <v>9</v>
      </c>
      <c r="U37" s="14">
        <v>156</v>
      </c>
      <c r="V37" s="14">
        <v>2000</v>
      </c>
      <c r="W37">
        <f t="shared" si="0"/>
        <v>2186.13</v>
      </c>
    </row>
    <row r="38" spans="2:23">
      <c r="B38" s="11" t="s">
        <v>164</v>
      </c>
      <c r="C38" s="14">
        <v>1.67</v>
      </c>
      <c r="F38" s="11" t="s">
        <v>158</v>
      </c>
      <c r="I38" s="11" t="s">
        <v>157</v>
      </c>
      <c r="J38" s="14">
        <v>88.83</v>
      </c>
      <c r="L38">
        <f>MIN(Data[sugars (g)])</f>
        <v>0.66</v>
      </c>
      <c r="M38" t="s">
        <v>189</v>
      </c>
      <c r="P38" s="11" t="s">
        <v>153</v>
      </c>
      <c r="Q38" s="14">
        <v>6</v>
      </c>
      <c r="R38" s="14">
        <v>0.17</v>
      </c>
      <c r="S38" s="14">
        <v>11</v>
      </c>
      <c r="T38" s="14">
        <v>10</v>
      </c>
      <c r="U38" s="14">
        <v>228</v>
      </c>
      <c r="V38" s="14">
        <v>18000</v>
      </c>
      <c r="W38">
        <f t="shared" si="0"/>
        <v>18255.169999999998</v>
      </c>
    </row>
    <row r="39" spans="2:23">
      <c r="B39" s="11" t="s">
        <v>125</v>
      </c>
      <c r="C39" s="14">
        <v>18.520000000000003</v>
      </c>
      <c r="F39" s="11" t="s">
        <v>159</v>
      </c>
      <c r="I39" s="11" t="s">
        <v>158</v>
      </c>
      <c r="J39" s="14">
        <v>72.930000000000007</v>
      </c>
      <c r="L39" s="12">
        <f>L38/L35</f>
        <v>1.6040831206707987E-3</v>
      </c>
      <c r="P39" s="11" t="s">
        <v>154</v>
      </c>
      <c r="Q39" s="14">
        <v>39</v>
      </c>
      <c r="R39" s="14">
        <v>1.85</v>
      </c>
      <c r="S39" s="14">
        <v>38</v>
      </c>
      <c r="T39" s="14">
        <v>18</v>
      </c>
      <c r="U39" s="14">
        <v>194</v>
      </c>
      <c r="V39" s="14">
        <v>10000</v>
      </c>
      <c r="W39">
        <f t="shared" si="0"/>
        <v>10290.85</v>
      </c>
    </row>
    <row r="40" spans="2:23">
      <c r="F40" s="11" t="s">
        <v>160</v>
      </c>
      <c r="I40" s="11" t="s">
        <v>159</v>
      </c>
      <c r="J40" s="14">
        <v>88.87</v>
      </c>
      <c r="P40" s="11" t="s">
        <v>155</v>
      </c>
      <c r="Q40" s="14">
        <v>6</v>
      </c>
      <c r="R40" s="14">
        <v>0.28000000000000003</v>
      </c>
      <c r="S40" s="14">
        <v>26</v>
      </c>
      <c r="T40" s="14">
        <v>9</v>
      </c>
      <c r="U40" s="14">
        <v>201</v>
      </c>
      <c r="V40" s="14">
        <v>0</v>
      </c>
      <c r="W40">
        <f t="shared" si="0"/>
        <v>242.28</v>
      </c>
    </row>
    <row r="41" spans="2:23">
      <c r="F41" s="11" t="s">
        <v>161</v>
      </c>
      <c r="I41" s="11" t="s">
        <v>160</v>
      </c>
      <c r="J41" s="14">
        <v>83.71</v>
      </c>
      <c r="P41" s="11" t="s">
        <v>156</v>
      </c>
      <c r="Q41" s="14">
        <v>40</v>
      </c>
      <c r="R41" s="14">
        <v>0.1</v>
      </c>
      <c r="S41" s="14">
        <v>14</v>
      </c>
      <c r="T41" s="14">
        <v>10</v>
      </c>
      <c r="U41" s="14">
        <v>181</v>
      </c>
      <c r="V41" s="14">
        <v>0</v>
      </c>
      <c r="W41">
        <f t="shared" si="0"/>
        <v>245.1</v>
      </c>
    </row>
    <row r="42" spans="2:23">
      <c r="F42" s="11" t="s">
        <v>162</v>
      </c>
      <c r="I42" s="11" t="s">
        <v>161</v>
      </c>
      <c r="J42" s="14">
        <v>64.400000000000006</v>
      </c>
      <c r="L42" t="s">
        <v>190</v>
      </c>
      <c r="P42" s="11" t="s">
        <v>157</v>
      </c>
      <c r="Q42" s="14">
        <v>24</v>
      </c>
      <c r="R42" s="14">
        <v>0.1</v>
      </c>
      <c r="S42" s="14">
        <v>5</v>
      </c>
      <c r="T42" s="14">
        <v>10</v>
      </c>
      <c r="U42" s="14">
        <v>257</v>
      </c>
      <c r="V42" s="14">
        <v>3000</v>
      </c>
      <c r="W42">
        <f t="shared" si="0"/>
        <v>3296.1</v>
      </c>
    </row>
    <row r="43" spans="2:23">
      <c r="F43" s="11" t="s">
        <v>163</v>
      </c>
      <c r="I43" s="11" t="s">
        <v>162</v>
      </c>
      <c r="J43" s="14">
        <v>86</v>
      </c>
      <c r="L43">
        <f>COUNT(Data!B2:AA2)</f>
        <v>25</v>
      </c>
      <c r="P43" s="11" t="s">
        <v>158</v>
      </c>
      <c r="Q43" s="14">
        <v>12</v>
      </c>
      <c r="R43" s="14">
        <v>1.6</v>
      </c>
      <c r="S43" s="14">
        <v>68</v>
      </c>
      <c r="T43" s="14">
        <v>29</v>
      </c>
      <c r="U43" s="14">
        <v>348</v>
      </c>
      <c r="V43" s="14">
        <v>28000</v>
      </c>
      <c r="W43">
        <f t="shared" si="0"/>
        <v>28458.6</v>
      </c>
    </row>
    <row r="44" spans="2:23">
      <c r="F44" s="11" t="s">
        <v>164</v>
      </c>
      <c r="I44" s="11" t="s">
        <v>163</v>
      </c>
      <c r="J44" s="14">
        <v>87.23</v>
      </c>
      <c r="P44" s="11" t="s">
        <v>159</v>
      </c>
      <c r="Q44" s="14">
        <v>6</v>
      </c>
      <c r="R44" s="14">
        <v>0.25</v>
      </c>
      <c r="S44" s="14">
        <v>20</v>
      </c>
      <c r="T44" s="14">
        <v>9</v>
      </c>
      <c r="U44" s="14">
        <v>190</v>
      </c>
      <c r="V44" s="14">
        <v>0</v>
      </c>
      <c r="W44">
        <f t="shared" si="0"/>
        <v>225.25</v>
      </c>
    </row>
    <row r="45" spans="2:23">
      <c r="F45" s="11" t="s">
        <v>165</v>
      </c>
      <c r="I45" s="11" t="s">
        <v>164</v>
      </c>
      <c r="J45" s="14">
        <v>77.930000000000007</v>
      </c>
      <c r="P45" s="11" t="s">
        <v>160</v>
      </c>
      <c r="Q45" s="14">
        <v>9</v>
      </c>
      <c r="R45" s="14">
        <v>0.17</v>
      </c>
      <c r="S45" s="14">
        <v>11</v>
      </c>
      <c r="T45" s="14">
        <v>7</v>
      </c>
      <c r="U45" s="14">
        <v>119</v>
      </c>
      <c r="V45" s="14">
        <v>1000</v>
      </c>
      <c r="W45">
        <f t="shared" si="0"/>
        <v>1146.17</v>
      </c>
    </row>
    <row r="46" spans="2:23">
      <c r="F46" s="11" t="s">
        <v>166</v>
      </c>
      <c r="I46" s="11" t="s">
        <v>165</v>
      </c>
      <c r="J46" s="14">
        <v>83.8</v>
      </c>
      <c r="P46" s="11" t="s">
        <v>161</v>
      </c>
      <c r="Q46" s="14">
        <v>27</v>
      </c>
      <c r="R46" s="14">
        <v>2.5</v>
      </c>
      <c r="S46" s="14">
        <v>26</v>
      </c>
      <c r="T46" s="14">
        <v>0</v>
      </c>
      <c r="U46" s="14">
        <v>310</v>
      </c>
      <c r="V46" s="14">
        <v>1000</v>
      </c>
      <c r="W46">
        <f t="shared" si="0"/>
        <v>1365.5</v>
      </c>
    </row>
    <row r="47" spans="2:23">
      <c r="F47" s="11" t="s">
        <v>167</v>
      </c>
      <c r="I47" s="11" t="s">
        <v>166</v>
      </c>
      <c r="J47" s="14">
        <v>85.75</v>
      </c>
      <c r="P47" s="11" t="s">
        <v>162</v>
      </c>
      <c r="Q47" s="14">
        <v>13</v>
      </c>
      <c r="R47" s="14">
        <v>0.28999999999999998</v>
      </c>
      <c r="S47" s="14">
        <v>8</v>
      </c>
      <c r="T47" s="14">
        <v>12</v>
      </c>
      <c r="U47" s="14">
        <v>109</v>
      </c>
      <c r="V47" s="14">
        <v>1000</v>
      </c>
      <c r="W47">
        <f t="shared" si="0"/>
        <v>1142.29</v>
      </c>
    </row>
    <row r="48" spans="2:23">
      <c r="F48" s="11" t="s">
        <v>168</v>
      </c>
      <c r="I48" s="11" t="s">
        <v>167</v>
      </c>
      <c r="J48" s="14">
        <v>90.95</v>
      </c>
      <c r="P48" s="11" t="s">
        <v>163</v>
      </c>
      <c r="Q48" s="14">
        <v>6</v>
      </c>
      <c r="R48" s="14">
        <v>0.17</v>
      </c>
      <c r="S48" s="14">
        <v>16</v>
      </c>
      <c r="T48" s="14">
        <v>7</v>
      </c>
      <c r="U48" s="14">
        <v>157</v>
      </c>
      <c r="V48" s="14">
        <v>0</v>
      </c>
      <c r="W48">
        <f t="shared" si="0"/>
        <v>186.17000000000002</v>
      </c>
    </row>
    <row r="49" spans="6:23">
      <c r="F49" s="11" t="s">
        <v>169</v>
      </c>
      <c r="I49" s="11" t="s">
        <v>168</v>
      </c>
      <c r="J49" s="14">
        <v>85.17</v>
      </c>
      <c r="P49" s="11" t="s">
        <v>164</v>
      </c>
      <c r="Q49" s="14">
        <v>10</v>
      </c>
      <c r="R49" s="14">
        <v>0.3</v>
      </c>
      <c r="S49" s="14">
        <v>36</v>
      </c>
      <c r="T49" s="14">
        <v>12</v>
      </c>
      <c r="U49" s="14">
        <v>236</v>
      </c>
      <c r="V49" s="14">
        <v>3000</v>
      </c>
      <c r="W49">
        <f t="shared" si="0"/>
        <v>3294.3</v>
      </c>
    </row>
    <row r="50" spans="6:23">
      <c r="F50" s="11" t="s">
        <v>125</v>
      </c>
      <c r="I50" s="11" t="s">
        <v>169</v>
      </c>
      <c r="J50" s="14">
        <v>91.45</v>
      </c>
      <c r="P50" s="11" t="s">
        <v>165</v>
      </c>
      <c r="Q50" s="14">
        <v>11</v>
      </c>
      <c r="R50" s="14">
        <v>0.7</v>
      </c>
      <c r="S50" s="14">
        <v>17</v>
      </c>
      <c r="T50" s="14">
        <v>8</v>
      </c>
      <c r="U50" s="14">
        <v>197</v>
      </c>
      <c r="V50" s="14">
        <v>4000</v>
      </c>
      <c r="W50">
        <f t="shared" si="0"/>
        <v>4233.7</v>
      </c>
    </row>
    <row r="51" spans="6:23">
      <c r="I51" s="11" t="s">
        <v>125</v>
      </c>
      <c r="J51" s="14">
        <v>3779.41</v>
      </c>
      <c r="P51" s="11" t="s">
        <v>166</v>
      </c>
      <c r="Q51" s="14">
        <v>25</v>
      </c>
      <c r="R51" s="14">
        <v>0.69</v>
      </c>
      <c r="S51" s="14">
        <v>29</v>
      </c>
      <c r="T51" s="14">
        <v>22</v>
      </c>
      <c r="U51" s="14">
        <v>151</v>
      </c>
      <c r="V51" s="14">
        <v>1000</v>
      </c>
      <c r="W51">
        <f t="shared" si="0"/>
        <v>1227.69</v>
      </c>
    </row>
    <row r="52" spans="6:23">
      <c r="P52" s="11" t="s">
        <v>167</v>
      </c>
      <c r="Q52" s="14">
        <v>16</v>
      </c>
      <c r="R52" s="14">
        <v>0.41</v>
      </c>
      <c r="S52" s="14">
        <v>24</v>
      </c>
      <c r="T52" s="14">
        <v>13</v>
      </c>
      <c r="U52" s="14">
        <v>153</v>
      </c>
      <c r="V52" s="14">
        <v>1000</v>
      </c>
      <c r="W52">
        <f t="shared" si="0"/>
        <v>1206.4100000000001</v>
      </c>
    </row>
    <row r="53" spans="6:23">
      <c r="P53" s="11" t="s">
        <v>168</v>
      </c>
      <c r="Q53" s="14">
        <v>37</v>
      </c>
      <c r="R53" s="14">
        <v>0.15</v>
      </c>
      <c r="S53" s="14">
        <v>20</v>
      </c>
      <c r="T53" s="14">
        <v>12</v>
      </c>
      <c r="U53" s="14">
        <v>166</v>
      </c>
      <c r="V53" s="14">
        <v>2000</v>
      </c>
      <c r="W53">
        <f t="shared" si="0"/>
        <v>2235.15</v>
      </c>
    </row>
    <row r="54" spans="6:23">
      <c r="P54" s="11" t="s">
        <v>169</v>
      </c>
      <c r="Q54" s="14">
        <v>7</v>
      </c>
      <c r="R54" s="14">
        <v>0.24</v>
      </c>
      <c r="S54" s="14">
        <v>11</v>
      </c>
      <c r="T54" s="14">
        <v>10</v>
      </c>
      <c r="U54" s="14">
        <v>112</v>
      </c>
      <c r="V54" s="14">
        <v>1000</v>
      </c>
      <c r="W54">
        <f t="shared" si="0"/>
        <v>1140.24</v>
      </c>
    </row>
    <row r="55" spans="6:23">
      <c r="P55" s="11" t="s">
        <v>125</v>
      </c>
      <c r="Q55" s="14">
        <v>942</v>
      </c>
      <c r="R55" s="14">
        <v>21.73</v>
      </c>
      <c r="S55" s="14">
        <v>1119</v>
      </c>
      <c r="T55" s="14">
        <v>1.3808094237598967E+48</v>
      </c>
      <c r="U55" s="14">
        <v>1.88813857374467E+103</v>
      </c>
      <c r="V55" s="14">
        <v>0</v>
      </c>
      <c r="W55">
        <f t="shared" si="0"/>
        <v>1.88813857374467E+103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82A0-07EF-4E45-BFBF-518EBEF75921}">
  <sheetPr codeName="Sheet1"/>
  <dimension ref="A1:AD43"/>
  <sheetViews>
    <sheetView showRowColHeaders="0" tabSelected="1" zoomScaleNormal="100" workbookViewId="0">
      <selection activeCell="AD15" sqref="AD15"/>
    </sheetView>
  </sheetViews>
  <sheetFormatPr defaultRowHeight="15"/>
  <sheetData>
    <row r="1" spans="1:30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>
      <c r="A4" s="9"/>
      <c r="B4" s="9"/>
      <c r="C4" s="9"/>
      <c r="D4" s="9"/>
      <c r="E4" s="9"/>
      <c r="F4" s="9"/>
      <c r="G4" s="9"/>
      <c r="H4" s="9"/>
      <c r="I4" s="9"/>
      <c r="J4" s="9">
        <v>3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0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30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30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0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0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spans="1:3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0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0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0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77C0-F72D-4800-9F77-D1CE67363567}">
  <sheetPr codeName="Sheet4"/>
  <dimension ref="B2:B31"/>
  <sheetViews>
    <sheetView workbookViewId="0">
      <selection activeCell="B31" sqref="B31"/>
    </sheetView>
  </sheetViews>
  <sheetFormatPr defaultRowHeight="15"/>
  <cols>
    <col min="2" max="2" width="31.28515625" bestFit="1" customWidth="1"/>
  </cols>
  <sheetData>
    <row r="2" spans="2:2">
      <c r="B2" s="3" t="s">
        <v>101</v>
      </c>
    </row>
    <row r="3" spans="2:2">
      <c r="B3" s="2"/>
    </row>
    <row r="4" spans="2:2">
      <c r="B4" s="4" t="s">
        <v>102</v>
      </c>
    </row>
    <row r="5" spans="2:2">
      <c r="B5" s="4" t="s">
        <v>103</v>
      </c>
    </row>
    <row r="6" spans="2:2">
      <c r="B6" s="4" t="s">
        <v>104</v>
      </c>
    </row>
    <row r="8" spans="2:2">
      <c r="B8" s="3" t="s">
        <v>105</v>
      </c>
    </row>
    <row r="9" spans="2:2">
      <c r="B9" s="2"/>
    </row>
    <row r="10" spans="2:2">
      <c r="B10" s="4" t="s">
        <v>106</v>
      </c>
    </row>
    <row r="11" spans="2:2">
      <c r="B11" s="4" t="s">
        <v>107</v>
      </c>
    </row>
    <row r="12" spans="2:2">
      <c r="B12" s="4" t="s">
        <v>108</v>
      </c>
    </row>
    <row r="13" spans="2:2">
      <c r="B13" s="4" t="s">
        <v>109</v>
      </c>
    </row>
    <row r="14" spans="2:2">
      <c r="B14" s="4" t="s">
        <v>110</v>
      </c>
    </row>
    <row r="15" spans="2:2">
      <c r="B15" s="4" t="s">
        <v>111</v>
      </c>
    </row>
    <row r="17" spans="2:2">
      <c r="B17" s="3" t="s">
        <v>112</v>
      </c>
    </row>
    <row r="18" spans="2:2">
      <c r="B18" s="2"/>
    </row>
    <row r="19" spans="2:2">
      <c r="B19" s="4" t="s">
        <v>113</v>
      </c>
    </row>
    <row r="20" spans="2:2">
      <c r="B20" s="4" t="s">
        <v>114</v>
      </c>
    </row>
    <row r="21" spans="2:2">
      <c r="B21" s="4" t="s">
        <v>115</v>
      </c>
    </row>
    <row r="22" spans="2:2">
      <c r="B22" s="4" t="s">
        <v>116</v>
      </c>
    </row>
    <row r="23" spans="2:2">
      <c r="B23" s="4" t="s">
        <v>117</v>
      </c>
    </row>
    <row r="25" spans="2:2">
      <c r="B25" s="3" t="s">
        <v>118</v>
      </c>
    </row>
    <row r="26" spans="2:2">
      <c r="B26" s="2"/>
    </row>
    <row r="27" spans="2:2">
      <c r="B27" s="4" t="s">
        <v>119</v>
      </c>
    </row>
    <row r="28" spans="2:2">
      <c r="B28" s="4" t="s">
        <v>120</v>
      </c>
    </row>
    <row r="29" spans="2:2">
      <c r="B29" s="4" t="s">
        <v>121</v>
      </c>
    </row>
    <row r="30" spans="2:2">
      <c r="B30" s="4" t="s">
        <v>122</v>
      </c>
    </row>
    <row r="31" spans="2:2">
      <c r="B31" s="4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23A9-53A5-4DFE-A8A0-263896F2543A}">
  <sheetPr codeName="Sheet5"/>
  <dimension ref="A1:A90"/>
  <sheetViews>
    <sheetView topLeftCell="A4" workbookViewId="0">
      <selection activeCell="A21" sqref="A21"/>
    </sheetView>
  </sheetViews>
  <sheetFormatPr defaultRowHeight="15"/>
  <cols>
    <col min="1" max="1" width="183.7109375" bestFit="1" customWidth="1"/>
  </cols>
  <sheetData>
    <row r="1" spans="1:1" ht="15.75">
      <c r="A1" s="5" t="s">
        <v>70</v>
      </c>
    </row>
    <row r="2" spans="1:1">
      <c r="A2" s="2"/>
    </row>
    <row r="3" spans="1:1">
      <c r="A3" s="4" t="s">
        <v>71</v>
      </c>
    </row>
    <row r="4" spans="1:1">
      <c r="A4" s="4" t="s">
        <v>72</v>
      </c>
    </row>
    <row r="5" spans="1:1">
      <c r="A5" s="6" t="s">
        <v>73</v>
      </c>
    </row>
    <row r="6" spans="1:1">
      <c r="A6" s="6" t="s">
        <v>74</v>
      </c>
    </row>
    <row r="7" spans="1:1">
      <c r="A7" s="6" t="s">
        <v>75</v>
      </c>
    </row>
    <row r="11" spans="1:1" ht="15.75">
      <c r="A11" s="5" t="s">
        <v>76</v>
      </c>
    </row>
    <row r="12" spans="1:1">
      <c r="A12" s="2"/>
    </row>
    <row r="13" spans="1:1">
      <c r="A13" s="4" t="s">
        <v>77</v>
      </c>
    </row>
    <row r="14" spans="1:1">
      <c r="A14" s="4" t="s">
        <v>72</v>
      </c>
    </row>
    <row r="15" spans="1:1">
      <c r="A15" s="6" t="s">
        <v>78</v>
      </c>
    </row>
    <row r="16" spans="1:1">
      <c r="A16" s="6" t="s">
        <v>79</v>
      </c>
    </row>
    <row r="17" spans="1:1">
      <c r="A17" s="6" t="s">
        <v>80</v>
      </c>
    </row>
    <row r="21" spans="1:1" ht="15.75">
      <c r="A21" s="5" t="s">
        <v>81</v>
      </c>
    </row>
    <row r="22" spans="1:1">
      <c r="A22" s="2"/>
    </row>
    <row r="23" spans="1:1">
      <c r="A23" s="4" t="s">
        <v>82</v>
      </c>
    </row>
    <row r="24" spans="1:1">
      <c r="A24" s="4" t="s">
        <v>72</v>
      </c>
    </row>
    <row r="25" spans="1:1">
      <c r="A25" s="6" t="s">
        <v>83</v>
      </c>
    </row>
    <row r="26" spans="1:1">
      <c r="A26" s="6" t="s">
        <v>84</v>
      </c>
    </row>
    <row r="27" spans="1:1">
      <c r="A27" s="6" t="s">
        <v>85</v>
      </c>
    </row>
    <row r="31" spans="1:1" ht="15.75">
      <c r="A31" s="5" t="s">
        <v>86</v>
      </c>
    </row>
    <row r="32" spans="1:1">
      <c r="A32" s="2"/>
    </row>
    <row r="33" spans="1:1">
      <c r="A33" s="4" t="s">
        <v>87</v>
      </c>
    </row>
    <row r="34" spans="1:1">
      <c r="A34" s="4" t="s">
        <v>72</v>
      </c>
    </row>
    <row r="35" spans="1:1">
      <c r="A35" s="6" t="s">
        <v>88</v>
      </c>
    </row>
    <row r="36" spans="1:1">
      <c r="A36" s="6" t="s">
        <v>89</v>
      </c>
    </row>
    <row r="37" spans="1:1">
      <c r="A37" s="6" t="s">
        <v>90</v>
      </c>
    </row>
    <row r="41" spans="1:1" ht="15.75">
      <c r="A41" s="5" t="s">
        <v>91</v>
      </c>
    </row>
    <row r="42" spans="1:1">
      <c r="A42" s="2"/>
    </row>
    <row r="43" spans="1:1">
      <c r="A43" s="4" t="s">
        <v>92</v>
      </c>
    </row>
    <row r="44" spans="1:1">
      <c r="A44" s="4" t="s">
        <v>72</v>
      </c>
    </row>
    <row r="45" spans="1:1">
      <c r="A45" s="6" t="s">
        <v>93</v>
      </c>
    </row>
    <row r="46" spans="1:1">
      <c r="A46" s="6" t="s">
        <v>94</v>
      </c>
    </row>
    <row r="47" spans="1:1">
      <c r="A47" s="6" t="s">
        <v>95</v>
      </c>
    </row>
    <row r="51" spans="1:1" ht="18">
      <c r="A51" s="1" t="s">
        <v>96</v>
      </c>
    </row>
    <row r="53" spans="1:1">
      <c r="A53" t="s">
        <v>97</v>
      </c>
    </row>
    <row r="54" spans="1:1">
      <c r="A54" s="2"/>
    </row>
    <row r="55" spans="1:1">
      <c r="A55" s="4" t="s">
        <v>98</v>
      </c>
    </row>
    <row r="56" spans="1:1">
      <c r="A56" s="4" t="s">
        <v>99</v>
      </c>
    </row>
    <row r="57" spans="1:1">
      <c r="A57" s="4" t="s">
        <v>100</v>
      </c>
    </row>
    <row r="58" spans="1:1">
      <c r="A58" s="8"/>
    </row>
    <row r="59" spans="1:1">
      <c r="A59" s="2"/>
    </row>
    <row r="60" spans="1:1">
      <c r="A60" s="4"/>
    </row>
    <row r="61" spans="1:1">
      <c r="A61" s="7"/>
    </row>
    <row r="62" spans="1:1">
      <c r="A62" s="7"/>
    </row>
    <row r="64" spans="1:1" ht="18">
      <c r="A64" s="1"/>
    </row>
    <row r="67" spans="1:1">
      <c r="A67" s="2"/>
    </row>
    <row r="68" spans="1:1">
      <c r="A68" s="4"/>
    </row>
    <row r="69" spans="1:1">
      <c r="A69" s="2"/>
    </row>
    <row r="70" spans="1:1">
      <c r="A70" s="4"/>
    </row>
    <row r="72" spans="1:1" ht="18">
      <c r="A72" s="1"/>
    </row>
    <row r="75" spans="1:1">
      <c r="A75" s="2"/>
    </row>
    <row r="76" spans="1:1">
      <c r="A76" s="4"/>
    </row>
    <row r="77" spans="1:1">
      <c r="A77" s="4"/>
    </row>
    <row r="79" spans="1:1" ht="18">
      <c r="A79" s="1"/>
    </row>
    <row r="80" spans="1:1">
      <c r="A80" s="2"/>
    </row>
    <row r="81" spans="1:1">
      <c r="A81" s="4"/>
    </row>
    <row r="82" spans="1:1">
      <c r="A82" s="7"/>
    </row>
    <row r="83" spans="1:1">
      <c r="A83" s="7"/>
    </row>
    <row r="84" spans="1:1">
      <c r="A84" s="4"/>
    </row>
    <row r="86" spans="1:1" ht="18">
      <c r="A86" s="1"/>
    </row>
    <row r="87" spans="1:1">
      <c r="A87" s="2"/>
    </row>
    <row r="88" spans="1:1">
      <c r="A88" s="4"/>
    </row>
    <row r="89" spans="1:1">
      <c r="A89" s="4"/>
    </row>
    <row r="90" spans="1:1">
      <c r="A9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</vt:lpstr>
      <vt:lpstr>Piviot Tables</vt:lpstr>
      <vt:lpstr>Dashboard</vt:lpstr>
      <vt:lpstr>Colors</vt:lpstr>
      <vt:lpstr>Approach 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Pristine</dc:creator>
  <cp:lastModifiedBy>Pristine</cp:lastModifiedBy>
  <dcterms:created xsi:type="dcterms:W3CDTF">2015-06-05T18:17:20Z</dcterms:created>
  <dcterms:modified xsi:type="dcterms:W3CDTF">2024-08-17T17:54:30Z</dcterms:modified>
</cp:coreProperties>
</file>