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Sem 5 Class Work\5 Fundamentals Of Statistical Analysis - Bhumika Mam\Assignments\Assignment 2\"/>
    </mc:Choice>
  </mc:AlternateContent>
  <xr:revisionPtr revIDLastSave="0" documentId="13_ncr:1_{76E61987-733B-42D5-8BB0-EDC8ACBBD31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Question 1" sheetId="1" r:id="rId1"/>
    <sheet name="Question 2" sheetId="2" r:id="rId2"/>
    <sheet name="Question 3" sheetId="3" r:id="rId3"/>
    <sheet name="Question 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3" i="4" l="1"/>
  <c r="I87" i="4" s="1"/>
  <c r="H94" i="4" s="1"/>
  <c r="M65" i="4"/>
  <c r="M69" i="4" s="1"/>
  <c r="L76" i="4" s="1"/>
  <c r="L39" i="4"/>
  <c r="H40" i="4"/>
  <c r="I29" i="4"/>
  <c r="D32" i="4"/>
  <c r="H87" i="4"/>
  <c r="L69" i="4"/>
  <c r="I65" i="4"/>
  <c r="I69" i="4" s="1"/>
  <c r="H76" i="4" s="1"/>
  <c r="E65" i="4"/>
  <c r="E69" i="4" s="1"/>
  <c r="D69" i="4"/>
  <c r="H69" i="4"/>
  <c r="M34" i="4"/>
  <c r="M33" i="4"/>
  <c r="M32" i="4"/>
  <c r="I35" i="4"/>
  <c r="M35" i="4"/>
  <c r="I36" i="4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D76" i="4" l="1"/>
  <c r="I34" i="4"/>
  <c r="H16" i="4"/>
  <c r="F15" i="4"/>
  <c r="L15" i="4" s="1"/>
  <c r="F14" i="4"/>
  <c r="L14" i="4" s="1"/>
  <c r="F13" i="4"/>
  <c r="L13" i="4" s="1"/>
  <c r="F12" i="4"/>
  <c r="L12" i="4" s="1"/>
  <c r="F11" i="4"/>
  <c r="L11" i="4" s="1"/>
  <c r="F10" i="4"/>
  <c r="L10" i="4" s="1"/>
  <c r="F9" i="4"/>
  <c r="L9" i="4" s="1"/>
  <c r="F8" i="4"/>
  <c r="L8" i="4" s="1"/>
  <c r="F7" i="4"/>
  <c r="L7" i="4" s="1"/>
  <c r="F6" i="4"/>
  <c r="L6" i="4" s="1"/>
  <c r="F5" i="4"/>
  <c r="L5" i="4" s="1"/>
  <c r="I47" i="4" l="1"/>
  <c r="I51" i="4" s="1"/>
  <c r="H58" i="4" s="1"/>
  <c r="E47" i="4"/>
  <c r="E51" i="4" s="1"/>
  <c r="D58" i="4" s="1"/>
  <c r="M47" i="4"/>
  <c r="M51" i="4" s="1"/>
  <c r="L58" i="4" s="1"/>
  <c r="L16" i="4"/>
  <c r="E28" i="4" s="1"/>
  <c r="I33" i="4"/>
  <c r="E29" i="4"/>
  <c r="E13" i="3"/>
  <c r="I13" i="3" s="1"/>
  <c r="E12" i="3"/>
  <c r="I12" i="3" s="1"/>
  <c r="E11" i="3"/>
  <c r="I11" i="3" s="1"/>
  <c r="E10" i="3"/>
  <c r="E9" i="3"/>
  <c r="E15" i="2"/>
  <c r="I15" i="2" s="1"/>
  <c r="E14" i="2"/>
  <c r="I14" i="2" s="1"/>
  <c r="E13" i="2"/>
  <c r="I13" i="2" s="1"/>
  <c r="E12" i="2"/>
  <c r="I12" i="2" s="1"/>
  <c r="E11" i="2"/>
  <c r="I11" i="2" s="1"/>
  <c r="E10" i="2"/>
  <c r="I10" i="2" s="1"/>
  <c r="E9" i="2"/>
  <c r="I9" i="2" s="1"/>
  <c r="G14" i="3"/>
  <c r="N9" i="3" s="1"/>
  <c r="I10" i="3"/>
  <c r="I9" i="3"/>
  <c r="G16" i="2"/>
  <c r="N9" i="2" s="1"/>
  <c r="G15" i="1"/>
  <c r="M9" i="1" s="1"/>
  <c r="I10" i="1"/>
  <c r="I11" i="1"/>
  <c r="I12" i="1"/>
  <c r="I13" i="1"/>
  <c r="I14" i="1"/>
  <c r="I9" i="1"/>
  <c r="I15" i="1" l="1"/>
  <c r="M8" i="1" s="1"/>
  <c r="M17" i="1" s="1"/>
  <c r="I14" i="3"/>
  <c r="N8" i="3" s="1"/>
  <c r="N17" i="3" s="1"/>
  <c r="I16" i="2"/>
  <c r="N8" i="2" s="1"/>
  <c r="N17" i="2" s="1"/>
</calcChain>
</file>

<file path=xl/sharedStrings.xml><?xml version="1.0" encoding="utf-8"?>
<sst xmlns="http://schemas.openxmlformats.org/spreadsheetml/2006/main" count="183" uniqueCount="94">
  <si>
    <t xml:space="preserve">The Price of an item changes from shop to shop. The following data are available. Find the mean price. </t>
  </si>
  <si>
    <t>Price (x)</t>
  </si>
  <si>
    <t>No. of Shops (f)</t>
  </si>
  <si>
    <t>fx</t>
  </si>
  <si>
    <t>Total</t>
  </si>
  <si>
    <t>∑fx</t>
  </si>
  <si>
    <t>Basic Formula</t>
  </si>
  <si>
    <t>Excel Formula</t>
  </si>
  <si>
    <t>x̅</t>
  </si>
  <si>
    <t>The following data represent monthly income (in Rs.) of workers in a factory. Find their mean income.</t>
  </si>
  <si>
    <t>No. of Workers (f)</t>
  </si>
  <si>
    <t>2000-3000</t>
  </si>
  <si>
    <t>3000-4000</t>
  </si>
  <si>
    <t>4000-5000</t>
  </si>
  <si>
    <t>5000-6000</t>
  </si>
  <si>
    <t>6000-7000</t>
  </si>
  <si>
    <t>7000-8000</t>
  </si>
  <si>
    <t>8000-9000</t>
  </si>
  <si>
    <t>The distribution of annual sales tax of different companies in a zone is given below. Find the mean sales tax of these companies.</t>
  </si>
  <si>
    <t>x = (UL+LL)/2</t>
  </si>
  <si>
    <t>0-10</t>
  </si>
  <si>
    <t>20-30</t>
  </si>
  <si>
    <t>30-40</t>
  </si>
  <si>
    <t>40-50</t>
  </si>
  <si>
    <t>10-20</t>
  </si>
  <si>
    <t>Frequency distribution for the monthly total return on the S&amp;P 500, January 1926 to December 2017. Find Mean, Median, Mode, Quartiles, D8, D3, P25, P69.</t>
  </si>
  <si>
    <t>Income (Class)</t>
  </si>
  <si>
    <t>Sales Tax (Class)</t>
  </si>
  <si>
    <t>No. of Company (f)</t>
  </si>
  <si>
    <t>-10.0 to - 8.0</t>
  </si>
  <si>
    <t>-8.0 to -6.0</t>
  </si>
  <si>
    <t>-6.0 to -4.0</t>
  </si>
  <si>
    <t>-4.0 to -2.0</t>
  </si>
  <si>
    <t>-2.0 to 0.0</t>
  </si>
  <si>
    <t>0.0 to 2.0</t>
  </si>
  <si>
    <t>2.0 to 4.0</t>
  </si>
  <si>
    <t>4.0 to 6.0</t>
  </si>
  <si>
    <t>6.0 to 8.0</t>
  </si>
  <si>
    <t>8.0 to 10.0</t>
  </si>
  <si>
    <t>10.0 to 12.0</t>
  </si>
  <si>
    <t>Mean</t>
  </si>
  <si>
    <t>Median</t>
  </si>
  <si>
    <t>Mth class</t>
  </si>
  <si>
    <t>(n/2)</t>
  </si>
  <si>
    <t>Formula</t>
  </si>
  <si>
    <t>L</t>
  </si>
  <si>
    <t>n/2</t>
  </si>
  <si>
    <t>cf</t>
  </si>
  <si>
    <t>f</t>
  </si>
  <si>
    <t>C</t>
  </si>
  <si>
    <t>L+(((n/2)-cf)/f)*C</t>
  </si>
  <si>
    <t>-</t>
  </si>
  <si>
    <t>0.0 - 2.0</t>
  </si>
  <si>
    <t>Zth Class</t>
  </si>
  <si>
    <t>High Value</t>
  </si>
  <si>
    <t>f0</t>
  </si>
  <si>
    <t>f1</t>
  </si>
  <si>
    <t>f2</t>
  </si>
  <si>
    <t>Mode</t>
  </si>
  <si>
    <t>L+((f1-f0)/(2*f1-f0-f2))*C</t>
  </si>
  <si>
    <t>0.0-2.0</t>
  </si>
  <si>
    <t>Q1</t>
  </si>
  <si>
    <t>Q2</t>
  </si>
  <si>
    <t>Q3</t>
  </si>
  <si>
    <t>Q1th Class</t>
  </si>
  <si>
    <t>(n/4)</t>
  </si>
  <si>
    <t>Q2th Class</t>
  </si>
  <si>
    <t>2*(n/4)</t>
  </si>
  <si>
    <t>Q3th Class</t>
  </si>
  <si>
    <t>3*(n/4)</t>
  </si>
  <si>
    <t>L+(((n/4)-cf)/f)*C</t>
  </si>
  <si>
    <t>L+((2*(n/4)-cf)/f)*C</t>
  </si>
  <si>
    <t>L+((3*(n/4)-cf)/f)*C</t>
  </si>
  <si>
    <t>-2.0 - 0.0</t>
  </si>
  <si>
    <t>2.0 - 4.0</t>
  </si>
  <si>
    <t>Return Interval (Class)</t>
  </si>
  <si>
    <t>Absolute Frequency (f)</t>
  </si>
  <si>
    <t>D3</t>
  </si>
  <si>
    <t>D8</t>
  </si>
  <si>
    <t>D3th Class</t>
  </si>
  <si>
    <t>3*(n/10)</t>
  </si>
  <si>
    <t>L+((3*(n/10)-cf)/f)*C</t>
  </si>
  <si>
    <t>D8th Class</t>
  </si>
  <si>
    <t>8*(n/10)</t>
  </si>
  <si>
    <t>4.0 - 6.0</t>
  </si>
  <si>
    <t>L+((8*(n/10)-cf)/f)*C</t>
  </si>
  <si>
    <t>P25</t>
  </si>
  <si>
    <t>P25th Class</t>
  </si>
  <si>
    <t>25*(n/100)</t>
  </si>
  <si>
    <t>L+((25*(n/100)-cf)/f)*C</t>
  </si>
  <si>
    <t>P69</t>
  </si>
  <si>
    <t>P69th Class</t>
  </si>
  <si>
    <t>2 - 4</t>
  </si>
  <si>
    <t>69*(n/100)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</si>
</sst>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536089</xdr:colOff>
      <xdr:row>11</xdr:row>
      <xdr:rowOff>120575</xdr:rowOff>
    </xdr:from>
    <xdr:ext cx="581378" cy="3568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7D3F3CF-BFF8-4BCF-85F0-021A206A51C8}"/>
                </a:ext>
              </a:extLst>
            </xdr:cNvPr>
            <xdr:cNvSpPr txBox="1"/>
          </xdr:nvSpPr>
          <xdr:spPr>
            <a:xfrm>
              <a:off x="10228729" y="252849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𝒇𝒙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7D3F3CF-BFF8-4BCF-85F0-021A206A51C8}"/>
                </a:ext>
              </a:extLst>
            </xdr:cNvPr>
            <xdr:cNvSpPr txBox="1"/>
          </xdr:nvSpPr>
          <xdr:spPr>
            <a:xfrm>
              <a:off x="10228729" y="252849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</a:t>
              </a:r>
              <a:endParaRPr lang="en-IN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505609</xdr:colOff>
      <xdr:row>11</xdr:row>
      <xdr:rowOff>105335</xdr:rowOff>
    </xdr:from>
    <xdr:ext cx="581378" cy="3568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B14CEA2-EE72-495F-9BF9-B89CE6A27745}"/>
                </a:ext>
              </a:extLst>
            </xdr:cNvPr>
            <xdr:cNvSpPr txBox="1"/>
          </xdr:nvSpPr>
          <xdr:spPr>
            <a:xfrm>
              <a:off x="11089789" y="251325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𝒇𝒙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B14CEA2-EE72-495F-9BF9-B89CE6A27745}"/>
                </a:ext>
              </a:extLst>
            </xdr:cNvPr>
            <xdr:cNvSpPr txBox="1"/>
          </xdr:nvSpPr>
          <xdr:spPr>
            <a:xfrm>
              <a:off x="11089789" y="251325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</a:t>
              </a:r>
              <a:endParaRPr lang="en-IN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589429</xdr:colOff>
      <xdr:row>11</xdr:row>
      <xdr:rowOff>105335</xdr:rowOff>
    </xdr:from>
    <xdr:ext cx="581378" cy="3568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AF9BB99-BD09-4316-8E87-5CB70181DD64}"/>
                </a:ext>
              </a:extLst>
            </xdr:cNvPr>
            <xdr:cNvSpPr txBox="1"/>
          </xdr:nvSpPr>
          <xdr:spPr>
            <a:xfrm>
              <a:off x="11188849" y="251325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𝒇𝒙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AF9BB99-BD09-4316-8E87-5CB70181DD64}"/>
                </a:ext>
              </a:extLst>
            </xdr:cNvPr>
            <xdr:cNvSpPr txBox="1"/>
          </xdr:nvSpPr>
          <xdr:spPr>
            <a:xfrm>
              <a:off x="11188849" y="251325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</a:t>
              </a:r>
              <a:endParaRPr lang="en-IN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528469</xdr:colOff>
      <xdr:row>23</xdr:row>
      <xdr:rowOff>105335</xdr:rowOff>
    </xdr:from>
    <xdr:ext cx="581378" cy="3568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D44A0D2-5B76-4E04-9D1E-7814766043B0}"/>
                </a:ext>
              </a:extLst>
            </xdr:cNvPr>
            <xdr:cNvSpPr txBox="1"/>
          </xdr:nvSpPr>
          <xdr:spPr>
            <a:xfrm>
              <a:off x="4033669" y="548505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𝒇𝒙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D44A0D2-5B76-4E04-9D1E-7814766043B0}"/>
                </a:ext>
              </a:extLst>
            </xdr:cNvPr>
            <xdr:cNvSpPr txBox="1"/>
          </xdr:nvSpPr>
          <xdr:spPr>
            <a:xfrm>
              <a:off x="4033669" y="548505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7</xdr:col>
      <xdr:colOff>114300</xdr:colOff>
      <xdr:row>23</xdr:row>
      <xdr:rowOff>91440</xdr:rowOff>
    </xdr:from>
    <xdr:ext cx="1437958" cy="401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1827A5A-D586-4ED2-AD77-A210A8D7C853}"/>
                </a:ext>
              </a:extLst>
            </xdr:cNvPr>
            <xdr:cNvSpPr txBox="1"/>
          </xdr:nvSpPr>
          <xdr:spPr>
            <a:xfrm>
              <a:off x="6248400" y="5661660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00" b="1" i="1">
                        <a:latin typeface="Cambria Math" panose="02040503050406030204" pitchFamily="18" charset="0"/>
                      </a:rPr>
                      <m:t>𝑴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IN" sz="1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IN" sz="10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0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0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</m:num>
                                  <m:den>
                                    <m:r>
                                      <a:rPr lang="en-IN" sz="1000" b="1" i="0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𝑪𝒇</m:t>
                            </m:r>
                          </m:num>
                          <m:den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den>
                        </m:f>
                      </m:e>
                    </m:d>
                    <m:r>
                      <a:rPr lang="en-IN" sz="10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0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1827A5A-D586-4ED2-AD77-A210A8D7C853}"/>
                </a:ext>
              </a:extLst>
            </xdr:cNvPr>
            <xdr:cNvSpPr txBox="1"/>
          </xdr:nvSpPr>
          <xdr:spPr>
            <a:xfrm>
              <a:off x="6248400" y="5661660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000" b="1" i="0">
                  <a:latin typeface="Cambria Math" panose="02040503050406030204" pitchFamily="18" charset="0"/>
                </a:rPr>
                <a:t>𝑴=𝑳+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(((</a:t>
              </a:r>
              <a:r>
                <a:rPr lang="en-IN" sz="1000" b="1" i="0">
                  <a:latin typeface="Cambria Math" panose="02040503050406030204" pitchFamily="18" charset="0"/>
                </a:rPr>
                <a:t>𝒏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000" b="1" i="0">
                  <a:latin typeface="Cambria Math" panose="02040503050406030204" pitchFamily="18" charset="0"/>
                </a:rPr>
                <a:t>𝟐)−𝑪𝒇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000" b="1" i="0">
                  <a:latin typeface="Cambria Math" panose="02040503050406030204" pitchFamily="18" charset="0"/>
                </a:rPr>
                <a:t>𝒇)×𝑪</a:t>
              </a:r>
              <a:endParaRPr lang="en-IN" sz="1000" b="1"/>
            </a:p>
          </xdr:txBody>
        </xdr:sp>
      </mc:Fallback>
    </mc:AlternateContent>
    <xdr:clientData/>
  </xdr:oneCellAnchor>
  <xdr:oneCellAnchor>
    <xdr:from>
      <xdr:col>11</xdr:col>
      <xdr:colOff>108857</xdr:colOff>
      <xdr:row>23</xdr:row>
      <xdr:rowOff>97972</xdr:rowOff>
    </xdr:from>
    <xdr:ext cx="1507720" cy="31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8B85DE6-2440-4740-8B68-28EEE530C7BC}"/>
                </a:ext>
              </a:extLst>
            </xdr:cNvPr>
            <xdr:cNvSpPr txBox="1"/>
          </xdr:nvSpPr>
          <xdr:spPr>
            <a:xfrm>
              <a:off x="7690757" y="13890172"/>
              <a:ext cx="1507720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00" b="1" i="0">
                        <a:latin typeface="Cambria Math" panose="02040503050406030204" pitchFamily="18" charset="0"/>
                      </a:rPr>
                      <m:t>𝐙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𝐋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</m:num>
                      <m:den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𝟐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</m:den>
                    </m:f>
                    <m:r>
                      <a:rPr lang="en-IN" sz="10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0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8B85DE6-2440-4740-8B68-28EEE530C7BC}"/>
                </a:ext>
              </a:extLst>
            </xdr:cNvPr>
            <xdr:cNvSpPr txBox="1"/>
          </xdr:nvSpPr>
          <xdr:spPr>
            <a:xfrm>
              <a:off x="7690757" y="13890172"/>
              <a:ext cx="1507720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000" b="1" i="0">
                  <a:latin typeface="Cambria Math" panose="02040503050406030204" pitchFamily="18" charset="0"/>
                </a:rPr>
                <a:t>𝐙=𝐋+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000" b="1" i="0">
                  <a:latin typeface="Cambria Math" panose="02040503050406030204" pitchFamily="18" charset="0"/>
                </a:rPr>
                <a:t>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𝟏−𝒇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𝟎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IN" sz="1000" b="1" i="0">
                  <a:latin typeface="Cambria Math" panose="02040503050406030204" pitchFamily="18" charset="0"/>
                </a:rPr>
                <a:t>𝟐𝒇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𝟏−𝒇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𝟎−𝒇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𝟐 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IN" sz="1000" b="1" i="0">
                  <a:latin typeface="Cambria Math" panose="02040503050406030204" pitchFamily="18" charset="0"/>
                </a:rPr>
                <a:t>×𝑪</a:t>
              </a:r>
              <a:endParaRPr lang="en-IN" sz="10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zoomScaleNormal="100" workbookViewId="0">
      <selection activeCell="D17" sqref="D17"/>
    </sheetView>
  </sheetViews>
  <sheetFormatPr defaultColWidth="12.77734375" defaultRowHeight="14.4" x14ac:dyDescent="0.3"/>
  <cols>
    <col min="1" max="1" width="13.5546875" style="1" customWidth="1"/>
    <col min="2" max="15" width="12.77734375" style="1"/>
    <col min="16" max="16" width="14.21875" style="1" customWidth="1"/>
    <col min="17" max="16384" width="12.77734375" style="1"/>
  </cols>
  <sheetData>
    <row r="1" spans="1:16" ht="42.6" customHeight="1" thickBot="1" x14ac:dyDescent="0.3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7" spans="1:16" ht="15" thickBot="1" x14ac:dyDescent="0.35"/>
    <row r="8" spans="1:16" ht="15" thickBot="1" x14ac:dyDescent="0.35">
      <c r="E8" s="26" t="s">
        <v>1</v>
      </c>
      <c r="F8" s="27"/>
      <c r="G8" s="26" t="s">
        <v>2</v>
      </c>
      <c r="H8" s="27"/>
      <c r="I8" s="26" t="s">
        <v>3</v>
      </c>
      <c r="J8" s="27"/>
      <c r="L8" s="2" t="s">
        <v>5</v>
      </c>
      <c r="M8" s="5">
        <f>I15</f>
        <v>8670</v>
      </c>
    </row>
    <row r="9" spans="1:16" ht="15" thickBot="1" x14ac:dyDescent="0.35">
      <c r="E9" s="32">
        <v>206</v>
      </c>
      <c r="F9" s="33"/>
      <c r="G9" s="32">
        <v>5</v>
      </c>
      <c r="H9" s="33"/>
      <c r="I9" s="28">
        <f>G9*E9</f>
        <v>1030</v>
      </c>
      <c r="J9" s="29"/>
      <c r="L9" s="4" t="s">
        <v>5</v>
      </c>
      <c r="M9" s="6">
        <f>G15</f>
        <v>40</v>
      </c>
    </row>
    <row r="10" spans="1:16" ht="15" thickBot="1" x14ac:dyDescent="0.35">
      <c r="E10" s="32">
        <v>212</v>
      </c>
      <c r="F10" s="33"/>
      <c r="G10" s="32">
        <v>8</v>
      </c>
      <c r="H10" s="33"/>
      <c r="I10" s="32">
        <f t="shared" ref="I10:I14" si="0">G10*E10</f>
        <v>1696</v>
      </c>
      <c r="J10" s="33"/>
    </row>
    <row r="11" spans="1:16" ht="15" thickBot="1" x14ac:dyDescent="0.35">
      <c r="E11" s="32">
        <v>218</v>
      </c>
      <c r="F11" s="33"/>
      <c r="G11" s="32">
        <v>9</v>
      </c>
      <c r="H11" s="33"/>
      <c r="I11" s="32">
        <f t="shared" si="0"/>
        <v>1962</v>
      </c>
      <c r="J11" s="33"/>
      <c r="L11" s="34" t="s">
        <v>6</v>
      </c>
      <c r="M11" s="35"/>
    </row>
    <row r="12" spans="1:16" x14ac:dyDescent="0.3">
      <c r="E12" s="32">
        <v>220</v>
      </c>
      <c r="F12" s="33"/>
      <c r="G12" s="32">
        <v>14</v>
      </c>
      <c r="H12" s="33"/>
      <c r="I12" s="32">
        <f t="shared" si="0"/>
        <v>3080</v>
      </c>
      <c r="J12" s="33"/>
      <c r="L12" s="36"/>
      <c r="M12" s="37"/>
    </row>
    <row r="13" spans="1:16" x14ac:dyDescent="0.3">
      <c r="E13" s="32">
        <v>224</v>
      </c>
      <c r="F13" s="33"/>
      <c r="G13" s="32">
        <v>3</v>
      </c>
      <c r="H13" s="33"/>
      <c r="I13" s="32">
        <f t="shared" si="0"/>
        <v>672</v>
      </c>
      <c r="J13" s="33"/>
      <c r="L13" s="38"/>
      <c r="M13" s="39"/>
    </row>
    <row r="14" spans="1:16" ht="15" thickBot="1" x14ac:dyDescent="0.35">
      <c r="E14" s="42">
        <v>230</v>
      </c>
      <c r="F14" s="43"/>
      <c r="G14" s="42">
        <v>1</v>
      </c>
      <c r="H14" s="43"/>
      <c r="I14" s="42">
        <f t="shared" si="0"/>
        <v>230</v>
      </c>
      <c r="J14" s="43"/>
      <c r="L14" s="40"/>
      <c r="M14" s="41"/>
    </row>
    <row r="15" spans="1:16" ht="15" thickBot="1" x14ac:dyDescent="0.35">
      <c r="E15" s="34" t="s">
        <v>4</v>
      </c>
      <c r="F15" s="35"/>
      <c r="G15" s="44">
        <f>SUM(G9:H14)</f>
        <v>40</v>
      </c>
      <c r="H15" s="45"/>
      <c r="I15" s="34">
        <f>SUM(I9:J14)</f>
        <v>8670</v>
      </c>
      <c r="J15" s="35"/>
    </row>
    <row r="16" spans="1:16" ht="15" thickBot="1" x14ac:dyDescent="0.35">
      <c r="L16" s="34" t="s">
        <v>7</v>
      </c>
      <c r="M16" s="35"/>
    </row>
    <row r="17" spans="12:13" ht="15" thickBot="1" x14ac:dyDescent="0.35">
      <c r="L17" s="2" t="s">
        <v>8</v>
      </c>
      <c r="M17" s="5">
        <f>SUM(M8/M9)</f>
        <v>216.75</v>
      </c>
    </row>
  </sheetData>
  <mergeCells count="28">
    <mergeCell ref="E12:F12"/>
    <mergeCell ref="E13:F13"/>
    <mergeCell ref="E14:F14"/>
    <mergeCell ref="G13:H13"/>
    <mergeCell ref="G14:H14"/>
    <mergeCell ref="L11:M11"/>
    <mergeCell ref="L12:M14"/>
    <mergeCell ref="L16:M16"/>
    <mergeCell ref="E10:F10"/>
    <mergeCell ref="E11:F11"/>
    <mergeCell ref="G10:H10"/>
    <mergeCell ref="G11:H11"/>
    <mergeCell ref="G12:H12"/>
    <mergeCell ref="I10:J10"/>
    <mergeCell ref="I11:J11"/>
    <mergeCell ref="I12:J12"/>
    <mergeCell ref="I13:J13"/>
    <mergeCell ref="I14:J14"/>
    <mergeCell ref="E15:F15"/>
    <mergeCell ref="G15:H15"/>
    <mergeCell ref="I15:J15"/>
    <mergeCell ref="I8:J8"/>
    <mergeCell ref="I9:J9"/>
    <mergeCell ref="A1:P1"/>
    <mergeCell ref="E8:F8"/>
    <mergeCell ref="G8:H8"/>
    <mergeCell ref="E9:F9"/>
    <mergeCell ref="G9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9F20-28F9-4A63-BABB-0A13160C7FDA}">
  <dimension ref="A1:X17"/>
  <sheetViews>
    <sheetView workbookViewId="0">
      <selection activeCell="E22" sqref="E22"/>
    </sheetView>
  </sheetViews>
  <sheetFormatPr defaultColWidth="12.77734375" defaultRowHeight="14.4" x14ac:dyDescent="0.3"/>
  <cols>
    <col min="1" max="1" width="13.77734375" style="1" customWidth="1"/>
    <col min="2" max="15" width="12.77734375" style="1"/>
    <col min="16" max="16" width="14" style="1" customWidth="1"/>
    <col min="17" max="16384" width="12.77734375" style="1"/>
  </cols>
  <sheetData>
    <row r="1" spans="1:24" ht="42.6" customHeight="1" thickBot="1" x14ac:dyDescent="0.35">
      <c r="A1" s="30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46"/>
      <c r="Q1" s="11"/>
      <c r="R1" s="11"/>
      <c r="S1" s="11"/>
      <c r="T1" s="11"/>
      <c r="U1" s="11"/>
      <c r="V1" s="11"/>
      <c r="W1" s="11"/>
      <c r="X1" s="7"/>
    </row>
    <row r="7" spans="1:24" ht="15" thickBot="1" x14ac:dyDescent="0.35"/>
    <row r="8" spans="1:24" ht="15" thickBot="1" x14ac:dyDescent="0.35">
      <c r="C8" s="26" t="s">
        <v>26</v>
      </c>
      <c r="D8" s="27"/>
      <c r="E8" s="26" t="s">
        <v>19</v>
      </c>
      <c r="F8" s="27"/>
      <c r="G8" s="26" t="s">
        <v>10</v>
      </c>
      <c r="H8" s="27"/>
      <c r="I8" s="26" t="s">
        <v>3</v>
      </c>
      <c r="J8" s="27"/>
      <c r="M8" s="2" t="s">
        <v>5</v>
      </c>
      <c r="N8" s="5">
        <f>I16</f>
        <v>514000</v>
      </c>
    </row>
    <row r="9" spans="1:24" ht="15" thickBot="1" x14ac:dyDescent="0.35">
      <c r="C9" s="32" t="s">
        <v>11</v>
      </c>
      <c r="D9" s="33"/>
      <c r="E9" s="28">
        <f>(3000+2000)/2</f>
        <v>2500</v>
      </c>
      <c r="F9" s="29"/>
      <c r="G9" s="32">
        <v>2</v>
      </c>
      <c r="H9" s="33"/>
      <c r="I9" s="28">
        <f>G9*E9</f>
        <v>5000</v>
      </c>
      <c r="J9" s="29"/>
      <c r="M9" s="4" t="s">
        <v>5</v>
      </c>
      <c r="N9" s="6">
        <f>G16</f>
        <v>80</v>
      </c>
    </row>
    <row r="10" spans="1:24" ht="15" thickBot="1" x14ac:dyDescent="0.35">
      <c r="C10" s="32" t="s">
        <v>12</v>
      </c>
      <c r="D10" s="33"/>
      <c r="E10" s="32">
        <f>(4000+3000)/2</f>
        <v>3500</v>
      </c>
      <c r="F10" s="33"/>
      <c r="G10" s="32">
        <v>3</v>
      </c>
      <c r="H10" s="33"/>
      <c r="I10" s="32">
        <f t="shared" ref="I10:I15" si="0">G10*E10</f>
        <v>10500</v>
      </c>
      <c r="J10" s="33"/>
    </row>
    <row r="11" spans="1:24" ht="15" thickBot="1" x14ac:dyDescent="0.35">
      <c r="C11" s="32" t="s">
        <v>13</v>
      </c>
      <c r="D11" s="33"/>
      <c r="E11" s="32">
        <f>(5000+4000)/2</f>
        <v>4500</v>
      </c>
      <c r="F11" s="33"/>
      <c r="G11" s="32">
        <v>7</v>
      </c>
      <c r="H11" s="33"/>
      <c r="I11" s="32">
        <f t="shared" si="0"/>
        <v>31500</v>
      </c>
      <c r="J11" s="33"/>
      <c r="M11" s="34" t="s">
        <v>6</v>
      </c>
      <c r="N11" s="35"/>
    </row>
    <row r="12" spans="1:24" x14ac:dyDescent="0.3">
      <c r="C12" s="32" t="s">
        <v>14</v>
      </c>
      <c r="D12" s="33"/>
      <c r="E12" s="32">
        <f>(6000+5000)/2</f>
        <v>5500</v>
      </c>
      <c r="F12" s="33"/>
      <c r="G12" s="32">
        <v>15</v>
      </c>
      <c r="H12" s="33"/>
      <c r="I12" s="32">
        <f t="shared" si="0"/>
        <v>82500</v>
      </c>
      <c r="J12" s="33"/>
      <c r="M12" s="36"/>
      <c r="N12" s="37"/>
    </row>
    <row r="13" spans="1:24" x14ac:dyDescent="0.3">
      <c r="C13" s="32" t="s">
        <v>15</v>
      </c>
      <c r="D13" s="33"/>
      <c r="E13" s="32">
        <f>(7000+6000)/2</f>
        <v>6500</v>
      </c>
      <c r="F13" s="33"/>
      <c r="G13" s="32">
        <v>25</v>
      </c>
      <c r="H13" s="33"/>
      <c r="I13" s="32">
        <f t="shared" si="0"/>
        <v>162500</v>
      </c>
      <c r="J13" s="33"/>
      <c r="M13" s="38"/>
      <c r="N13" s="39"/>
    </row>
    <row r="14" spans="1:24" ht="15" thickBot="1" x14ac:dyDescent="0.35">
      <c r="C14" s="32" t="s">
        <v>16</v>
      </c>
      <c r="D14" s="33"/>
      <c r="E14" s="32">
        <f>(8000+7000)/2</f>
        <v>7500</v>
      </c>
      <c r="F14" s="33"/>
      <c r="G14" s="32">
        <v>16</v>
      </c>
      <c r="H14" s="33"/>
      <c r="I14" s="32">
        <f t="shared" si="0"/>
        <v>120000</v>
      </c>
      <c r="J14" s="33"/>
      <c r="M14" s="40"/>
      <c r="N14" s="41"/>
    </row>
    <row r="15" spans="1:24" ht="15" thickBot="1" x14ac:dyDescent="0.35">
      <c r="C15" s="42" t="s">
        <v>17</v>
      </c>
      <c r="D15" s="43"/>
      <c r="E15" s="42">
        <f>(9000+8000)/2</f>
        <v>8500</v>
      </c>
      <c r="F15" s="43"/>
      <c r="G15" s="42">
        <v>12</v>
      </c>
      <c r="H15" s="43"/>
      <c r="I15" s="42">
        <f t="shared" si="0"/>
        <v>102000</v>
      </c>
      <c r="J15" s="43"/>
    </row>
    <row r="16" spans="1:24" ht="15" thickBot="1" x14ac:dyDescent="0.35">
      <c r="C16" s="34" t="s">
        <v>4</v>
      </c>
      <c r="D16" s="47"/>
      <c r="E16" s="47"/>
      <c r="F16" s="35"/>
      <c r="G16" s="44">
        <f>SUM(G9:H15)</f>
        <v>80</v>
      </c>
      <c r="H16" s="45"/>
      <c r="I16" s="34">
        <f>SUM(I9:J15)</f>
        <v>514000</v>
      </c>
      <c r="J16" s="35"/>
      <c r="M16" s="34" t="s">
        <v>7</v>
      </c>
      <c r="N16" s="35"/>
    </row>
    <row r="17" spans="13:14" ht="15" thickBot="1" x14ac:dyDescent="0.35">
      <c r="M17" s="2" t="s">
        <v>8</v>
      </c>
      <c r="N17" s="5">
        <f>SUM(N8/N9)</f>
        <v>6425</v>
      </c>
    </row>
  </sheetData>
  <mergeCells count="39">
    <mergeCell ref="E12:F12"/>
    <mergeCell ref="E13:F13"/>
    <mergeCell ref="E14:F14"/>
    <mergeCell ref="E15:F15"/>
    <mergeCell ref="C16:F16"/>
    <mergeCell ref="C12:D12"/>
    <mergeCell ref="C14:D14"/>
    <mergeCell ref="G14:H14"/>
    <mergeCell ref="I14:J14"/>
    <mergeCell ref="G16:H16"/>
    <mergeCell ref="I16:J16"/>
    <mergeCell ref="C15:D15"/>
    <mergeCell ref="G15:H15"/>
    <mergeCell ref="I15:J15"/>
    <mergeCell ref="A1:P1"/>
    <mergeCell ref="C10:D10"/>
    <mergeCell ref="G10:H10"/>
    <mergeCell ref="I10:J10"/>
    <mergeCell ref="C11:D11"/>
    <mergeCell ref="G11:H11"/>
    <mergeCell ref="I11:J11"/>
    <mergeCell ref="E10:F10"/>
    <mergeCell ref="E11:F11"/>
    <mergeCell ref="M16:N16"/>
    <mergeCell ref="M12:N14"/>
    <mergeCell ref="M11:N11"/>
    <mergeCell ref="C8:D8"/>
    <mergeCell ref="G8:H8"/>
    <mergeCell ref="I8:J8"/>
    <mergeCell ref="C9:D9"/>
    <mergeCell ref="G9:H9"/>
    <mergeCell ref="I9:J9"/>
    <mergeCell ref="E8:F8"/>
    <mergeCell ref="E9:F9"/>
    <mergeCell ref="G12:H12"/>
    <mergeCell ref="I12:J12"/>
    <mergeCell ref="C13:D13"/>
    <mergeCell ref="G13:H13"/>
    <mergeCell ref="I13:J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E42-6BD4-42C0-8466-BC3A8287F4C5}">
  <dimension ref="A1:X17"/>
  <sheetViews>
    <sheetView workbookViewId="0">
      <selection activeCell="E25" sqref="E25"/>
    </sheetView>
  </sheetViews>
  <sheetFormatPr defaultColWidth="12.77734375" defaultRowHeight="14.4" x14ac:dyDescent="0.3"/>
  <cols>
    <col min="1" max="1" width="14" style="1" customWidth="1"/>
    <col min="2" max="15" width="12.77734375" style="1"/>
    <col min="16" max="16" width="13.77734375" style="1" customWidth="1"/>
    <col min="17" max="16384" width="12.77734375" style="1"/>
  </cols>
  <sheetData>
    <row r="1" spans="1:24" ht="42.6" customHeight="1" thickBot="1" x14ac:dyDescent="0.35">
      <c r="A1" s="30" t="s">
        <v>18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46"/>
      <c r="Q1" s="11"/>
      <c r="R1" s="11"/>
      <c r="S1" s="11"/>
      <c r="T1" s="11"/>
      <c r="U1" s="11"/>
      <c r="V1" s="11"/>
      <c r="W1" s="11"/>
      <c r="X1" s="7"/>
    </row>
    <row r="7" spans="1:24" ht="15" thickBot="1" x14ac:dyDescent="0.35"/>
    <row r="8" spans="1:24" ht="15" thickBot="1" x14ac:dyDescent="0.35">
      <c r="C8" s="26" t="s">
        <v>27</v>
      </c>
      <c r="D8" s="27"/>
      <c r="E8" s="26" t="s">
        <v>19</v>
      </c>
      <c r="F8" s="27"/>
      <c r="G8" s="26" t="s">
        <v>28</v>
      </c>
      <c r="H8" s="27"/>
      <c r="I8" s="26" t="s">
        <v>3</v>
      </c>
      <c r="J8" s="27"/>
      <c r="M8" s="2" t="s">
        <v>5</v>
      </c>
      <c r="N8" s="5">
        <f>I14</f>
        <v>3370</v>
      </c>
    </row>
    <row r="9" spans="1:24" ht="15" thickBot="1" x14ac:dyDescent="0.35">
      <c r="C9" s="32" t="s">
        <v>20</v>
      </c>
      <c r="D9" s="33"/>
      <c r="E9" s="28">
        <f>(10+0)/2</f>
        <v>5</v>
      </c>
      <c r="F9" s="29"/>
      <c r="G9" s="32">
        <v>3</v>
      </c>
      <c r="H9" s="33"/>
      <c r="I9" s="28">
        <f>G9*E9</f>
        <v>15</v>
      </c>
      <c r="J9" s="29"/>
      <c r="M9" s="4" t="s">
        <v>5</v>
      </c>
      <c r="N9" s="6">
        <f>G14</f>
        <v>110</v>
      </c>
    </row>
    <row r="10" spans="1:24" ht="15" thickBot="1" x14ac:dyDescent="0.35">
      <c r="C10" s="48" t="s">
        <v>24</v>
      </c>
      <c r="D10" s="49"/>
      <c r="E10" s="32">
        <f>(20+10)/2</f>
        <v>15</v>
      </c>
      <c r="F10" s="33"/>
      <c r="G10" s="32">
        <v>14</v>
      </c>
      <c r="H10" s="33"/>
      <c r="I10" s="32">
        <f t="shared" ref="I10:I13" si="0">G10*E10</f>
        <v>210</v>
      </c>
      <c r="J10" s="33"/>
    </row>
    <row r="11" spans="1:24" ht="15" thickBot="1" x14ac:dyDescent="0.35">
      <c r="C11" s="32" t="s">
        <v>21</v>
      </c>
      <c r="D11" s="33"/>
      <c r="E11" s="32">
        <f>(30+20)/2</f>
        <v>25</v>
      </c>
      <c r="F11" s="33"/>
      <c r="G11" s="32">
        <v>32</v>
      </c>
      <c r="H11" s="33"/>
      <c r="I11" s="32">
        <f t="shared" si="0"/>
        <v>800</v>
      </c>
      <c r="J11" s="33"/>
      <c r="M11" s="34" t="s">
        <v>6</v>
      </c>
      <c r="N11" s="35"/>
    </row>
    <row r="12" spans="1:24" x14ac:dyDescent="0.3">
      <c r="C12" s="32" t="s">
        <v>22</v>
      </c>
      <c r="D12" s="33"/>
      <c r="E12" s="32">
        <f>(40+30)/2</f>
        <v>35</v>
      </c>
      <c r="F12" s="33"/>
      <c r="G12" s="32">
        <v>40</v>
      </c>
      <c r="H12" s="33"/>
      <c r="I12" s="32">
        <f t="shared" si="0"/>
        <v>1400</v>
      </c>
      <c r="J12" s="33"/>
      <c r="M12" s="36"/>
      <c r="N12" s="37"/>
    </row>
    <row r="13" spans="1:24" ht="15" thickBot="1" x14ac:dyDescent="0.35">
      <c r="C13" s="32" t="s">
        <v>23</v>
      </c>
      <c r="D13" s="33"/>
      <c r="E13" s="32">
        <f>(50+40)/2</f>
        <v>45</v>
      </c>
      <c r="F13" s="33"/>
      <c r="G13" s="32">
        <v>21</v>
      </c>
      <c r="H13" s="33"/>
      <c r="I13" s="32">
        <f t="shared" si="0"/>
        <v>945</v>
      </c>
      <c r="J13" s="33"/>
      <c r="M13" s="38"/>
      <c r="N13" s="39"/>
    </row>
    <row r="14" spans="1:24" ht="15" thickBot="1" x14ac:dyDescent="0.35">
      <c r="C14" s="34" t="s">
        <v>4</v>
      </c>
      <c r="D14" s="47"/>
      <c r="E14" s="47"/>
      <c r="F14" s="35"/>
      <c r="G14" s="44">
        <f>SUM(G9:H13)</f>
        <v>110</v>
      </c>
      <c r="H14" s="45"/>
      <c r="I14" s="34">
        <f>SUM(I9:J13)</f>
        <v>3370</v>
      </c>
      <c r="J14" s="35"/>
      <c r="M14" s="40"/>
      <c r="N14" s="41"/>
    </row>
    <row r="15" spans="1:24" ht="15" thickBot="1" x14ac:dyDescent="0.35"/>
    <row r="16" spans="1:24" ht="15" thickBot="1" x14ac:dyDescent="0.35">
      <c r="M16" s="34" t="s">
        <v>7</v>
      </c>
      <c r="N16" s="35"/>
    </row>
    <row r="17" spans="13:14" ht="15" thickBot="1" x14ac:dyDescent="0.35">
      <c r="M17" s="2" t="s">
        <v>8</v>
      </c>
      <c r="N17" s="5">
        <f>SUM(N8/N9)</f>
        <v>30.636363636363637</v>
      </c>
    </row>
  </sheetData>
  <mergeCells count="31">
    <mergeCell ref="M16:N16"/>
    <mergeCell ref="C12:D12"/>
    <mergeCell ref="E12:F12"/>
    <mergeCell ref="G12:H12"/>
    <mergeCell ref="I12:J12"/>
    <mergeCell ref="M11:N11"/>
    <mergeCell ref="C13:D13"/>
    <mergeCell ref="E13:F13"/>
    <mergeCell ref="G13:H13"/>
    <mergeCell ref="I13:J13"/>
    <mergeCell ref="M12:N14"/>
    <mergeCell ref="C14:F14"/>
    <mergeCell ref="G14:H14"/>
    <mergeCell ref="I14:J14"/>
    <mergeCell ref="C10:D10"/>
    <mergeCell ref="E10:F10"/>
    <mergeCell ref="G10:H10"/>
    <mergeCell ref="I10:J10"/>
    <mergeCell ref="C11:D11"/>
    <mergeCell ref="E11:F11"/>
    <mergeCell ref="G11:H11"/>
    <mergeCell ref="I11:J11"/>
    <mergeCell ref="C9:D9"/>
    <mergeCell ref="E9:F9"/>
    <mergeCell ref="G9:H9"/>
    <mergeCell ref="I9:J9"/>
    <mergeCell ref="A1:P1"/>
    <mergeCell ref="C8:D8"/>
    <mergeCell ref="E8:F8"/>
    <mergeCell ref="G8:H8"/>
    <mergeCell ref="I8:J8"/>
  </mergeCells>
  <pageMargins left="0.7" right="0.7" top="0.75" bottom="0.75" header="0.3" footer="0.3"/>
  <ignoredErrors>
    <ignoredError sqref="C10" twoDigitTextYear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FD37-8D8F-4DD2-80C5-69328E28B76C}">
  <dimension ref="A1:X95"/>
  <sheetViews>
    <sheetView tabSelected="1" zoomScale="85" zoomScaleNormal="85" workbookViewId="0">
      <selection activeCell="P10" sqref="P10"/>
    </sheetView>
  </sheetViews>
  <sheetFormatPr defaultColWidth="12.77734375" defaultRowHeight="14.4" x14ac:dyDescent="0.3"/>
  <cols>
    <col min="1" max="1" width="13.88671875" style="1" customWidth="1"/>
    <col min="2" max="15" width="12.77734375" style="1"/>
    <col min="16" max="16" width="13.88671875" style="1" customWidth="1"/>
    <col min="17" max="16384" width="12.77734375" style="1"/>
  </cols>
  <sheetData>
    <row r="1" spans="1:24" ht="42.6" customHeight="1" thickBot="1" x14ac:dyDescent="0.35">
      <c r="A1" s="60" t="s">
        <v>25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  <c r="Q1" s="12"/>
      <c r="R1" s="12"/>
      <c r="S1" s="12"/>
      <c r="T1" s="12"/>
      <c r="U1" s="12"/>
      <c r="V1" s="12"/>
      <c r="W1" s="12"/>
      <c r="X1" s="7"/>
    </row>
    <row r="3" spans="1:24" ht="15" thickBot="1" x14ac:dyDescent="0.35"/>
    <row r="4" spans="1:24" ht="15" thickBot="1" x14ac:dyDescent="0.35">
      <c r="D4" s="26" t="s">
        <v>75</v>
      </c>
      <c r="E4" s="27"/>
      <c r="F4" s="26" t="s">
        <v>19</v>
      </c>
      <c r="G4" s="27"/>
      <c r="H4" s="26" t="s">
        <v>76</v>
      </c>
      <c r="I4" s="27"/>
      <c r="J4" s="26" t="s">
        <v>47</v>
      </c>
      <c r="K4" s="27"/>
      <c r="L4" s="26" t="s">
        <v>3</v>
      </c>
      <c r="M4" s="27"/>
    </row>
    <row r="5" spans="1:24" x14ac:dyDescent="0.3">
      <c r="D5" s="56" t="s">
        <v>29</v>
      </c>
      <c r="E5" s="57"/>
      <c r="F5" s="28">
        <f>((-8)+(-10))/2</f>
        <v>-9</v>
      </c>
      <c r="G5" s="29"/>
      <c r="H5" s="28">
        <v>23</v>
      </c>
      <c r="I5" s="29"/>
      <c r="J5" s="28">
        <f>H5</f>
        <v>23</v>
      </c>
      <c r="K5" s="29"/>
      <c r="L5" s="28">
        <f t="shared" ref="L5:L15" si="0">SUM(H5*F5)</f>
        <v>-207</v>
      </c>
      <c r="M5" s="29"/>
    </row>
    <row r="6" spans="1:24" x14ac:dyDescent="0.3">
      <c r="D6" s="48" t="s">
        <v>30</v>
      </c>
      <c r="E6" s="49"/>
      <c r="F6" s="32">
        <f>((-6)+(-8))/2</f>
        <v>-7</v>
      </c>
      <c r="G6" s="33"/>
      <c r="H6" s="32">
        <v>35</v>
      </c>
      <c r="I6" s="33"/>
      <c r="J6" s="32">
        <f t="shared" ref="J6:J15" si="1">J5+H6</f>
        <v>58</v>
      </c>
      <c r="K6" s="33"/>
      <c r="L6" s="32">
        <f t="shared" si="0"/>
        <v>-245</v>
      </c>
      <c r="M6" s="33"/>
    </row>
    <row r="7" spans="1:24" x14ac:dyDescent="0.3">
      <c r="D7" s="48" t="s">
        <v>31</v>
      </c>
      <c r="E7" s="49"/>
      <c r="F7" s="32">
        <f>((-4)+(-6))/2</f>
        <v>-5</v>
      </c>
      <c r="G7" s="33"/>
      <c r="H7" s="32">
        <v>60</v>
      </c>
      <c r="I7" s="33"/>
      <c r="J7" s="32">
        <f t="shared" si="1"/>
        <v>118</v>
      </c>
      <c r="K7" s="33"/>
      <c r="L7" s="32">
        <f t="shared" si="0"/>
        <v>-300</v>
      </c>
      <c r="M7" s="33"/>
    </row>
    <row r="8" spans="1:24" x14ac:dyDescent="0.3">
      <c r="D8" s="48" t="s">
        <v>32</v>
      </c>
      <c r="E8" s="49"/>
      <c r="F8" s="32">
        <f>((-2)+(-4))/2</f>
        <v>-3</v>
      </c>
      <c r="G8" s="33"/>
      <c r="H8" s="32">
        <v>102</v>
      </c>
      <c r="I8" s="33"/>
      <c r="J8" s="32">
        <f t="shared" si="1"/>
        <v>220</v>
      </c>
      <c r="K8" s="33"/>
      <c r="L8" s="32">
        <f t="shared" si="0"/>
        <v>-306</v>
      </c>
      <c r="M8" s="33"/>
    </row>
    <row r="9" spans="1:24" x14ac:dyDescent="0.3">
      <c r="D9" s="48" t="s">
        <v>33</v>
      </c>
      <c r="E9" s="49"/>
      <c r="F9" s="32">
        <f>((0)+(-2))/2</f>
        <v>-1</v>
      </c>
      <c r="G9" s="33"/>
      <c r="H9" s="32">
        <v>166</v>
      </c>
      <c r="I9" s="33"/>
      <c r="J9" s="32">
        <f t="shared" si="1"/>
        <v>386</v>
      </c>
      <c r="K9" s="33"/>
      <c r="L9" s="32">
        <f t="shared" si="0"/>
        <v>-166</v>
      </c>
      <c r="M9" s="33"/>
    </row>
    <row r="10" spans="1:24" x14ac:dyDescent="0.3">
      <c r="D10" s="48" t="s">
        <v>34</v>
      </c>
      <c r="E10" s="49"/>
      <c r="F10" s="32">
        <f>(2+0)/2</f>
        <v>1</v>
      </c>
      <c r="G10" s="33"/>
      <c r="H10" s="32">
        <v>240</v>
      </c>
      <c r="I10" s="33"/>
      <c r="J10" s="32">
        <f t="shared" si="1"/>
        <v>626</v>
      </c>
      <c r="K10" s="33"/>
      <c r="L10" s="32">
        <f t="shared" si="0"/>
        <v>240</v>
      </c>
      <c r="M10" s="33"/>
    </row>
    <row r="11" spans="1:24" x14ac:dyDescent="0.3">
      <c r="D11" s="48" t="s">
        <v>35</v>
      </c>
      <c r="E11" s="49"/>
      <c r="F11" s="32">
        <f>(4+2)/2</f>
        <v>3</v>
      </c>
      <c r="G11" s="33"/>
      <c r="H11" s="32">
        <v>190</v>
      </c>
      <c r="I11" s="33"/>
      <c r="J11" s="32">
        <f t="shared" si="1"/>
        <v>816</v>
      </c>
      <c r="K11" s="33"/>
      <c r="L11" s="32">
        <f t="shared" si="0"/>
        <v>570</v>
      </c>
      <c r="M11" s="33"/>
    </row>
    <row r="12" spans="1:24" x14ac:dyDescent="0.3">
      <c r="D12" s="48" t="s">
        <v>36</v>
      </c>
      <c r="E12" s="49"/>
      <c r="F12" s="32">
        <f>(6+4)/2</f>
        <v>5</v>
      </c>
      <c r="G12" s="33"/>
      <c r="H12" s="32">
        <v>143</v>
      </c>
      <c r="I12" s="33"/>
      <c r="J12" s="32">
        <f t="shared" si="1"/>
        <v>959</v>
      </c>
      <c r="K12" s="33"/>
      <c r="L12" s="32">
        <f t="shared" si="0"/>
        <v>715</v>
      </c>
      <c r="M12" s="33"/>
    </row>
    <row r="13" spans="1:24" x14ac:dyDescent="0.3">
      <c r="D13" s="48" t="s">
        <v>37</v>
      </c>
      <c r="E13" s="49"/>
      <c r="F13" s="32">
        <f>(8+6)/2</f>
        <v>7</v>
      </c>
      <c r="G13" s="33"/>
      <c r="H13" s="32">
        <v>64</v>
      </c>
      <c r="I13" s="33"/>
      <c r="J13" s="32">
        <f t="shared" si="1"/>
        <v>1023</v>
      </c>
      <c r="K13" s="33"/>
      <c r="L13" s="32">
        <f t="shared" si="0"/>
        <v>448</v>
      </c>
      <c r="M13" s="33"/>
    </row>
    <row r="14" spans="1:24" x14ac:dyDescent="0.3">
      <c r="D14" s="48" t="s">
        <v>38</v>
      </c>
      <c r="E14" s="49"/>
      <c r="F14" s="32">
        <f>(10+8)/2</f>
        <v>9</v>
      </c>
      <c r="G14" s="33"/>
      <c r="H14" s="32">
        <v>26</v>
      </c>
      <c r="I14" s="33"/>
      <c r="J14" s="32">
        <f t="shared" si="1"/>
        <v>1049</v>
      </c>
      <c r="K14" s="33"/>
      <c r="L14" s="32">
        <f t="shared" si="0"/>
        <v>234</v>
      </c>
      <c r="M14" s="33"/>
    </row>
    <row r="15" spans="1:24" ht="15" thickBot="1" x14ac:dyDescent="0.35">
      <c r="D15" s="63" t="s">
        <v>39</v>
      </c>
      <c r="E15" s="64"/>
      <c r="F15" s="42">
        <f>(12+10)/2</f>
        <v>11</v>
      </c>
      <c r="G15" s="43"/>
      <c r="H15" s="42">
        <v>15</v>
      </c>
      <c r="I15" s="43"/>
      <c r="J15" s="42">
        <f t="shared" si="1"/>
        <v>1064</v>
      </c>
      <c r="K15" s="43"/>
      <c r="L15" s="42">
        <f t="shared" si="0"/>
        <v>165</v>
      </c>
      <c r="M15" s="43"/>
    </row>
    <row r="16" spans="1:24" ht="15" thickBot="1" x14ac:dyDescent="0.35">
      <c r="D16" s="34" t="s">
        <v>4</v>
      </c>
      <c r="E16" s="35"/>
      <c r="F16" s="58" t="s">
        <v>51</v>
      </c>
      <c r="G16" s="59"/>
      <c r="H16" s="42">
        <f>SUM(H5:I15)</f>
        <v>1064</v>
      </c>
      <c r="I16" s="43"/>
      <c r="J16" s="42" t="s">
        <v>51</v>
      </c>
      <c r="K16" s="43"/>
      <c r="L16" s="58">
        <f>SUM(L5:M15)</f>
        <v>1148</v>
      </c>
      <c r="M16" s="59"/>
    </row>
    <row r="18" spans="3:14" ht="15" thickBot="1" x14ac:dyDescent="0.35"/>
    <row r="19" spans="3:14" ht="15" thickBot="1" x14ac:dyDescent="0.35">
      <c r="C19" s="14"/>
      <c r="D19" s="23"/>
      <c r="E19" s="23"/>
      <c r="F19" s="15"/>
      <c r="G19" s="14"/>
      <c r="H19" s="23"/>
      <c r="I19" s="23"/>
      <c r="J19" s="15"/>
      <c r="K19" s="14"/>
      <c r="L19" s="23"/>
      <c r="M19" s="23"/>
      <c r="N19" s="15"/>
    </row>
    <row r="20" spans="3:14" x14ac:dyDescent="0.3">
      <c r="C20" s="16"/>
      <c r="D20" s="52" t="s">
        <v>40</v>
      </c>
      <c r="E20" s="53"/>
      <c r="F20" s="17"/>
      <c r="G20" s="16"/>
      <c r="H20" s="52" t="s">
        <v>41</v>
      </c>
      <c r="I20" s="53"/>
      <c r="J20" s="17"/>
      <c r="K20" s="16"/>
      <c r="L20" s="52" t="s">
        <v>58</v>
      </c>
      <c r="M20" s="53"/>
      <c r="N20" s="17"/>
    </row>
    <row r="21" spans="3:14" ht="15" thickBot="1" x14ac:dyDescent="0.35">
      <c r="C21" s="16"/>
      <c r="D21" s="54"/>
      <c r="E21" s="55"/>
      <c r="F21" s="17"/>
      <c r="G21" s="16"/>
      <c r="H21" s="54"/>
      <c r="I21" s="55"/>
      <c r="J21" s="17"/>
      <c r="K21" s="16"/>
      <c r="L21" s="54"/>
      <c r="M21" s="55"/>
      <c r="N21" s="17"/>
    </row>
    <row r="22" spans="3:14" ht="15" thickBot="1" x14ac:dyDescent="0.35">
      <c r="C22" s="16"/>
      <c r="D22" s="8"/>
      <c r="E22" s="8"/>
      <c r="F22" s="17"/>
      <c r="G22" s="16"/>
      <c r="J22" s="17"/>
      <c r="K22" s="16"/>
      <c r="N22" s="17"/>
    </row>
    <row r="23" spans="3:14" ht="15" thickBot="1" x14ac:dyDescent="0.35">
      <c r="C23" s="16"/>
      <c r="D23" s="34" t="s">
        <v>44</v>
      </c>
      <c r="E23" s="35"/>
      <c r="F23" s="17"/>
      <c r="G23" s="16"/>
      <c r="H23" s="34" t="s">
        <v>44</v>
      </c>
      <c r="I23" s="35"/>
      <c r="J23" s="17"/>
      <c r="K23" s="16"/>
      <c r="L23" s="34" t="s">
        <v>44</v>
      </c>
      <c r="M23" s="35"/>
      <c r="N23" s="17"/>
    </row>
    <row r="24" spans="3:14" x14ac:dyDescent="0.3">
      <c r="C24" s="16"/>
      <c r="D24" s="36"/>
      <c r="E24" s="37"/>
      <c r="F24" s="17"/>
      <c r="G24" s="16"/>
      <c r="H24" s="36"/>
      <c r="I24" s="37"/>
      <c r="J24" s="17"/>
      <c r="K24" s="16"/>
      <c r="L24" s="36"/>
      <c r="M24" s="37"/>
      <c r="N24" s="17"/>
    </row>
    <row r="25" spans="3:14" x14ac:dyDescent="0.3">
      <c r="C25" s="16"/>
      <c r="D25" s="38"/>
      <c r="E25" s="39"/>
      <c r="F25" s="17"/>
      <c r="G25" s="16"/>
      <c r="H25" s="38"/>
      <c r="I25" s="39"/>
      <c r="J25" s="17"/>
      <c r="K25" s="16"/>
      <c r="L25" s="38"/>
      <c r="M25" s="39"/>
      <c r="N25" s="17"/>
    </row>
    <row r="26" spans="3:14" ht="15" thickBot="1" x14ac:dyDescent="0.35">
      <c r="C26" s="16"/>
      <c r="D26" s="40"/>
      <c r="E26" s="41"/>
      <c r="F26" s="17"/>
      <c r="G26" s="16"/>
      <c r="H26" s="40"/>
      <c r="I26" s="41"/>
      <c r="J26" s="17"/>
      <c r="K26" s="16"/>
      <c r="L26" s="40"/>
      <c r="M26" s="41"/>
      <c r="N26" s="17"/>
    </row>
    <row r="27" spans="3:14" ht="15" thickBot="1" x14ac:dyDescent="0.35">
      <c r="C27" s="16"/>
      <c r="F27" s="17"/>
      <c r="G27" s="16"/>
      <c r="J27" s="17"/>
      <c r="K27" s="16"/>
      <c r="N27" s="17"/>
    </row>
    <row r="28" spans="3:14" ht="15" thickBot="1" x14ac:dyDescent="0.35">
      <c r="C28" s="16"/>
      <c r="D28" s="2" t="s">
        <v>5</v>
      </c>
      <c r="E28" s="5">
        <f>L16</f>
        <v>1148</v>
      </c>
      <c r="F28" s="17"/>
      <c r="G28" s="16"/>
      <c r="H28" s="2" t="s">
        <v>42</v>
      </c>
      <c r="I28" s="5" t="s">
        <v>43</v>
      </c>
      <c r="J28" s="17"/>
      <c r="K28" s="16"/>
      <c r="L28" s="5" t="s">
        <v>53</v>
      </c>
      <c r="M28" s="5" t="s">
        <v>54</v>
      </c>
      <c r="N28" s="17"/>
    </row>
    <row r="29" spans="3:14" ht="15" thickBot="1" x14ac:dyDescent="0.35">
      <c r="C29" s="16"/>
      <c r="D29" s="4" t="s">
        <v>5</v>
      </c>
      <c r="E29" s="6">
        <f>H16</f>
        <v>1064</v>
      </c>
      <c r="F29" s="17"/>
      <c r="G29" s="16"/>
      <c r="H29" s="4" t="s">
        <v>42</v>
      </c>
      <c r="I29" s="6">
        <f>H16/2</f>
        <v>532</v>
      </c>
      <c r="J29" s="17"/>
      <c r="K29" s="16"/>
      <c r="L29" s="5" t="s">
        <v>53</v>
      </c>
      <c r="M29" s="13" t="s">
        <v>60</v>
      </c>
      <c r="N29" s="17"/>
    </row>
    <row r="30" spans="3:14" ht="15" thickBot="1" x14ac:dyDescent="0.35">
      <c r="C30" s="16"/>
      <c r="F30" s="17"/>
      <c r="G30" s="16"/>
      <c r="H30" s="2" t="s">
        <v>42</v>
      </c>
      <c r="I30" s="9" t="s">
        <v>52</v>
      </c>
      <c r="J30" s="17"/>
      <c r="K30" s="16"/>
      <c r="N30" s="17"/>
    </row>
    <row r="31" spans="3:14" ht="15" thickBot="1" x14ac:dyDescent="0.35">
      <c r="C31" s="16"/>
      <c r="D31" s="34" t="s">
        <v>40</v>
      </c>
      <c r="E31" s="35"/>
      <c r="F31" s="17"/>
      <c r="G31" s="16"/>
      <c r="J31" s="17"/>
      <c r="K31" s="16"/>
      <c r="L31" s="2" t="s">
        <v>45</v>
      </c>
      <c r="M31" s="5">
        <v>0</v>
      </c>
      <c r="N31" s="17"/>
    </row>
    <row r="32" spans="3:14" ht="15" thickBot="1" x14ac:dyDescent="0.35">
      <c r="C32" s="16"/>
      <c r="D32" s="34">
        <f>SUM(E28/E29)</f>
        <v>1.0789473684210527</v>
      </c>
      <c r="E32" s="35"/>
      <c r="F32" s="17"/>
      <c r="G32" s="16"/>
      <c r="H32" s="2" t="s">
        <v>45</v>
      </c>
      <c r="I32" s="5">
        <v>0</v>
      </c>
      <c r="J32" s="17"/>
      <c r="K32" s="16"/>
      <c r="L32" s="3" t="s">
        <v>55</v>
      </c>
      <c r="M32" s="10">
        <f>H9</f>
        <v>166</v>
      </c>
      <c r="N32" s="17"/>
    </row>
    <row r="33" spans="3:14" ht="15" thickBot="1" x14ac:dyDescent="0.35">
      <c r="C33" s="16"/>
      <c r="F33" s="17"/>
      <c r="G33" s="16"/>
      <c r="H33" s="3" t="s">
        <v>46</v>
      </c>
      <c r="I33" s="10">
        <f>I29</f>
        <v>532</v>
      </c>
      <c r="J33" s="17"/>
      <c r="K33" s="16"/>
      <c r="L33" s="2" t="s">
        <v>56</v>
      </c>
      <c r="M33" s="5">
        <f>H10</f>
        <v>240</v>
      </c>
      <c r="N33" s="17"/>
    </row>
    <row r="34" spans="3:14" ht="15" thickBot="1" x14ac:dyDescent="0.35">
      <c r="C34" s="16"/>
      <c r="F34" s="17"/>
      <c r="G34" s="16"/>
      <c r="H34" s="2" t="s">
        <v>47</v>
      </c>
      <c r="I34" s="5">
        <f>J9</f>
        <v>386</v>
      </c>
      <c r="J34" s="17"/>
      <c r="K34" s="16"/>
      <c r="L34" s="3" t="s">
        <v>57</v>
      </c>
      <c r="M34" s="10">
        <f>H11</f>
        <v>190</v>
      </c>
      <c r="N34" s="17"/>
    </row>
    <row r="35" spans="3:14" ht="15" thickBot="1" x14ac:dyDescent="0.35">
      <c r="C35" s="16"/>
      <c r="F35" s="17"/>
      <c r="G35" s="16"/>
      <c r="H35" s="3" t="s">
        <v>48</v>
      </c>
      <c r="I35" s="10">
        <f>H10</f>
        <v>240</v>
      </c>
      <c r="J35" s="17"/>
      <c r="K35" s="16"/>
      <c r="L35" s="2" t="s">
        <v>49</v>
      </c>
      <c r="M35" s="5">
        <f>2-0</f>
        <v>2</v>
      </c>
      <c r="N35" s="17"/>
    </row>
    <row r="36" spans="3:14" ht="15" thickBot="1" x14ac:dyDescent="0.35">
      <c r="C36" s="16"/>
      <c r="F36" s="17"/>
      <c r="G36" s="16"/>
      <c r="H36" s="2" t="s">
        <v>49</v>
      </c>
      <c r="I36" s="5">
        <f>2-0</f>
        <v>2</v>
      </c>
      <c r="J36" s="17"/>
      <c r="K36" s="16"/>
      <c r="N36" s="17"/>
    </row>
    <row r="37" spans="3:14" ht="15" thickBot="1" x14ac:dyDescent="0.35">
      <c r="C37" s="16"/>
      <c r="F37" s="17"/>
      <c r="G37" s="16"/>
      <c r="J37" s="17"/>
      <c r="K37" s="16"/>
      <c r="L37" s="34" t="s">
        <v>58</v>
      </c>
      <c r="M37" s="35"/>
      <c r="N37" s="17"/>
    </row>
    <row r="38" spans="3:14" ht="15" thickBot="1" x14ac:dyDescent="0.35">
      <c r="C38" s="16"/>
      <c r="F38" s="17"/>
      <c r="G38" s="16"/>
      <c r="H38" s="34" t="s">
        <v>41</v>
      </c>
      <c r="I38" s="35"/>
      <c r="J38" s="17"/>
      <c r="K38" s="16"/>
      <c r="L38" s="38" t="s">
        <v>59</v>
      </c>
      <c r="M38" s="39"/>
      <c r="N38" s="17"/>
    </row>
    <row r="39" spans="3:14" ht="15" thickBot="1" x14ac:dyDescent="0.35">
      <c r="C39" s="16"/>
      <c r="F39" s="17"/>
      <c r="G39" s="16"/>
      <c r="H39" s="34" t="s">
        <v>50</v>
      </c>
      <c r="I39" s="35"/>
      <c r="J39" s="17"/>
      <c r="K39" s="16"/>
      <c r="L39" s="50">
        <f>M31+((M33-M32)/(2*M33-M32-M34))*M35</f>
        <v>1.1935483870967742</v>
      </c>
      <c r="M39" s="51"/>
      <c r="N39" s="17"/>
    </row>
    <row r="40" spans="3:14" ht="15" thickBot="1" x14ac:dyDescent="0.35">
      <c r="C40" s="16"/>
      <c r="F40" s="17"/>
      <c r="G40" s="16"/>
      <c r="H40" s="50">
        <f>I32+((I33-I34)/I35)*I36</f>
        <v>1.2166666666666666</v>
      </c>
      <c r="I40" s="51"/>
      <c r="J40" s="17"/>
      <c r="K40" s="16"/>
      <c r="N40" s="17"/>
    </row>
    <row r="41" spans="3:14" ht="15" thickBot="1" x14ac:dyDescent="0.35">
      <c r="C41" s="18"/>
      <c r="D41" s="24"/>
      <c r="E41" s="24"/>
      <c r="F41" s="19"/>
      <c r="G41" s="18"/>
      <c r="H41" s="24"/>
      <c r="I41" s="24"/>
      <c r="J41" s="19"/>
      <c r="K41" s="18"/>
      <c r="L41" s="24"/>
      <c r="M41" s="24"/>
      <c r="N41" s="19"/>
    </row>
    <row r="42" spans="3:14" ht="15" thickBot="1" x14ac:dyDescent="0.35">
      <c r="C42" s="14"/>
      <c r="D42" s="23"/>
      <c r="E42" s="23"/>
      <c r="F42" s="23"/>
      <c r="G42" s="14"/>
      <c r="H42" s="23"/>
      <c r="I42" s="23"/>
      <c r="J42" s="15"/>
      <c r="K42" s="23"/>
      <c r="L42" s="23"/>
      <c r="M42" s="23"/>
      <c r="N42" s="15"/>
    </row>
    <row r="43" spans="3:14" x14ac:dyDescent="0.3">
      <c r="C43" s="16"/>
      <c r="D43" s="52" t="s">
        <v>61</v>
      </c>
      <c r="E43" s="53"/>
      <c r="G43" s="16"/>
      <c r="H43" s="52" t="s">
        <v>62</v>
      </c>
      <c r="I43" s="53"/>
      <c r="J43" s="17"/>
      <c r="L43" s="52" t="s">
        <v>63</v>
      </c>
      <c r="M43" s="53"/>
      <c r="N43" s="17"/>
    </row>
    <row r="44" spans="3:14" ht="15" thickBot="1" x14ac:dyDescent="0.35">
      <c r="C44" s="16"/>
      <c r="D44" s="54"/>
      <c r="E44" s="55"/>
      <c r="G44" s="16"/>
      <c r="H44" s="54"/>
      <c r="I44" s="55"/>
      <c r="J44" s="17"/>
      <c r="L44" s="54"/>
      <c r="M44" s="55"/>
      <c r="N44" s="17"/>
    </row>
    <row r="45" spans="3:14" ht="15" thickBot="1" x14ac:dyDescent="0.35">
      <c r="C45" s="16"/>
      <c r="D45" s="22"/>
      <c r="E45" s="22"/>
      <c r="G45" s="16"/>
      <c r="H45" s="22"/>
      <c r="I45" s="22"/>
      <c r="J45" s="17"/>
      <c r="L45" s="22"/>
      <c r="M45" s="22"/>
      <c r="N45" s="17"/>
    </row>
    <row r="46" spans="3:14" ht="15" thickBot="1" x14ac:dyDescent="0.35">
      <c r="C46" s="16"/>
      <c r="D46" s="2" t="s">
        <v>64</v>
      </c>
      <c r="E46" s="13" t="s">
        <v>65</v>
      </c>
      <c r="G46" s="16"/>
      <c r="H46" s="2" t="s">
        <v>66</v>
      </c>
      <c r="I46" s="13" t="s">
        <v>67</v>
      </c>
      <c r="J46" s="17"/>
      <c r="L46" s="2" t="s">
        <v>68</v>
      </c>
      <c r="M46" s="13" t="s">
        <v>69</v>
      </c>
      <c r="N46" s="17"/>
    </row>
    <row r="47" spans="3:14" ht="15" thickBot="1" x14ac:dyDescent="0.35">
      <c r="C47" s="16"/>
      <c r="D47" s="2" t="s">
        <v>64</v>
      </c>
      <c r="E47" s="13">
        <f>H16/4</f>
        <v>266</v>
      </c>
      <c r="G47" s="16"/>
      <c r="H47" s="2" t="s">
        <v>66</v>
      </c>
      <c r="I47" s="13">
        <f>2*(H16/4)</f>
        <v>532</v>
      </c>
      <c r="J47" s="17"/>
      <c r="L47" s="2" t="s">
        <v>68</v>
      </c>
      <c r="M47" s="13">
        <f>3*(H16/4)</f>
        <v>798</v>
      </c>
      <c r="N47" s="17"/>
    </row>
    <row r="48" spans="3:14" ht="15" thickBot="1" x14ac:dyDescent="0.35">
      <c r="C48" s="16"/>
      <c r="D48" s="2" t="s">
        <v>64</v>
      </c>
      <c r="E48" s="20" t="s">
        <v>73</v>
      </c>
      <c r="G48" s="16"/>
      <c r="H48" s="2" t="s">
        <v>66</v>
      </c>
      <c r="I48" s="20" t="s">
        <v>52</v>
      </c>
      <c r="J48" s="17"/>
      <c r="L48" s="2" t="s">
        <v>68</v>
      </c>
      <c r="M48" s="20" t="s">
        <v>74</v>
      </c>
      <c r="N48" s="17"/>
    </row>
    <row r="49" spans="3:14" ht="15" thickBot="1" x14ac:dyDescent="0.35">
      <c r="C49" s="16"/>
      <c r="D49" s="22"/>
      <c r="E49" s="25"/>
      <c r="G49" s="16"/>
      <c r="H49" s="22"/>
      <c r="I49" s="25"/>
      <c r="J49" s="17"/>
      <c r="L49" s="22"/>
      <c r="M49" s="25"/>
      <c r="N49" s="17"/>
    </row>
    <row r="50" spans="3:14" ht="15" thickBot="1" x14ac:dyDescent="0.35">
      <c r="C50" s="16"/>
      <c r="D50" s="2" t="s">
        <v>45</v>
      </c>
      <c r="E50" s="13">
        <v>-2</v>
      </c>
      <c r="G50" s="16"/>
      <c r="H50" s="2" t="s">
        <v>45</v>
      </c>
      <c r="I50" s="13">
        <v>0</v>
      </c>
      <c r="J50" s="17"/>
      <c r="L50" s="2" t="s">
        <v>45</v>
      </c>
      <c r="M50" s="13">
        <v>2</v>
      </c>
      <c r="N50" s="17"/>
    </row>
    <row r="51" spans="3:14" ht="15" thickBot="1" x14ac:dyDescent="0.35">
      <c r="C51" s="16"/>
      <c r="D51" s="2" t="s">
        <v>65</v>
      </c>
      <c r="E51" s="13">
        <f>E47</f>
        <v>266</v>
      </c>
      <c r="G51" s="16"/>
      <c r="H51" s="5" t="s">
        <v>67</v>
      </c>
      <c r="I51" s="13">
        <f>I47</f>
        <v>532</v>
      </c>
      <c r="J51" s="17"/>
      <c r="L51" s="5" t="s">
        <v>69</v>
      </c>
      <c r="M51" s="13">
        <f>M47</f>
        <v>798</v>
      </c>
      <c r="N51" s="17"/>
    </row>
    <row r="52" spans="3:14" ht="15" thickBot="1" x14ac:dyDescent="0.35">
      <c r="C52" s="16"/>
      <c r="D52" s="3" t="s">
        <v>47</v>
      </c>
      <c r="E52" s="21">
        <v>220</v>
      </c>
      <c r="G52" s="16"/>
      <c r="H52" s="3" t="s">
        <v>47</v>
      </c>
      <c r="I52" s="21">
        <v>386</v>
      </c>
      <c r="J52" s="17"/>
      <c r="L52" s="3" t="s">
        <v>47</v>
      </c>
      <c r="M52" s="21">
        <v>626</v>
      </c>
      <c r="N52" s="17"/>
    </row>
    <row r="53" spans="3:14" ht="15" thickBot="1" x14ac:dyDescent="0.35">
      <c r="C53" s="16"/>
      <c r="D53" s="2" t="s">
        <v>48</v>
      </c>
      <c r="E53" s="13">
        <v>166</v>
      </c>
      <c r="G53" s="16"/>
      <c r="H53" s="2" t="s">
        <v>48</v>
      </c>
      <c r="I53" s="13">
        <v>240</v>
      </c>
      <c r="J53" s="17"/>
      <c r="L53" s="2" t="s">
        <v>48</v>
      </c>
      <c r="M53" s="13">
        <v>190</v>
      </c>
      <c r="N53" s="17"/>
    </row>
    <row r="54" spans="3:14" ht="15" thickBot="1" x14ac:dyDescent="0.35">
      <c r="C54" s="16"/>
      <c r="D54" s="2" t="s">
        <v>49</v>
      </c>
      <c r="E54" s="13">
        <v>2</v>
      </c>
      <c r="G54" s="16"/>
      <c r="H54" s="2" t="s">
        <v>49</v>
      </c>
      <c r="I54" s="13">
        <v>2</v>
      </c>
      <c r="J54" s="17"/>
      <c r="L54" s="2" t="s">
        <v>49</v>
      </c>
      <c r="M54" s="13">
        <v>2</v>
      </c>
      <c r="N54" s="17"/>
    </row>
    <row r="55" spans="3:14" ht="15" thickBot="1" x14ac:dyDescent="0.35">
      <c r="C55" s="16"/>
      <c r="G55" s="16"/>
      <c r="J55" s="17"/>
      <c r="N55" s="17"/>
    </row>
    <row r="56" spans="3:14" ht="15" thickBot="1" x14ac:dyDescent="0.35">
      <c r="C56" s="16"/>
      <c r="D56" s="34" t="s">
        <v>61</v>
      </c>
      <c r="E56" s="35"/>
      <c r="G56" s="16"/>
      <c r="H56" s="34" t="s">
        <v>62</v>
      </c>
      <c r="I56" s="35"/>
      <c r="J56" s="17"/>
      <c r="L56" s="34" t="s">
        <v>63</v>
      </c>
      <c r="M56" s="35"/>
      <c r="N56" s="17"/>
    </row>
    <row r="57" spans="3:14" ht="15" thickBot="1" x14ac:dyDescent="0.35">
      <c r="C57" s="16"/>
      <c r="D57" s="34" t="s">
        <v>70</v>
      </c>
      <c r="E57" s="35"/>
      <c r="G57" s="16"/>
      <c r="H57" s="34" t="s">
        <v>71</v>
      </c>
      <c r="I57" s="35"/>
      <c r="J57" s="17"/>
      <c r="L57" s="34" t="s">
        <v>72</v>
      </c>
      <c r="M57" s="35"/>
      <c r="N57" s="17"/>
    </row>
    <row r="58" spans="3:14" ht="15" thickBot="1" x14ac:dyDescent="0.35">
      <c r="C58" s="16"/>
      <c r="D58" s="50">
        <f>E50+((E51-E52)/E53)*E54</f>
        <v>-1.4457831325301205</v>
      </c>
      <c r="E58" s="51"/>
      <c r="G58" s="16"/>
      <c r="H58" s="50">
        <f>I50+((I51-I52)/I53)*I54</f>
        <v>1.2166666666666666</v>
      </c>
      <c r="I58" s="51"/>
      <c r="J58" s="17"/>
      <c r="L58" s="50">
        <f>M50+((M51-M52)/M53)*M54</f>
        <v>3.810526315789474</v>
      </c>
      <c r="M58" s="51"/>
      <c r="N58" s="17"/>
    </row>
    <row r="59" spans="3:14" ht="15" thickBot="1" x14ac:dyDescent="0.35">
      <c r="C59" s="18"/>
      <c r="D59" s="24"/>
      <c r="E59" s="24"/>
      <c r="F59" s="24"/>
      <c r="G59" s="18"/>
      <c r="H59" s="24"/>
      <c r="I59" s="24"/>
      <c r="J59" s="19"/>
      <c r="K59" s="24"/>
      <c r="L59" s="24"/>
      <c r="M59" s="24"/>
      <c r="N59" s="19"/>
    </row>
    <row r="60" spans="3:14" ht="15" thickBot="1" x14ac:dyDescent="0.35">
      <c r="C60" s="14"/>
      <c r="D60" s="23"/>
      <c r="E60" s="23"/>
      <c r="F60" s="15"/>
      <c r="G60" s="14"/>
      <c r="H60" s="23"/>
      <c r="I60" s="23"/>
      <c r="J60" s="15"/>
      <c r="K60" s="14"/>
      <c r="L60" s="23"/>
      <c r="M60" s="23"/>
      <c r="N60" s="15"/>
    </row>
    <row r="61" spans="3:14" x14ac:dyDescent="0.3">
      <c r="C61" s="16"/>
      <c r="D61" s="52" t="s">
        <v>77</v>
      </c>
      <c r="E61" s="53"/>
      <c r="F61" s="17"/>
      <c r="G61" s="16"/>
      <c r="H61" s="52" t="s">
        <v>78</v>
      </c>
      <c r="I61" s="53"/>
      <c r="J61" s="17"/>
      <c r="K61" s="16"/>
      <c r="L61" s="52" t="s">
        <v>86</v>
      </c>
      <c r="M61" s="53"/>
      <c r="N61" s="17"/>
    </row>
    <row r="62" spans="3:14" ht="15" thickBot="1" x14ac:dyDescent="0.35">
      <c r="C62" s="16"/>
      <c r="D62" s="54"/>
      <c r="E62" s="55"/>
      <c r="F62" s="17"/>
      <c r="G62" s="16"/>
      <c r="H62" s="54"/>
      <c r="I62" s="55"/>
      <c r="J62" s="17"/>
      <c r="K62" s="16"/>
      <c r="L62" s="54"/>
      <c r="M62" s="55"/>
      <c r="N62" s="17"/>
    </row>
    <row r="63" spans="3:14" ht="15" thickBot="1" x14ac:dyDescent="0.35">
      <c r="C63" s="16"/>
      <c r="D63" s="22"/>
      <c r="E63" s="22"/>
      <c r="F63" s="17"/>
      <c r="G63" s="16"/>
      <c r="H63" s="22"/>
      <c r="I63" s="22"/>
      <c r="J63" s="17"/>
      <c r="K63" s="16"/>
      <c r="L63" s="22"/>
      <c r="M63" s="22"/>
      <c r="N63" s="17"/>
    </row>
    <row r="64" spans="3:14" ht="15" thickBot="1" x14ac:dyDescent="0.35">
      <c r="C64" s="16"/>
      <c r="D64" s="2" t="s">
        <v>79</v>
      </c>
      <c r="E64" s="13" t="s">
        <v>80</v>
      </c>
      <c r="F64" s="17"/>
      <c r="G64" s="16"/>
      <c r="H64" s="2" t="s">
        <v>82</v>
      </c>
      <c r="I64" s="13" t="s">
        <v>83</v>
      </c>
      <c r="J64" s="17"/>
      <c r="K64" s="16"/>
      <c r="L64" s="2" t="s">
        <v>87</v>
      </c>
      <c r="M64" s="13" t="s">
        <v>88</v>
      </c>
      <c r="N64" s="17"/>
    </row>
    <row r="65" spans="3:14" ht="15" thickBot="1" x14ac:dyDescent="0.35">
      <c r="C65" s="16"/>
      <c r="D65" s="2" t="s">
        <v>79</v>
      </c>
      <c r="E65" s="13">
        <f>3*(H16/10)</f>
        <v>319.20000000000005</v>
      </c>
      <c r="F65" s="17"/>
      <c r="G65" s="16"/>
      <c r="H65" s="2" t="s">
        <v>82</v>
      </c>
      <c r="I65" s="13">
        <f>8*(H16/10)</f>
        <v>851.2</v>
      </c>
      <c r="J65" s="17"/>
      <c r="K65" s="16"/>
      <c r="L65" s="2" t="s">
        <v>87</v>
      </c>
      <c r="M65" s="13">
        <f>25*(H16/100)</f>
        <v>266</v>
      </c>
      <c r="N65" s="17"/>
    </row>
    <row r="66" spans="3:14" ht="15" thickBot="1" x14ac:dyDescent="0.35">
      <c r="C66" s="16"/>
      <c r="D66" s="2" t="s">
        <v>79</v>
      </c>
      <c r="E66" s="20" t="s">
        <v>73</v>
      </c>
      <c r="F66" s="17"/>
      <c r="G66" s="16"/>
      <c r="H66" s="2" t="s">
        <v>82</v>
      </c>
      <c r="I66" s="20" t="s">
        <v>84</v>
      </c>
      <c r="J66" s="17"/>
      <c r="K66" s="16"/>
      <c r="L66" s="2" t="s">
        <v>87</v>
      </c>
      <c r="M66" s="20" t="s">
        <v>73</v>
      </c>
      <c r="N66" s="17"/>
    </row>
    <row r="67" spans="3:14" ht="15" thickBot="1" x14ac:dyDescent="0.35">
      <c r="C67" s="16"/>
      <c r="D67" s="22"/>
      <c r="E67" s="25"/>
      <c r="F67" s="17"/>
      <c r="G67" s="16"/>
      <c r="H67" s="22"/>
      <c r="I67" s="25"/>
      <c r="J67" s="17"/>
      <c r="K67" s="16"/>
      <c r="L67" s="22"/>
      <c r="M67" s="25"/>
      <c r="N67" s="17"/>
    </row>
    <row r="68" spans="3:14" ht="15" thickBot="1" x14ac:dyDescent="0.35">
      <c r="C68" s="16"/>
      <c r="D68" s="2" t="s">
        <v>45</v>
      </c>
      <c r="E68" s="13">
        <v>-2</v>
      </c>
      <c r="F68" s="17"/>
      <c r="G68" s="16"/>
      <c r="H68" s="2" t="s">
        <v>45</v>
      </c>
      <c r="I68" s="13">
        <v>4</v>
      </c>
      <c r="J68" s="17"/>
      <c r="K68" s="16"/>
      <c r="L68" s="2" t="s">
        <v>45</v>
      </c>
      <c r="M68" s="13">
        <v>-2</v>
      </c>
      <c r="N68" s="17"/>
    </row>
    <row r="69" spans="3:14" ht="15" thickBot="1" x14ac:dyDescent="0.35">
      <c r="C69" s="16"/>
      <c r="D69" s="2" t="str">
        <f>E64</f>
        <v>3*(n/10)</v>
      </c>
      <c r="E69" s="13">
        <f>E65</f>
        <v>319.20000000000005</v>
      </c>
      <c r="F69" s="17"/>
      <c r="G69" s="16"/>
      <c r="H69" s="5" t="str">
        <f>I64</f>
        <v>8*(n/10)</v>
      </c>
      <c r="I69" s="13">
        <f>I65</f>
        <v>851.2</v>
      </c>
      <c r="J69" s="17"/>
      <c r="K69" s="16"/>
      <c r="L69" s="5" t="str">
        <f>M64</f>
        <v>25*(n/100)</v>
      </c>
      <c r="M69" s="13">
        <f>M65</f>
        <v>266</v>
      </c>
      <c r="N69" s="17"/>
    </row>
    <row r="70" spans="3:14" ht="15" thickBot="1" x14ac:dyDescent="0.35">
      <c r="C70" s="16"/>
      <c r="D70" s="3" t="s">
        <v>47</v>
      </c>
      <c r="E70" s="21">
        <v>220</v>
      </c>
      <c r="F70" s="17"/>
      <c r="G70" s="16"/>
      <c r="H70" s="3" t="s">
        <v>47</v>
      </c>
      <c r="I70" s="21">
        <v>816</v>
      </c>
      <c r="J70" s="17"/>
      <c r="K70" s="16"/>
      <c r="L70" s="3" t="s">
        <v>47</v>
      </c>
      <c r="M70" s="21">
        <v>220</v>
      </c>
      <c r="N70" s="17"/>
    </row>
    <row r="71" spans="3:14" ht="15" thickBot="1" x14ac:dyDescent="0.35">
      <c r="C71" s="16"/>
      <c r="D71" s="2" t="s">
        <v>48</v>
      </c>
      <c r="E71" s="13">
        <v>166</v>
      </c>
      <c r="F71" s="17"/>
      <c r="G71" s="16"/>
      <c r="H71" s="2" t="s">
        <v>48</v>
      </c>
      <c r="I71" s="13">
        <v>143</v>
      </c>
      <c r="J71" s="17"/>
      <c r="K71" s="16"/>
      <c r="L71" s="2" t="s">
        <v>48</v>
      </c>
      <c r="M71" s="13">
        <v>166</v>
      </c>
      <c r="N71" s="17"/>
    </row>
    <row r="72" spans="3:14" ht="15" thickBot="1" x14ac:dyDescent="0.35">
      <c r="C72" s="16"/>
      <c r="D72" s="2" t="s">
        <v>49</v>
      </c>
      <c r="E72" s="13">
        <v>2</v>
      </c>
      <c r="F72" s="17"/>
      <c r="G72" s="16"/>
      <c r="H72" s="2" t="s">
        <v>49</v>
      </c>
      <c r="I72" s="13">
        <v>2</v>
      </c>
      <c r="J72" s="17"/>
      <c r="K72" s="16"/>
      <c r="L72" s="2" t="s">
        <v>49</v>
      </c>
      <c r="M72" s="13">
        <v>2</v>
      </c>
      <c r="N72" s="17"/>
    </row>
    <row r="73" spans="3:14" ht="15" thickBot="1" x14ac:dyDescent="0.35">
      <c r="C73" s="16"/>
      <c r="F73" s="17"/>
      <c r="G73" s="16"/>
      <c r="J73" s="17"/>
      <c r="K73" s="16"/>
      <c r="N73" s="17"/>
    </row>
    <row r="74" spans="3:14" ht="15" thickBot="1" x14ac:dyDescent="0.35">
      <c r="C74" s="16"/>
      <c r="D74" s="34" t="s">
        <v>77</v>
      </c>
      <c r="E74" s="35"/>
      <c r="F74" s="17"/>
      <c r="G74" s="16"/>
      <c r="H74" s="34" t="s">
        <v>78</v>
      </c>
      <c r="I74" s="35"/>
      <c r="J74" s="17"/>
      <c r="K74" s="16"/>
      <c r="L74" s="34" t="s">
        <v>86</v>
      </c>
      <c r="M74" s="35"/>
      <c r="N74" s="17"/>
    </row>
    <row r="75" spans="3:14" ht="15" thickBot="1" x14ac:dyDescent="0.35">
      <c r="C75" s="16"/>
      <c r="D75" s="34" t="s">
        <v>81</v>
      </c>
      <c r="E75" s="35"/>
      <c r="F75" s="17"/>
      <c r="G75" s="16"/>
      <c r="H75" s="34" t="s">
        <v>85</v>
      </c>
      <c r="I75" s="35"/>
      <c r="J75" s="17"/>
      <c r="K75" s="16"/>
      <c r="L75" s="34" t="s">
        <v>89</v>
      </c>
      <c r="M75" s="35"/>
      <c r="N75" s="17"/>
    </row>
    <row r="76" spans="3:14" ht="15" thickBot="1" x14ac:dyDescent="0.35">
      <c r="C76" s="16"/>
      <c r="D76" s="50">
        <f>E68+((E69-E70)/E71)*E72</f>
        <v>-0.80481927710843326</v>
      </c>
      <c r="E76" s="51"/>
      <c r="F76" s="17"/>
      <c r="G76" s="16"/>
      <c r="H76" s="50">
        <f>I68+((I69-I70)/I71)*I72</f>
        <v>4.4923076923076932</v>
      </c>
      <c r="I76" s="51"/>
      <c r="J76" s="17"/>
      <c r="K76" s="16"/>
      <c r="L76" s="50">
        <f>M68+((M69-M70)/M71)*M72</f>
        <v>-1.4457831325301205</v>
      </c>
      <c r="M76" s="51"/>
      <c r="N76" s="17"/>
    </row>
    <row r="77" spans="3:14" ht="15" thickBot="1" x14ac:dyDescent="0.35">
      <c r="C77" s="18"/>
      <c r="D77" s="24"/>
      <c r="E77" s="24"/>
      <c r="F77" s="19"/>
      <c r="G77" s="18"/>
      <c r="H77" s="24"/>
      <c r="I77" s="24"/>
      <c r="J77" s="19"/>
      <c r="K77" s="18"/>
      <c r="L77" s="24"/>
      <c r="M77" s="24"/>
      <c r="N77" s="19"/>
    </row>
    <row r="78" spans="3:14" ht="15" thickBot="1" x14ac:dyDescent="0.35">
      <c r="G78" s="14"/>
      <c r="H78" s="23"/>
      <c r="I78" s="23"/>
      <c r="J78" s="15"/>
    </row>
    <row r="79" spans="3:14" x14ac:dyDescent="0.3">
      <c r="G79" s="16"/>
      <c r="H79" s="52" t="s">
        <v>90</v>
      </c>
      <c r="I79" s="53"/>
      <c r="J79" s="17"/>
    </row>
    <row r="80" spans="3:14" ht="15" thickBot="1" x14ac:dyDescent="0.35">
      <c r="G80" s="16"/>
      <c r="H80" s="54"/>
      <c r="I80" s="55"/>
      <c r="J80" s="17"/>
    </row>
    <row r="81" spans="7:10" ht="15" thickBot="1" x14ac:dyDescent="0.35">
      <c r="G81" s="16"/>
      <c r="H81" s="22"/>
      <c r="I81" s="22"/>
      <c r="J81" s="17"/>
    </row>
    <row r="82" spans="7:10" ht="15" thickBot="1" x14ac:dyDescent="0.35">
      <c r="G82" s="16"/>
      <c r="H82" s="2" t="s">
        <v>91</v>
      </c>
      <c r="I82" s="13" t="s">
        <v>93</v>
      </c>
      <c r="J82" s="17"/>
    </row>
    <row r="83" spans="7:10" ht="15" thickBot="1" x14ac:dyDescent="0.35">
      <c r="G83" s="16"/>
      <c r="H83" s="2" t="s">
        <v>91</v>
      </c>
      <c r="I83" s="13">
        <f>69*(H16/100)</f>
        <v>734.16000000000008</v>
      </c>
      <c r="J83" s="17"/>
    </row>
    <row r="84" spans="7:10" ht="15" thickBot="1" x14ac:dyDescent="0.35">
      <c r="G84" s="16"/>
      <c r="H84" s="2" t="s">
        <v>91</v>
      </c>
      <c r="I84" s="20" t="s">
        <v>92</v>
      </c>
      <c r="J84" s="17"/>
    </row>
    <row r="85" spans="7:10" ht="15" thickBot="1" x14ac:dyDescent="0.35">
      <c r="G85" s="16"/>
      <c r="H85" s="22"/>
      <c r="I85" s="25"/>
      <c r="J85" s="17"/>
    </row>
    <row r="86" spans="7:10" ht="15" thickBot="1" x14ac:dyDescent="0.35">
      <c r="G86" s="16"/>
      <c r="H86" s="2" t="s">
        <v>45</v>
      </c>
      <c r="I86" s="13">
        <v>2</v>
      </c>
      <c r="J86" s="17"/>
    </row>
    <row r="87" spans="7:10" ht="15" thickBot="1" x14ac:dyDescent="0.35">
      <c r="G87" s="16"/>
      <c r="H87" s="5" t="str">
        <f>I82</f>
        <v>69*(n/100)</v>
      </c>
      <c r="I87" s="13">
        <f>I83</f>
        <v>734.16000000000008</v>
      </c>
      <c r="J87" s="17"/>
    </row>
    <row r="88" spans="7:10" ht="15" thickBot="1" x14ac:dyDescent="0.35">
      <c r="G88" s="16"/>
      <c r="H88" s="3" t="s">
        <v>47</v>
      </c>
      <c r="I88" s="21">
        <v>626</v>
      </c>
      <c r="J88" s="17"/>
    </row>
    <row r="89" spans="7:10" ht="15" thickBot="1" x14ac:dyDescent="0.35">
      <c r="G89" s="16"/>
      <c r="H89" s="2" t="s">
        <v>48</v>
      </c>
      <c r="I89" s="13">
        <v>190</v>
      </c>
      <c r="J89" s="17"/>
    </row>
    <row r="90" spans="7:10" ht="15" thickBot="1" x14ac:dyDescent="0.35">
      <c r="G90" s="16"/>
      <c r="H90" s="2" t="s">
        <v>49</v>
      </c>
      <c r="I90" s="13">
        <v>2</v>
      </c>
      <c r="J90" s="17"/>
    </row>
    <row r="91" spans="7:10" ht="15" thickBot="1" x14ac:dyDescent="0.35">
      <c r="G91" s="16"/>
      <c r="J91" s="17"/>
    </row>
    <row r="92" spans="7:10" ht="15" thickBot="1" x14ac:dyDescent="0.35">
      <c r="G92" s="16"/>
      <c r="H92" s="34" t="s">
        <v>90</v>
      </c>
      <c r="I92" s="35"/>
      <c r="J92" s="17"/>
    </row>
    <row r="93" spans="7:10" ht="15" thickBot="1" x14ac:dyDescent="0.35">
      <c r="G93" s="16"/>
      <c r="H93" s="34" t="s">
        <v>89</v>
      </c>
      <c r="I93" s="35"/>
      <c r="J93" s="17"/>
    </row>
    <row r="94" spans="7:10" ht="15" thickBot="1" x14ac:dyDescent="0.35">
      <c r="G94" s="16"/>
      <c r="H94" s="50">
        <f>I86+((I87-I88)/I89)*I90</f>
        <v>3.1385263157894743</v>
      </c>
      <c r="I94" s="51"/>
      <c r="J94" s="17"/>
    </row>
    <row r="95" spans="7:10" ht="15" thickBot="1" x14ac:dyDescent="0.35">
      <c r="G95" s="18"/>
      <c r="H95" s="24"/>
      <c r="I95" s="24"/>
      <c r="J95" s="19"/>
    </row>
  </sheetData>
  <mergeCells count="111">
    <mergeCell ref="L61:M62"/>
    <mergeCell ref="L74:M74"/>
    <mergeCell ref="L75:M75"/>
    <mergeCell ref="L76:M76"/>
    <mergeCell ref="H79:I80"/>
    <mergeCell ref="H92:I92"/>
    <mergeCell ref="H93:I93"/>
    <mergeCell ref="H94:I94"/>
    <mergeCell ref="L24:M26"/>
    <mergeCell ref="H40:I40"/>
    <mergeCell ref="L57:M57"/>
    <mergeCell ref="H75:I75"/>
    <mergeCell ref="L58:M58"/>
    <mergeCell ref="L20:M21"/>
    <mergeCell ref="L37:M37"/>
    <mergeCell ref="L38:M38"/>
    <mergeCell ref="L39:M39"/>
    <mergeCell ref="L23:M23"/>
    <mergeCell ref="L15:M15"/>
    <mergeCell ref="J16:K16"/>
    <mergeCell ref="H39:I39"/>
    <mergeCell ref="F6:G6"/>
    <mergeCell ref="H6:I6"/>
    <mergeCell ref="L13:M13"/>
    <mergeCell ref="L14:M14"/>
    <mergeCell ref="F14:G14"/>
    <mergeCell ref="J12:K12"/>
    <mergeCell ref="J13:K13"/>
    <mergeCell ref="J14:K14"/>
    <mergeCell ref="J15:K15"/>
    <mergeCell ref="F8:G8"/>
    <mergeCell ref="H8:I8"/>
    <mergeCell ref="D23:E23"/>
    <mergeCell ref="F15:G15"/>
    <mergeCell ref="H38:I38"/>
    <mergeCell ref="D12:E12"/>
    <mergeCell ref="D13:E13"/>
    <mergeCell ref="D14:E14"/>
    <mergeCell ref="D15:E15"/>
    <mergeCell ref="H23:I23"/>
    <mergeCell ref="H20:I21"/>
    <mergeCell ref="H12:I12"/>
    <mergeCell ref="H13:I13"/>
    <mergeCell ref="H14:I14"/>
    <mergeCell ref="H15:I15"/>
    <mergeCell ref="H16:I16"/>
    <mergeCell ref="D24:E26"/>
    <mergeCell ref="H24:I26"/>
    <mergeCell ref="F12:G12"/>
    <mergeCell ref="F13:G13"/>
    <mergeCell ref="D31:E31"/>
    <mergeCell ref="D32:E32"/>
    <mergeCell ref="A1:P1"/>
    <mergeCell ref="J4:K4"/>
    <mergeCell ref="J5:K5"/>
    <mergeCell ref="J6:K6"/>
    <mergeCell ref="J7:K7"/>
    <mergeCell ref="J8:K8"/>
    <mergeCell ref="J9:K9"/>
    <mergeCell ref="J10:K10"/>
    <mergeCell ref="J11:K11"/>
    <mergeCell ref="D4:E4"/>
    <mergeCell ref="F4:G4"/>
    <mergeCell ref="H4:I4"/>
    <mergeCell ref="L4:M4"/>
    <mergeCell ref="D10:E10"/>
    <mergeCell ref="D11:E11"/>
    <mergeCell ref="L6:M6"/>
    <mergeCell ref="L7:M7"/>
    <mergeCell ref="L8:M8"/>
    <mergeCell ref="L9:M9"/>
    <mergeCell ref="F10:G10"/>
    <mergeCell ref="F11:G11"/>
    <mergeCell ref="H10:I10"/>
    <mergeCell ref="L10:M10"/>
    <mergeCell ref="H11:I11"/>
    <mergeCell ref="D56:E56"/>
    <mergeCell ref="H56:I56"/>
    <mergeCell ref="L56:M56"/>
    <mergeCell ref="D43:E44"/>
    <mergeCell ref="H43:I44"/>
    <mergeCell ref="L43:M44"/>
    <mergeCell ref="D20:E21"/>
    <mergeCell ref="D5:E5"/>
    <mergeCell ref="F5:G5"/>
    <mergeCell ref="H5:I5"/>
    <mergeCell ref="L5:M5"/>
    <mergeCell ref="L16:M16"/>
    <mergeCell ref="D16:E16"/>
    <mergeCell ref="F16:G16"/>
    <mergeCell ref="L11:M11"/>
    <mergeCell ref="L12:M12"/>
    <mergeCell ref="D9:E9"/>
    <mergeCell ref="F9:G9"/>
    <mergeCell ref="H9:I9"/>
    <mergeCell ref="D6:E6"/>
    <mergeCell ref="D7:E7"/>
    <mergeCell ref="F7:G7"/>
    <mergeCell ref="H7:I7"/>
    <mergeCell ref="D8:E8"/>
    <mergeCell ref="D76:E76"/>
    <mergeCell ref="H76:I76"/>
    <mergeCell ref="D61:E62"/>
    <mergeCell ref="H61:I62"/>
    <mergeCell ref="D74:E74"/>
    <mergeCell ref="H74:I74"/>
    <mergeCell ref="D57:E57"/>
    <mergeCell ref="H57:I57"/>
    <mergeCell ref="D75:E75"/>
    <mergeCell ref="D58:E58"/>
    <mergeCell ref="H58:I58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2023-09-11T09:08:19Z</dcterms:modified>
</cp:coreProperties>
</file>