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Assignments\Assignment 3\"/>
    </mc:Choice>
  </mc:AlternateContent>
  <xr:revisionPtr revIDLastSave="0" documentId="13_ncr:1_{F6C5F943-3B95-49EA-BB9B-E60F10E8B6E0}" xr6:coauthVersionLast="47" xr6:coauthVersionMax="47" xr10:uidLastSave="{00000000-0000-0000-0000-000000000000}"/>
  <bookViews>
    <workbookView xWindow="11424" yWindow="0" windowWidth="11712" windowHeight="12336" firstSheet="4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9" l="1"/>
  <c r="D64" i="9"/>
  <c r="C64" i="9"/>
  <c r="F69" i="9" s="1"/>
  <c r="G63" i="9"/>
  <c r="E63" i="9"/>
  <c r="F63" i="9" s="1"/>
  <c r="G62" i="9"/>
  <c r="E62" i="9"/>
  <c r="F62" i="9" s="1"/>
  <c r="G61" i="9"/>
  <c r="E61" i="9"/>
  <c r="F61" i="9" s="1"/>
  <c r="G60" i="9"/>
  <c r="E60" i="9"/>
  <c r="F60" i="9" s="1"/>
  <c r="G59" i="9"/>
  <c r="E50" i="9"/>
  <c r="E47" i="9"/>
  <c r="E44" i="9"/>
  <c r="F41" i="9"/>
  <c r="F40" i="9"/>
  <c r="F39" i="9"/>
  <c r="G36" i="9"/>
  <c r="D36" i="9"/>
  <c r="C36" i="9"/>
  <c r="G35" i="9"/>
  <c r="E35" i="9"/>
  <c r="F35" i="9" s="1"/>
  <c r="G34" i="9"/>
  <c r="E34" i="9"/>
  <c r="F34" i="9" s="1"/>
  <c r="G33" i="9"/>
  <c r="E33" i="9"/>
  <c r="F33" i="9" s="1"/>
  <c r="G32" i="9"/>
  <c r="E32" i="9"/>
  <c r="F32" i="9" s="1"/>
  <c r="E31" i="9"/>
  <c r="G31" i="9"/>
  <c r="F13" i="9"/>
  <c r="C8" i="9"/>
  <c r="G7" i="9"/>
  <c r="F7" i="9"/>
  <c r="E7" i="9"/>
  <c r="G6" i="9"/>
  <c r="E6" i="9"/>
  <c r="F6" i="9" s="1"/>
  <c r="G5" i="9"/>
  <c r="E5" i="9"/>
  <c r="F5" i="9" s="1"/>
  <c r="G4" i="9"/>
  <c r="E4" i="9"/>
  <c r="F4" i="9" s="1"/>
  <c r="G3" i="9"/>
  <c r="G8" i="9" s="1"/>
  <c r="F11" i="9" s="1"/>
  <c r="E19" i="9" s="1"/>
  <c r="E22" i="9" s="1"/>
  <c r="D3" i="9"/>
  <c r="D8" i="9" s="1"/>
  <c r="D47" i="8"/>
  <c r="D48" i="8" s="1"/>
  <c r="D49" i="8" s="1"/>
  <c r="C52" i="8"/>
  <c r="G47" i="8" s="1"/>
  <c r="C32" i="8"/>
  <c r="G27" i="8" s="1"/>
  <c r="D27" i="8"/>
  <c r="D7" i="8"/>
  <c r="D8" i="8" s="1"/>
  <c r="D9" i="8" s="1"/>
  <c r="D10" i="8" s="1"/>
  <c r="D11" i="8" s="1"/>
  <c r="C12" i="8"/>
  <c r="G7" i="8" s="1"/>
  <c r="G16" i="8" s="1"/>
  <c r="F23" i="8" s="1"/>
  <c r="E28" i="7"/>
  <c r="E29" i="7"/>
  <c r="E30" i="7"/>
  <c r="E31" i="7"/>
  <c r="E27" i="7"/>
  <c r="H23" i="7"/>
  <c r="H17" i="7"/>
  <c r="H16" i="7"/>
  <c r="D32" i="7"/>
  <c r="H27" i="7" s="1"/>
  <c r="D22" i="7"/>
  <c r="E21" i="7"/>
  <c r="E20" i="7"/>
  <c r="E19" i="7"/>
  <c r="E18" i="7"/>
  <c r="E17" i="7"/>
  <c r="H13" i="7"/>
  <c r="H7" i="7"/>
  <c r="D12" i="7"/>
  <c r="H6" i="7"/>
  <c r="E12" i="7"/>
  <c r="E8" i="7"/>
  <c r="E9" i="7"/>
  <c r="E10" i="7"/>
  <c r="E11" i="7"/>
  <c r="E7" i="7"/>
  <c r="G47" i="6"/>
  <c r="D46" i="6"/>
  <c r="G40" i="6" s="1"/>
  <c r="C46" i="6"/>
  <c r="G41" i="6" s="1"/>
  <c r="D42" i="6"/>
  <c r="D43" i="6"/>
  <c r="D44" i="6"/>
  <c r="D45" i="6"/>
  <c r="D41" i="6"/>
  <c r="G31" i="6"/>
  <c r="G30" i="6"/>
  <c r="C36" i="6"/>
  <c r="D36" i="6"/>
  <c r="D32" i="6"/>
  <c r="D33" i="6"/>
  <c r="D34" i="6"/>
  <c r="D35" i="6"/>
  <c r="D31" i="6"/>
  <c r="D20" i="6"/>
  <c r="D19" i="6"/>
  <c r="C28" i="6"/>
  <c r="G19" i="6" s="1"/>
  <c r="D27" i="6"/>
  <c r="D26" i="6"/>
  <c r="D25" i="6"/>
  <c r="D24" i="6"/>
  <c r="D23" i="6"/>
  <c r="D22" i="6"/>
  <c r="D21" i="6"/>
  <c r="C16" i="6"/>
  <c r="G6" i="6" s="1"/>
  <c r="D7" i="6"/>
  <c r="D8" i="6"/>
  <c r="D9" i="6"/>
  <c r="D10" i="6"/>
  <c r="D11" i="6"/>
  <c r="D12" i="6"/>
  <c r="D13" i="6"/>
  <c r="D14" i="6"/>
  <c r="D16" i="6" s="1"/>
  <c r="G5" i="6" s="1"/>
  <c r="G12" i="6" s="1"/>
  <c r="D15" i="6"/>
  <c r="D6" i="6"/>
  <c r="E64" i="9" l="1"/>
  <c r="G64" i="9"/>
  <c r="F67" i="9" s="1"/>
  <c r="E75" i="9" s="1"/>
  <c r="E78" i="9" s="1"/>
  <c r="F59" i="9"/>
  <c r="F64" i="9" s="1"/>
  <c r="F68" i="9" s="1"/>
  <c r="E72" i="9" s="1"/>
  <c r="E36" i="9"/>
  <c r="F31" i="9"/>
  <c r="F36" i="9" s="1"/>
  <c r="E3" i="9"/>
  <c r="G56" i="8"/>
  <c r="F63" i="8" s="1"/>
  <c r="D50" i="8"/>
  <c r="D51" i="8" s="1"/>
  <c r="D28" i="8"/>
  <c r="D29" i="8" s="1"/>
  <c r="D30" i="8" s="1"/>
  <c r="D31" i="8" s="1"/>
  <c r="G36" i="8"/>
  <c r="F43" i="8" s="1"/>
  <c r="D12" i="8"/>
  <c r="E32" i="7"/>
  <c r="H26" i="7" s="1"/>
  <c r="H33" i="7" s="1"/>
  <c r="E22" i="7"/>
  <c r="G37" i="6"/>
  <c r="D28" i="6"/>
  <c r="G18" i="6" s="1"/>
  <c r="G25" i="6" s="1"/>
  <c r="E81" i="9" l="1"/>
  <c r="E84" i="9" s="1"/>
  <c r="E53" i="9"/>
  <c r="E56" i="9" s="1"/>
  <c r="E8" i="9"/>
  <c r="F3" i="9"/>
  <c r="F8" i="9" s="1"/>
  <c r="F12" i="9" s="1"/>
  <c r="E16" i="9" s="1"/>
  <c r="E25" i="9" s="1"/>
  <c r="E28" i="9" s="1"/>
  <c r="D52" i="8"/>
  <c r="D32" i="8"/>
  <c r="I45" i="5"/>
  <c r="G43" i="5"/>
  <c r="E45" i="5"/>
  <c r="J30" i="5"/>
  <c r="H30" i="5"/>
  <c r="L26" i="5" l="1"/>
  <c r="J26" i="5"/>
  <c r="H26" i="5"/>
  <c r="F26" i="5"/>
  <c r="D26" i="5"/>
  <c r="B26" i="5"/>
  <c r="L23" i="5"/>
  <c r="J23" i="5"/>
  <c r="H23" i="5"/>
  <c r="F23" i="5"/>
  <c r="D23" i="5"/>
  <c r="B23" i="5"/>
  <c r="L20" i="5"/>
  <c r="J20" i="5"/>
  <c r="H20" i="5"/>
  <c r="F20" i="5"/>
  <c r="D20" i="5"/>
  <c r="B20" i="5"/>
  <c r="G89" i="4"/>
  <c r="K71" i="4"/>
  <c r="G71" i="4"/>
  <c r="C71" i="4"/>
  <c r="H38" i="4"/>
  <c r="L37" i="4"/>
  <c r="H37" i="4"/>
  <c r="L36" i="4"/>
  <c r="L35" i="4"/>
  <c r="L34" i="4"/>
  <c r="G18" i="4"/>
  <c r="D49" i="4" s="1"/>
  <c r="D53" i="4" s="1"/>
  <c r="C60" i="4" s="1"/>
  <c r="K17" i="4"/>
  <c r="E17" i="4"/>
  <c r="E16" i="4"/>
  <c r="K16" i="4" s="1"/>
  <c r="K15" i="4"/>
  <c r="E15" i="4"/>
  <c r="K14" i="4"/>
  <c r="E14" i="4"/>
  <c r="E13" i="4"/>
  <c r="K13" i="4" s="1"/>
  <c r="E12" i="4"/>
  <c r="K12" i="4" s="1"/>
  <c r="E11" i="4"/>
  <c r="K11" i="4" s="1"/>
  <c r="E10" i="4"/>
  <c r="K10" i="4" s="1"/>
  <c r="K9" i="4"/>
  <c r="E9" i="4"/>
  <c r="E8" i="4"/>
  <c r="K8" i="4" s="1"/>
  <c r="I7" i="4"/>
  <c r="I8" i="4" s="1"/>
  <c r="I9" i="4" s="1"/>
  <c r="I10" i="4" s="1"/>
  <c r="I11" i="4" s="1"/>
  <c r="E7" i="4"/>
  <c r="K7" i="4" s="1"/>
  <c r="H49" i="4" l="1"/>
  <c r="H53" i="4" s="1"/>
  <c r="G60" i="4" s="1"/>
  <c r="D31" i="4"/>
  <c r="D67" i="4"/>
  <c r="D71" i="4" s="1"/>
  <c r="C78" i="4" s="1"/>
  <c r="K41" i="4"/>
  <c r="K18" i="4"/>
  <c r="D30" i="4" s="1"/>
  <c r="I12" i="4"/>
  <c r="I13" i="4" s="1"/>
  <c r="I14" i="4" s="1"/>
  <c r="I15" i="4" s="1"/>
  <c r="I16" i="4" s="1"/>
  <c r="I17" i="4" s="1"/>
  <c r="H36" i="4"/>
  <c r="L49" i="4"/>
  <c r="L53" i="4" s="1"/>
  <c r="K60" i="4" s="1"/>
  <c r="H67" i="4"/>
  <c r="H71" i="4" s="1"/>
  <c r="G78" i="4" s="1"/>
  <c r="L67" i="4"/>
  <c r="L71" i="4" s="1"/>
  <c r="K78" i="4" s="1"/>
  <c r="H31" i="4"/>
  <c r="H35" i="4" s="1"/>
  <c r="G42" i="4" s="1"/>
  <c r="H85" i="4"/>
  <c r="H89" i="4" s="1"/>
  <c r="G96" i="4" s="1"/>
  <c r="C34" i="4" l="1"/>
  <c r="F13" i="3" l="1"/>
  <c r="J6" i="3" s="1"/>
  <c r="E12" i="3"/>
  <c r="G12" i="3" s="1"/>
  <c r="E11" i="3"/>
  <c r="G11" i="3" s="1"/>
  <c r="E10" i="3"/>
  <c r="G10" i="3" s="1"/>
  <c r="E9" i="3"/>
  <c r="G9" i="3" s="1"/>
  <c r="E8" i="3"/>
  <c r="G8" i="3" s="1"/>
  <c r="E6" i="3"/>
  <c r="G6" i="3" s="1"/>
  <c r="E7" i="3"/>
  <c r="G7" i="3" s="1"/>
  <c r="D12" i="2"/>
  <c r="D9" i="2"/>
  <c r="D6" i="2"/>
  <c r="G13" i="3" l="1"/>
  <c r="J5" i="3" s="1"/>
  <c r="J12" i="3" s="1"/>
  <c r="D12" i="1" l="1"/>
  <c r="D9" i="1"/>
  <c r="D6" i="1"/>
</calcChain>
</file>

<file path=xl/sharedStrings.xml><?xml version="1.0" encoding="utf-8"?>
<sst xmlns="http://schemas.openxmlformats.org/spreadsheetml/2006/main" count="436" uniqueCount="144">
  <si>
    <t>x</t>
  </si>
  <si>
    <t>Class</t>
  </si>
  <si>
    <t>Bin</t>
  </si>
  <si>
    <t>0-9</t>
  </si>
  <si>
    <t>20-29</t>
  </si>
  <si>
    <t>30-39</t>
  </si>
  <si>
    <t>40-49</t>
  </si>
  <si>
    <t>50-59</t>
  </si>
  <si>
    <t>Count</t>
  </si>
  <si>
    <t>Min</t>
  </si>
  <si>
    <t>Max</t>
  </si>
  <si>
    <t>60-69</t>
  </si>
  <si>
    <t>70-79</t>
  </si>
  <si>
    <t>80-89</t>
  </si>
  <si>
    <t>90-99</t>
  </si>
  <si>
    <t>10-19</t>
  </si>
  <si>
    <t>More</t>
  </si>
  <si>
    <t>Frequency</t>
  </si>
  <si>
    <t>Cumulative %</t>
  </si>
  <si>
    <t>The following are the marks (out of 100) of 60 students in mathematics.
Construct a grouped frequency distribution table with width 10 of each class starting from 0 – 9.</t>
  </si>
  <si>
    <t>Marks</t>
  </si>
  <si>
    <t>During a season of 50 days, the data regarding the numbers of roses grown daily on the different plants in a garden are given below. Prepare a frequency distribution from it having one class as 30 – 39.</t>
  </si>
  <si>
    <t>The following data represent monthly income (in Rs.) of workers in a factory. Find their mean income.</t>
  </si>
  <si>
    <t>2000-3000</t>
  </si>
  <si>
    <t>300-400</t>
  </si>
  <si>
    <t>3000-4000</t>
  </si>
  <si>
    <t>4000-5000</t>
  </si>
  <si>
    <t>5000-6000</t>
  </si>
  <si>
    <t>6000-7000</t>
  </si>
  <si>
    <t>7000-8000</t>
  </si>
  <si>
    <t>8000-9000</t>
  </si>
  <si>
    <t>x = (UL + LL)/2</t>
  </si>
  <si>
    <t>f</t>
  </si>
  <si>
    <t>fx</t>
  </si>
  <si>
    <t>∑fx</t>
  </si>
  <si>
    <t>10-20</t>
  </si>
  <si>
    <t>∑f</t>
  </si>
  <si>
    <t>20-30</t>
  </si>
  <si>
    <t>30-40</t>
  </si>
  <si>
    <t>Formula</t>
  </si>
  <si>
    <t>40-50</t>
  </si>
  <si>
    <t>50-60</t>
  </si>
  <si>
    <t>Total</t>
  </si>
  <si>
    <t>x̅</t>
  </si>
  <si>
    <t>Frequency distribution for the monthly total return on the S&amp;P 500, January 1926 to December 2017. Find Mean, Median, Mode, Quartiles, D8, D3, P25, P69.</t>
  </si>
  <si>
    <t>-8.0 to -6.0</t>
  </si>
  <si>
    <t>-6.0 to -4.0</t>
  </si>
  <si>
    <t>-4.0 to -2.0</t>
  </si>
  <si>
    <t>-2.0 to 0.0</t>
  </si>
  <si>
    <t>0.0 to 2.0</t>
  </si>
  <si>
    <t>2.0 to 4.0</t>
  </si>
  <si>
    <t>4.0 to 6.0</t>
  </si>
  <si>
    <t>6.0 to 8.0</t>
  </si>
  <si>
    <t>8.0 to 10.0</t>
  </si>
  <si>
    <t>10.0 to 12.0</t>
  </si>
  <si>
    <t>cf</t>
  </si>
  <si>
    <t>-</t>
  </si>
  <si>
    <t>Mean</t>
  </si>
  <si>
    <t>Median</t>
  </si>
  <si>
    <t>Mth class</t>
  </si>
  <si>
    <t>(n/2)</t>
  </si>
  <si>
    <t>0.0 - 2.0</t>
  </si>
  <si>
    <t>L</t>
  </si>
  <si>
    <t>n/2</t>
  </si>
  <si>
    <t>C</t>
  </si>
  <si>
    <t>L+(((n/2)-cf)/f)*C</t>
  </si>
  <si>
    <t>Mode</t>
  </si>
  <si>
    <t>Zth Class</t>
  </si>
  <si>
    <t>High Value</t>
  </si>
  <si>
    <t>0.0-2.0</t>
  </si>
  <si>
    <t>f0</t>
  </si>
  <si>
    <t>f1</t>
  </si>
  <si>
    <t>f2</t>
  </si>
  <si>
    <t>L+((f1-f0)/(2*f1-f0-f2))*C</t>
  </si>
  <si>
    <t>Q1</t>
  </si>
  <si>
    <t>Q1th Class</t>
  </si>
  <si>
    <t>(n/4)</t>
  </si>
  <si>
    <t>-2.0 - 0.0</t>
  </si>
  <si>
    <t>L+(((n/4)-cf)/f)*C</t>
  </si>
  <si>
    <t>Q2</t>
  </si>
  <si>
    <t>Q2th Class</t>
  </si>
  <si>
    <t>2*(n/4)</t>
  </si>
  <si>
    <t>L+((2*(n/4)-cf)/f)*C</t>
  </si>
  <si>
    <t>Q3</t>
  </si>
  <si>
    <t>3*(n/4)</t>
  </si>
  <si>
    <t>2.0 - 4.0</t>
  </si>
  <si>
    <t>D3</t>
  </si>
  <si>
    <t>Q3th Class</t>
  </si>
  <si>
    <t>D3th Class</t>
  </si>
  <si>
    <t>3*(n/10)</t>
  </si>
  <si>
    <t>L+((3*(n/10)-cf)/f)*C</t>
  </si>
  <si>
    <t>D8</t>
  </si>
  <si>
    <t>D8th Class</t>
  </si>
  <si>
    <t>8*(n/10)</t>
  </si>
  <si>
    <t>4.0 - 6.0</t>
  </si>
  <si>
    <t>L+((8*(n/10)-cf)/f)*C</t>
  </si>
  <si>
    <t>P25</t>
  </si>
  <si>
    <t>P25th Class</t>
  </si>
  <si>
    <t>25*(n/100)</t>
  </si>
  <si>
    <t>L+((25*(n/100)-cf)/f)*C</t>
  </si>
  <si>
    <t>P69</t>
  </si>
  <si>
    <t>P69th Class</t>
  </si>
  <si>
    <t>69*(n/100)</t>
  </si>
  <si>
    <t>2 - 4</t>
  </si>
  <si>
    <t>Return Interval (Class)</t>
  </si>
  <si>
    <t>x = (UL+LL)/2</t>
  </si>
  <si>
    <t>Absolute Frequency (f)</t>
  </si>
  <si>
    <t>-10.0 to - 8.0</t>
  </si>
  <si>
    <t>L+((3*(n/4)-cf)/f)*C</t>
  </si>
  <si>
    <t>Calculate Mean, Median and Mode</t>
  </si>
  <si>
    <t>2nd Method</t>
  </si>
  <si>
    <t>Z = 3M - 2x̄</t>
  </si>
  <si>
    <t>following are the marks obtained by 10 students in an examination calculate Arithmetic Mean :</t>
  </si>
  <si>
    <t>Roll No (x)</t>
  </si>
  <si>
    <t>Marks (f)</t>
  </si>
  <si>
    <t>No. Of Students</t>
  </si>
  <si>
    <t>calculate the mean (continuous series)</t>
  </si>
  <si>
    <t>100-200</t>
  </si>
  <si>
    <t>200-300</t>
  </si>
  <si>
    <t>400-500</t>
  </si>
  <si>
    <t>500-600</t>
  </si>
  <si>
    <t>0-5</t>
  </si>
  <si>
    <t>15-20</t>
  </si>
  <si>
    <t>20-25</t>
  </si>
  <si>
    <t>5-10</t>
  </si>
  <si>
    <t>10-15</t>
  </si>
  <si>
    <t>25-30</t>
  </si>
  <si>
    <t>30-35</t>
  </si>
  <si>
    <t>2-4</t>
  </si>
  <si>
    <t>4-6</t>
  </si>
  <si>
    <t>6-8</t>
  </si>
  <si>
    <t>8-10</t>
  </si>
  <si>
    <t>10-12</t>
  </si>
  <si>
    <t>calculate Median (continuous series)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</si>
  <si>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</si>
  <si>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f*x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</si>
  <si>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f*x</t>
  </si>
  <si>
    <t>∑f*x</t>
  </si>
  <si>
    <r>
      <t>∑f*x</t>
    </r>
    <r>
      <rPr>
        <b/>
        <vertAlign val="superscript"/>
        <sz val="11"/>
        <color theme="1"/>
        <rFont val="Calibri"/>
        <family val="2"/>
      </rPr>
      <t>2</t>
    </r>
  </si>
  <si>
    <r>
      <t>∑f*x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∑f</t>
    </r>
  </si>
  <si>
    <t>∑f*x / ∑f</t>
  </si>
  <si>
    <r>
      <t>(∑f*x / ∑f)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</si>
  <si>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∑f*x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∑f - (∑f*x / ∑f)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</si>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</sst>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734209</xdr:colOff>
      <xdr:row>8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5AD0A8-BC47-4A51-97D7-B3F9A059A2B9}"/>
                </a:ext>
              </a:extLst>
            </xdr:cNvPr>
            <xdr:cNvSpPr txBox="1"/>
          </xdr:nvSpPr>
          <xdr:spPr>
            <a:xfrm>
              <a:off x="9451489" y="17893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5AD0A8-BC47-4A51-97D7-B3F9A059A2B9}"/>
                </a:ext>
              </a:extLst>
            </xdr:cNvPr>
            <xdr:cNvSpPr txBox="1"/>
          </xdr:nvSpPr>
          <xdr:spPr>
            <a:xfrm>
              <a:off x="9451489" y="178935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</xdr:row>
      <xdr:rowOff>89007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2D542-7A81-4C7D-9926-4AA3210B12E8}"/>
                </a:ext>
              </a:extLst>
            </xdr:cNvPr>
            <xdr:cNvSpPr txBox="1"/>
          </xdr:nvSpPr>
          <xdr:spPr>
            <a:xfrm>
              <a:off x="1426669" y="8193101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2D542-7A81-4C7D-9926-4AA3210B12E8}"/>
                </a:ext>
              </a:extLst>
            </xdr:cNvPr>
            <xdr:cNvSpPr txBox="1"/>
          </xdr:nvSpPr>
          <xdr:spPr>
            <a:xfrm>
              <a:off x="1426669" y="8193101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2</xdr:col>
      <xdr:colOff>688489</xdr:colOff>
      <xdr:row>25</xdr:row>
      <xdr:rowOff>97715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5B4FFCE-9FEA-4391-A55F-A203B26F0014}"/>
                </a:ext>
              </a:extLst>
            </xdr:cNvPr>
            <xdr:cNvSpPr txBox="1"/>
          </xdr:nvSpPr>
          <xdr:spPr>
            <a:xfrm>
              <a:off x="2372509" y="47459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5B4FFCE-9FEA-4391-A55F-A203B26F0014}"/>
                </a:ext>
              </a:extLst>
            </xdr:cNvPr>
            <xdr:cNvSpPr txBox="1"/>
          </xdr:nvSpPr>
          <xdr:spPr>
            <a:xfrm>
              <a:off x="2372509" y="47459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320040</xdr:colOff>
      <xdr:row>25</xdr:row>
      <xdr:rowOff>76200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7FDF54B-5254-4FA1-B0A3-2663D0B88584}"/>
                </a:ext>
              </a:extLst>
            </xdr:cNvPr>
            <xdr:cNvSpPr txBox="1"/>
          </xdr:nvSpPr>
          <xdr:spPr>
            <a:xfrm>
              <a:off x="6332220" y="472440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7FDF54B-5254-4FA1-B0A3-2663D0B88584}"/>
                </a:ext>
              </a:extLst>
            </xdr:cNvPr>
            <xdr:cNvSpPr txBox="1"/>
          </xdr:nvSpPr>
          <xdr:spPr>
            <a:xfrm>
              <a:off x="6332220" y="472440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10</xdr:col>
      <xdr:colOff>337457</xdr:colOff>
      <xdr:row>25</xdr:row>
      <xdr:rowOff>97972</xdr:rowOff>
    </xdr:from>
    <xdr:ext cx="1507720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D758F47-17F6-4688-BD6D-8F2FA75E57B7}"/>
                </a:ext>
              </a:extLst>
            </xdr:cNvPr>
            <xdr:cNvSpPr txBox="1"/>
          </xdr:nvSpPr>
          <xdr:spPr>
            <a:xfrm>
              <a:off x="10677797" y="474617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0">
                        <a:latin typeface="Cambria Math" panose="02040503050406030204" pitchFamily="18" charset="0"/>
                      </a:rPr>
                      <m:t>𝐙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𝐋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num>
                      <m:den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𝟐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IN" sz="10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b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</m:den>
                    </m:f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D758F47-17F6-4688-BD6D-8F2FA75E57B7}"/>
                </a:ext>
              </a:extLst>
            </xdr:cNvPr>
            <xdr:cNvSpPr txBox="1"/>
          </xdr:nvSpPr>
          <xdr:spPr>
            <a:xfrm>
              <a:off x="10677797" y="4746172"/>
              <a:ext cx="1507720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𝐙=𝐋+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000" b="1" i="0">
                  <a:latin typeface="Cambria Math" panose="02040503050406030204" pitchFamily="18" charset="0"/>
                </a:rPr>
                <a:t>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000" b="1" i="0">
                  <a:latin typeface="Cambria Math" panose="02040503050406030204" pitchFamily="18" charset="0"/>
                </a:rPr>
                <a:t>𝟐𝒇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𝟏−𝒇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𝟎−𝒇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000" b="1" i="0">
                  <a:latin typeface="Cambria Math" panose="02040503050406030204" pitchFamily="18" charset="0"/>
                </a:rPr>
                <a:t>𝟐 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1000" b="1" i="0">
                  <a:latin typeface="Cambria Math" panose="02040503050406030204" pitchFamily="18" charset="0"/>
                </a:rPr>
                <a:t>×𝑪</a:t>
              </a:r>
              <a:endParaRPr lang="en-IN" sz="10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574189</xdr:colOff>
      <xdr:row>8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AF61312-F8FA-4D62-B337-8CE8C47929B9}"/>
                </a:ext>
              </a:extLst>
            </xdr:cNvPr>
            <xdr:cNvSpPr txBox="1"/>
          </xdr:nvSpPr>
          <xdr:spPr>
            <a:xfrm>
              <a:off x="8156089" y="1265547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AF61312-F8FA-4D62-B337-8CE8C47929B9}"/>
                </a:ext>
              </a:extLst>
            </xdr:cNvPr>
            <xdr:cNvSpPr txBox="1"/>
          </xdr:nvSpPr>
          <xdr:spPr>
            <a:xfrm>
              <a:off x="8156089" y="1265547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5</xdr:col>
      <xdr:colOff>574189</xdr:colOff>
      <xdr:row>21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03AEDE-654B-4788-81B1-0ADD99E42DA3}"/>
                </a:ext>
              </a:extLst>
            </xdr:cNvPr>
            <xdr:cNvSpPr txBox="1"/>
          </xdr:nvSpPr>
          <xdr:spPr>
            <a:xfrm>
              <a:off x="6017046" y="1635866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03AEDE-654B-4788-81B1-0ADD99E42DA3}"/>
                </a:ext>
              </a:extLst>
            </xdr:cNvPr>
            <xdr:cNvSpPr txBox="1"/>
          </xdr:nvSpPr>
          <xdr:spPr>
            <a:xfrm>
              <a:off x="6017046" y="1635866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5</xdr:col>
      <xdr:colOff>574189</xdr:colOff>
      <xdr:row>33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193A8F-CFC1-49A3-96E5-104875202019}"/>
                </a:ext>
              </a:extLst>
            </xdr:cNvPr>
            <xdr:cNvSpPr txBox="1"/>
          </xdr:nvSpPr>
          <xdr:spPr>
            <a:xfrm>
              <a:off x="6022489" y="404487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193A8F-CFC1-49A3-96E5-104875202019}"/>
                </a:ext>
              </a:extLst>
            </xdr:cNvPr>
            <xdr:cNvSpPr txBox="1"/>
          </xdr:nvSpPr>
          <xdr:spPr>
            <a:xfrm>
              <a:off x="6022489" y="404487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5</xdr:col>
      <xdr:colOff>574189</xdr:colOff>
      <xdr:row>43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EA499BD-0374-493F-86CD-A8574E2CD264}"/>
                </a:ext>
              </a:extLst>
            </xdr:cNvPr>
            <xdr:cNvSpPr txBox="1"/>
          </xdr:nvSpPr>
          <xdr:spPr>
            <a:xfrm>
              <a:off x="6022489" y="63080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EA499BD-0374-493F-86CD-A8574E2CD264}"/>
                </a:ext>
              </a:extLst>
            </xdr:cNvPr>
            <xdr:cNvSpPr txBox="1"/>
          </xdr:nvSpPr>
          <xdr:spPr>
            <a:xfrm>
              <a:off x="6022489" y="63080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574189</xdr:colOff>
      <xdr:row>9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E9B40EC-1FB5-42D3-B463-654D803E2DC5}"/>
                </a:ext>
              </a:extLst>
            </xdr:cNvPr>
            <xdr:cNvSpPr txBox="1"/>
          </xdr:nvSpPr>
          <xdr:spPr>
            <a:xfrm>
              <a:off x="9032389" y="154901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E9B40EC-1FB5-42D3-B463-654D803E2DC5}"/>
                </a:ext>
              </a:extLst>
            </xdr:cNvPr>
            <xdr:cNvSpPr txBox="1"/>
          </xdr:nvSpPr>
          <xdr:spPr>
            <a:xfrm>
              <a:off x="9032389" y="15490115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574189</xdr:colOff>
      <xdr:row>19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9A0704-897E-42B1-BD40-3225D01F5A30}"/>
                </a:ext>
              </a:extLst>
            </xdr:cNvPr>
            <xdr:cNvSpPr txBox="1"/>
          </xdr:nvSpPr>
          <xdr:spPr>
            <a:xfrm>
              <a:off x="7136354" y="1757530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49A0704-897E-42B1-BD40-3225D01F5A30}"/>
                </a:ext>
              </a:extLst>
            </xdr:cNvPr>
            <xdr:cNvSpPr txBox="1"/>
          </xdr:nvSpPr>
          <xdr:spPr>
            <a:xfrm>
              <a:off x="7136354" y="1757530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574189</xdr:colOff>
      <xdr:row>29</xdr:row>
      <xdr:rowOff>90095</xdr:rowOff>
    </xdr:from>
    <xdr:ext cx="581378" cy="356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9D0D4DD-AED9-4E8A-84BC-7A5546C1D39D}"/>
                </a:ext>
              </a:extLst>
            </xdr:cNvPr>
            <xdr:cNvSpPr txBox="1"/>
          </xdr:nvSpPr>
          <xdr:spPr>
            <a:xfrm>
              <a:off x="7136354" y="1757530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𝒇𝒙</m:t>
                            </m:r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𝜮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9D0D4DD-AED9-4E8A-84BC-7A5546C1D39D}"/>
                </a:ext>
              </a:extLst>
            </xdr:cNvPr>
            <xdr:cNvSpPr txBox="1"/>
          </xdr:nvSpPr>
          <xdr:spPr>
            <a:xfrm>
              <a:off x="7136354" y="1757530"/>
              <a:ext cx="581378" cy="356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IN" sz="1100" b="1" i="0">
                  <a:latin typeface="Cambria Math" panose="02040503050406030204" pitchFamily="18" charset="0"/>
                </a:rPr>
                <a:t>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426720</xdr:colOff>
      <xdr:row>10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745E270-999A-4A4A-91BF-3537C1CB145F}"/>
                </a:ext>
              </a:extLst>
            </xdr:cNvPr>
            <xdr:cNvSpPr txBox="1"/>
          </xdr:nvSpPr>
          <xdr:spPr>
            <a:xfrm>
              <a:off x="5875020" y="196596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745E270-999A-4A4A-91BF-3537C1CB145F}"/>
                </a:ext>
              </a:extLst>
            </xdr:cNvPr>
            <xdr:cNvSpPr txBox="1"/>
          </xdr:nvSpPr>
          <xdr:spPr>
            <a:xfrm>
              <a:off x="5875020" y="196596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5</xdr:col>
      <xdr:colOff>426720</xdr:colOff>
      <xdr:row>30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FAF10E-3C60-4D0F-BDC3-824E56DCE69B}"/>
                </a:ext>
              </a:extLst>
            </xdr:cNvPr>
            <xdr:cNvSpPr txBox="1"/>
          </xdr:nvSpPr>
          <xdr:spPr>
            <a:xfrm>
              <a:off x="5875020" y="196596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5FAF10E-3C60-4D0F-BDC3-824E56DCE69B}"/>
                </a:ext>
              </a:extLst>
            </xdr:cNvPr>
            <xdr:cNvSpPr txBox="1"/>
          </xdr:nvSpPr>
          <xdr:spPr>
            <a:xfrm>
              <a:off x="5875020" y="196596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  <xdr:oneCellAnchor>
    <xdr:from>
      <xdr:col>5</xdr:col>
      <xdr:colOff>426720</xdr:colOff>
      <xdr:row>50</xdr:row>
      <xdr:rowOff>83820</xdr:rowOff>
    </xdr:from>
    <xdr:ext cx="1437958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550556-13D4-47E9-8573-1189D3AFF6F1}"/>
                </a:ext>
              </a:extLst>
            </xdr:cNvPr>
            <xdr:cNvSpPr txBox="1"/>
          </xdr:nvSpPr>
          <xdr:spPr>
            <a:xfrm>
              <a:off x="5875020" y="576834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000" b="1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0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IN" sz="10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0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000" b="1" i="1"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num>
                                  <m:den>
                                    <m:r>
                                      <a:rPr lang="en-IN" sz="10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n-IN" sz="10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𝑪𝒇</m:t>
                            </m:r>
                          </m:num>
                          <m:den>
                            <m:r>
                              <a:rPr lang="en-IN" sz="10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</m:e>
                    </m:d>
                    <m:r>
                      <a:rPr lang="en-IN" sz="10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0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0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550556-13D4-47E9-8573-1189D3AFF6F1}"/>
                </a:ext>
              </a:extLst>
            </xdr:cNvPr>
            <xdr:cNvSpPr txBox="1"/>
          </xdr:nvSpPr>
          <xdr:spPr>
            <a:xfrm>
              <a:off x="5875020" y="5768340"/>
              <a:ext cx="1437958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000" b="1" i="0">
                  <a:latin typeface="Cambria Math" panose="02040503050406030204" pitchFamily="18" charset="0"/>
                </a:rPr>
                <a:t>𝑴=𝑳+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(((</a:t>
              </a:r>
              <a:r>
                <a:rPr lang="en-IN" sz="1000" b="1" i="0">
                  <a:latin typeface="Cambria Math" panose="02040503050406030204" pitchFamily="18" charset="0"/>
                </a:rPr>
                <a:t>𝒏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000" b="1" i="0">
                  <a:latin typeface="Cambria Math" panose="02040503050406030204" pitchFamily="18" charset="0"/>
                </a:rPr>
                <a:t>𝟐)−𝑪𝒇</a:t>
              </a:r>
              <a:r>
                <a:rPr lang="en-IN" sz="1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000" b="1" i="0">
                  <a:latin typeface="Cambria Math" panose="02040503050406030204" pitchFamily="18" charset="0"/>
                </a:rPr>
                <a:t>𝒇)×𝑪</a:t>
              </a:r>
              <a:endParaRPr lang="en-IN" sz="10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workbookViewId="0">
      <selection activeCell="D24" sqref="D24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5" thickBot="1" x14ac:dyDescent="0.35"/>
    <row r="5" spans="1:13" ht="15" thickBot="1" x14ac:dyDescent="0.35">
      <c r="B5" s="21" t="s">
        <v>20</v>
      </c>
      <c r="D5" s="21" t="s">
        <v>8</v>
      </c>
      <c r="F5" s="22" t="s">
        <v>1</v>
      </c>
      <c r="G5" s="21" t="s">
        <v>2</v>
      </c>
      <c r="I5" s="23" t="s">
        <v>2</v>
      </c>
      <c r="J5" s="24" t="s">
        <v>17</v>
      </c>
      <c r="K5" s="25" t="s">
        <v>18</v>
      </c>
    </row>
    <row r="6" spans="1:13" ht="15" thickBot="1" x14ac:dyDescent="0.35">
      <c r="B6" s="4">
        <v>16</v>
      </c>
      <c r="D6" s="7">
        <f>COUNT(B6:B65)</f>
        <v>60</v>
      </c>
      <c r="F6" s="11" t="s">
        <v>3</v>
      </c>
      <c r="G6" s="4">
        <v>9</v>
      </c>
      <c r="I6" s="18">
        <v>9</v>
      </c>
      <c r="J6" s="20">
        <v>4</v>
      </c>
      <c r="K6" s="19">
        <v>6.6666666666666666E-2</v>
      </c>
    </row>
    <row r="7" spans="1:13" ht="15" thickBot="1" x14ac:dyDescent="0.35">
      <c r="B7" s="5">
        <v>13</v>
      </c>
      <c r="F7" s="13" t="s">
        <v>15</v>
      </c>
      <c r="G7" s="5">
        <v>19</v>
      </c>
      <c r="I7" s="18">
        <v>19</v>
      </c>
      <c r="J7" s="20">
        <v>7</v>
      </c>
      <c r="K7" s="19">
        <v>0.18333333333333332</v>
      </c>
    </row>
    <row r="8" spans="1:13" ht="15" thickBot="1" x14ac:dyDescent="0.35">
      <c r="B8" s="5">
        <v>5</v>
      </c>
      <c r="D8" s="21" t="s">
        <v>9</v>
      </c>
      <c r="F8" s="15" t="s">
        <v>4</v>
      </c>
      <c r="G8" s="5">
        <v>29</v>
      </c>
      <c r="I8" s="18">
        <v>29</v>
      </c>
      <c r="J8" s="20">
        <v>5</v>
      </c>
      <c r="K8" s="19">
        <v>0.26666666666666666</v>
      </c>
    </row>
    <row r="9" spans="1:13" ht="15" thickBot="1" x14ac:dyDescent="0.35">
      <c r="B9" s="5">
        <v>80</v>
      </c>
      <c r="D9" s="29">
        <f>MIN(B6:B65)</f>
        <v>4</v>
      </c>
      <c r="F9" s="15" t="s">
        <v>5</v>
      </c>
      <c r="G9" s="5">
        <v>39</v>
      </c>
      <c r="I9" s="18">
        <v>39</v>
      </c>
      <c r="J9" s="20">
        <v>10</v>
      </c>
      <c r="K9" s="19">
        <v>0.43333333333333335</v>
      </c>
    </row>
    <row r="10" spans="1:13" ht="15" thickBot="1" x14ac:dyDescent="0.35">
      <c r="B10" s="5">
        <v>86</v>
      </c>
      <c r="F10" s="15" t="s">
        <v>6</v>
      </c>
      <c r="G10" s="5">
        <v>49</v>
      </c>
      <c r="I10" s="18">
        <v>49</v>
      </c>
      <c r="J10" s="20">
        <v>5</v>
      </c>
      <c r="K10" s="19">
        <v>0.51666666666666672</v>
      </c>
    </row>
    <row r="11" spans="1:13" ht="15" thickBot="1" x14ac:dyDescent="0.35">
      <c r="B11" s="5">
        <v>7</v>
      </c>
      <c r="D11" s="21" t="s">
        <v>10</v>
      </c>
      <c r="F11" s="15" t="s">
        <v>7</v>
      </c>
      <c r="G11" s="5">
        <v>59</v>
      </c>
      <c r="I11" s="18">
        <v>59</v>
      </c>
      <c r="J11" s="20">
        <v>8</v>
      </c>
      <c r="K11" s="19">
        <v>0.65</v>
      </c>
    </row>
    <row r="12" spans="1:13" ht="15" thickBot="1" x14ac:dyDescent="0.35">
      <c r="B12" s="5">
        <v>51</v>
      </c>
      <c r="D12" s="7">
        <f>MAX(B6:B65)</f>
        <v>97</v>
      </c>
      <c r="F12" s="15" t="s">
        <v>11</v>
      </c>
      <c r="G12" s="5">
        <v>69</v>
      </c>
      <c r="I12" s="18">
        <v>69</v>
      </c>
      <c r="J12" s="20">
        <v>5</v>
      </c>
      <c r="K12" s="19">
        <v>0.73333333333333328</v>
      </c>
    </row>
    <row r="13" spans="1:13" x14ac:dyDescent="0.3">
      <c r="B13" s="5">
        <v>48</v>
      </c>
      <c r="F13" s="15" t="s">
        <v>12</v>
      </c>
      <c r="G13" s="5">
        <v>79</v>
      </c>
      <c r="I13" s="18">
        <v>79</v>
      </c>
      <c r="J13" s="20">
        <v>8</v>
      </c>
      <c r="K13" s="19">
        <v>0.8666666666666667</v>
      </c>
    </row>
    <row r="14" spans="1:13" x14ac:dyDescent="0.3">
      <c r="B14" s="5">
        <v>24</v>
      </c>
      <c r="F14" s="15" t="s">
        <v>13</v>
      </c>
      <c r="G14" s="5">
        <v>89</v>
      </c>
      <c r="I14" s="18">
        <v>89</v>
      </c>
      <c r="J14" s="20">
        <v>5</v>
      </c>
      <c r="K14" s="19">
        <v>0.95</v>
      </c>
    </row>
    <row r="15" spans="1:13" ht="15" thickBot="1" x14ac:dyDescent="0.35">
      <c r="B15" s="5">
        <v>56</v>
      </c>
      <c r="F15" s="16" t="s">
        <v>14</v>
      </c>
      <c r="G15" s="6">
        <v>99</v>
      </c>
      <c r="I15" s="18">
        <v>99</v>
      </c>
      <c r="J15" s="20">
        <v>3</v>
      </c>
      <c r="K15" s="19">
        <v>1</v>
      </c>
    </row>
    <row r="16" spans="1:13" ht="15" thickBot="1" x14ac:dyDescent="0.35">
      <c r="B16" s="5">
        <v>70</v>
      </c>
      <c r="I16" s="26" t="s">
        <v>16</v>
      </c>
      <c r="J16" s="27">
        <v>0</v>
      </c>
      <c r="K16" s="28">
        <v>1</v>
      </c>
    </row>
    <row r="17" spans="2:2" x14ac:dyDescent="0.3">
      <c r="B17" s="5">
        <v>19</v>
      </c>
    </row>
    <row r="18" spans="2:2" x14ac:dyDescent="0.3">
      <c r="B18" s="5">
        <v>61</v>
      </c>
    </row>
    <row r="19" spans="2:2" x14ac:dyDescent="0.3">
      <c r="B19" s="5">
        <v>17</v>
      </c>
    </row>
    <row r="20" spans="2:2" x14ac:dyDescent="0.3">
      <c r="B20" s="5">
        <v>16</v>
      </c>
    </row>
    <row r="21" spans="2:2" x14ac:dyDescent="0.3">
      <c r="B21" s="5">
        <v>36</v>
      </c>
    </row>
    <row r="22" spans="2:2" x14ac:dyDescent="0.3">
      <c r="B22" s="5">
        <v>34</v>
      </c>
    </row>
    <row r="23" spans="2:2" x14ac:dyDescent="0.3">
      <c r="B23" s="5">
        <v>42</v>
      </c>
    </row>
    <row r="24" spans="2:2" x14ac:dyDescent="0.3">
      <c r="B24" s="5">
        <v>34</v>
      </c>
    </row>
    <row r="25" spans="2:2" x14ac:dyDescent="0.3">
      <c r="B25" s="5">
        <v>35</v>
      </c>
    </row>
    <row r="26" spans="2:2" x14ac:dyDescent="0.3">
      <c r="B26" s="5">
        <v>72</v>
      </c>
    </row>
    <row r="27" spans="2:2" x14ac:dyDescent="0.3">
      <c r="B27" s="5">
        <v>55</v>
      </c>
    </row>
    <row r="28" spans="2:2" x14ac:dyDescent="0.3">
      <c r="B28" s="5">
        <v>75</v>
      </c>
    </row>
    <row r="29" spans="2:2" x14ac:dyDescent="0.3">
      <c r="B29" s="5">
        <v>31</v>
      </c>
    </row>
    <row r="30" spans="2:2" x14ac:dyDescent="0.3">
      <c r="B30" s="5">
        <v>52</v>
      </c>
    </row>
    <row r="31" spans="2:2" x14ac:dyDescent="0.3">
      <c r="B31" s="5">
        <v>28</v>
      </c>
    </row>
    <row r="32" spans="2:2" x14ac:dyDescent="0.3">
      <c r="B32" s="5">
        <v>72</v>
      </c>
    </row>
    <row r="33" spans="2:2" x14ac:dyDescent="0.3">
      <c r="B33" s="5">
        <v>97</v>
      </c>
    </row>
    <row r="34" spans="2:2" x14ac:dyDescent="0.3">
      <c r="B34" s="5">
        <v>74</v>
      </c>
    </row>
    <row r="35" spans="2:2" x14ac:dyDescent="0.3">
      <c r="B35" s="5">
        <v>45</v>
      </c>
    </row>
    <row r="36" spans="2:2" x14ac:dyDescent="0.3">
      <c r="B36" s="5">
        <v>62</v>
      </c>
    </row>
    <row r="37" spans="2:2" x14ac:dyDescent="0.3">
      <c r="B37" s="5">
        <v>68</v>
      </c>
    </row>
    <row r="38" spans="2:2" x14ac:dyDescent="0.3">
      <c r="B38" s="5">
        <v>86</v>
      </c>
    </row>
    <row r="39" spans="2:2" x14ac:dyDescent="0.3">
      <c r="B39" s="5">
        <v>35</v>
      </c>
    </row>
    <row r="40" spans="2:2" x14ac:dyDescent="0.3">
      <c r="B40" s="5">
        <v>85</v>
      </c>
    </row>
    <row r="41" spans="2:2" x14ac:dyDescent="0.3">
      <c r="B41" s="5">
        <v>36</v>
      </c>
    </row>
    <row r="42" spans="2:2" x14ac:dyDescent="0.3">
      <c r="B42" s="5">
        <v>81</v>
      </c>
    </row>
    <row r="43" spans="2:2" x14ac:dyDescent="0.3">
      <c r="B43" s="5">
        <v>75</v>
      </c>
    </row>
    <row r="44" spans="2:2" x14ac:dyDescent="0.3">
      <c r="B44" s="5">
        <v>55</v>
      </c>
    </row>
    <row r="45" spans="2:2" x14ac:dyDescent="0.3">
      <c r="B45" s="5">
        <v>26</v>
      </c>
    </row>
    <row r="46" spans="2:2" x14ac:dyDescent="0.3">
      <c r="B46" s="5">
        <v>95</v>
      </c>
    </row>
    <row r="47" spans="2:2" x14ac:dyDescent="0.3">
      <c r="B47" s="5">
        <v>31</v>
      </c>
    </row>
    <row r="48" spans="2:2" x14ac:dyDescent="0.3">
      <c r="B48" s="5">
        <v>7</v>
      </c>
    </row>
    <row r="49" spans="2:2" x14ac:dyDescent="0.3">
      <c r="B49" s="5">
        <v>78</v>
      </c>
    </row>
    <row r="50" spans="2:2" x14ac:dyDescent="0.3">
      <c r="B50" s="5">
        <v>92</v>
      </c>
    </row>
    <row r="51" spans="2:2" x14ac:dyDescent="0.3">
      <c r="B51" s="5">
        <v>62</v>
      </c>
    </row>
    <row r="52" spans="2:2" x14ac:dyDescent="0.3">
      <c r="B52" s="5">
        <v>52</v>
      </c>
    </row>
    <row r="53" spans="2:2" x14ac:dyDescent="0.3">
      <c r="B53" s="5">
        <v>56</v>
      </c>
    </row>
    <row r="54" spans="2:2" x14ac:dyDescent="0.3">
      <c r="B54" s="5">
        <v>15</v>
      </c>
    </row>
    <row r="55" spans="2:2" x14ac:dyDescent="0.3">
      <c r="B55" s="5">
        <v>63</v>
      </c>
    </row>
    <row r="56" spans="2:2" x14ac:dyDescent="0.3">
      <c r="B56" s="5">
        <v>25</v>
      </c>
    </row>
    <row r="57" spans="2:2" x14ac:dyDescent="0.3">
      <c r="B57" s="5">
        <v>36</v>
      </c>
    </row>
    <row r="58" spans="2:2" x14ac:dyDescent="0.3">
      <c r="B58" s="5">
        <v>54</v>
      </c>
    </row>
    <row r="59" spans="2:2" x14ac:dyDescent="0.3">
      <c r="B59" s="5">
        <v>44</v>
      </c>
    </row>
    <row r="60" spans="2:2" x14ac:dyDescent="0.3">
      <c r="B60" s="5">
        <v>47</v>
      </c>
    </row>
    <row r="61" spans="2:2" x14ac:dyDescent="0.3">
      <c r="B61" s="5">
        <v>27</v>
      </c>
    </row>
    <row r="62" spans="2:2" x14ac:dyDescent="0.3">
      <c r="B62" s="5">
        <v>72</v>
      </c>
    </row>
    <row r="63" spans="2:2" x14ac:dyDescent="0.3">
      <c r="B63" s="5">
        <v>17</v>
      </c>
    </row>
    <row r="64" spans="2:2" x14ac:dyDescent="0.3">
      <c r="B64" s="5">
        <v>4</v>
      </c>
    </row>
    <row r="65" spans="2:2" ht="15" thickBot="1" x14ac:dyDescent="0.35">
      <c r="B65" s="6">
        <v>30</v>
      </c>
    </row>
  </sheetData>
  <sortState xmlns:xlrd2="http://schemas.microsoft.com/office/spreadsheetml/2017/richdata2" ref="I6:I15">
    <sortCondition ref="I6"/>
  </sortState>
  <mergeCells count="1">
    <mergeCell ref="A1:M3"/>
  </mergeCells>
  <pageMargins left="0.7" right="0.7" top="0.75" bottom="0.75" header="0.3" footer="0.3"/>
  <ignoredErrors>
    <ignoredError sqref="F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C65B-DE99-4653-B528-ADDAE012154A}">
  <dimension ref="A1:M55"/>
  <sheetViews>
    <sheetView workbookViewId="0">
      <selection activeCell="D24" sqref="D24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5" thickBot="1" x14ac:dyDescent="0.35"/>
    <row r="5" spans="1:13" ht="15" thickBot="1" x14ac:dyDescent="0.35">
      <c r="B5" s="21" t="s">
        <v>20</v>
      </c>
      <c r="D5" s="21" t="s">
        <v>8</v>
      </c>
      <c r="F5" s="22" t="s">
        <v>1</v>
      </c>
      <c r="G5" s="21" t="s">
        <v>2</v>
      </c>
      <c r="I5" s="22" t="s">
        <v>2</v>
      </c>
      <c r="J5" s="21" t="s">
        <v>17</v>
      </c>
      <c r="K5" s="34" t="s">
        <v>18</v>
      </c>
    </row>
    <row r="6" spans="1:13" ht="15" thickBot="1" x14ac:dyDescent="0.35">
      <c r="B6" s="5">
        <v>34</v>
      </c>
      <c r="D6" s="47">
        <f>COUNT(B6:B55)</f>
        <v>50</v>
      </c>
      <c r="F6" s="11" t="s">
        <v>3</v>
      </c>
      <c r="G6" s="4">
        <v>9</v>
      </c>
      <c r="I6" s="15">
        <v>9</v>
      </c>
      <c r="J6" s="5">
        <v>0</v>
      </c>
      <c r="K6" s="30">
        <v>0</v>
      </c>
    </row>
    <row r="7" spans="1:13" ht="15" thickBot="1" x14ac:dyDescent="0.35">
      <c r="B7" s="5">
        <v>35</v>
      </c>
      <c r="F7" s="13" t="s">
        <v>15</v>
      </c>
      <c r="G7" s="5">
        <v>19</v>
      </c>
      <c r="I7" s="15">
        <v>19</v>
      </c>
      <c r="J7" s="5">
        <v>5</v>
      </c>
      <c r="K7" s="30">
        <v>0.1</v>
      </c>
    </row>
    <row r="8" spans="1:13" ht="15" thickBot="1" x14ac:dyDescent="0.35">
      <c r="B8" s="5">
        <v>37</v>
      </c>
      <c r="D8" s="21" t="s">
        <v>9</v>
      </c>
      <c r="F8" s="15" t="s">
        <v>4</v>
      </c>
      <c r="G8" s="5">
        <v>29</v>
      </c>
      <c r="I8" s="15">
        <v>29</v>
      </c>
      <c r="J8" s="5">
        <v>5</v>
      </c>
      <c r="K8" s="30">
        <v>0.2</v>
      </c>
    </row>
    <row r="9" spans="1:13" ht="15" thickBot="1" x14ac:dyDescent="0.35">
      <c r="B9" s="5">
        <v>39</v>
      </c>
      <c r="D9" s="48">
        <f>MIN(B6:B55)</f>
        <v>17</v>
      </c>
      <c r="F9" s="15" t="s">
        <v>5</v>
      </c>
      <c r="G9" s="5">
        <v>39</v>
      </c>
      <c r="I9" s="15">
        <v>39</v>
      </c>
      <c r="J9" s="5">
        <v>11</v>
      </c>
      <c r="K9" s="30">
        <v>0.42</v>
      </c>
    </row>
    <row r="10" spans="1:13" ht="15" thickBot="1" x14ac:dyDescent="0.35">
      <c r="B10" s="5">
        <v>39</v>
      </c>
      <c r="F10" s="15" t="s">
        <v>6</v>
      </c>
      <c r="G10" s="5">
        <v>49</v>
      </c>
      <c r="I10" s="15">
        <v>49</v>
      </c>
      <c r="J10" s="5">
        <v>3</v>
      </c>
      <c r="K10" s="30">
        <v>0.48</v>
      </c>
    </row>
    <row r="11" spans="1:13" ht="15" thickBot="1" x14ac:dyDescent="0.35">
      <c r="B11" s="5">
        <v>54</v>
      </c>
      <c r="D11" s="21" t="s">
        <v>10</v>
      </c>
      <c r="F11" s="15" t="s">
        <v>7</v>
      </c>
      <c r="G11" s="5">
        <v>59</v>
      </c>
      <c r="I11" s="15">
        <v>59</v>
      </c>
      <c r="J11" s="5">
        <v>8</v>
      </c>
      <c r="K11" s="30">
        <v>0.64</v>
      </c>
    </row>
    <row r="12" spans="1:13" ht="15" thickBot="1" x14ac:dyDescent="0.35">
      <c r="B12" s="5">
        <v>52</v>
      </c>
      <c r="D12" s="47">
        <f>MAX(B6:B55)</f>
        <v>99</v>
      </c>
      <c r="F12" s="15" t="s">
        <v>11</v>
      </c>
      <c r="G12" s="5">
        <v>69</v>
      </c>
      <c r="I12" s="15">
        <v>69</v>
      </c>
      <c r="J12" s="5">
        <v>4</v>
      </c>
      <c r="K12" s="30">
        <v>0.72</v>
      </c>
    </row>
    <row r="13" spans="1:13" x14ac:dyDescent="0.3">
      <c r="B13" s="5">
        <v>39</v>
      </c>
      <c r="F13" s="15" t="s">
        <v>12</v>
      </c>
      <c r="G13" s="5">
        <v>79</v>
      </c>
      <c r="I13" s="15">
        <v>79</v>
      </c>
      <c r="J13" s="5">
        <v>7</v>
      </c>
      <c r="K13" s="30">
        <v>0.86</v>
      </c>
    </row>
    <row r="14" spans="1:13" x14ac:dyDescent="0.3">
      <c r="B14" s="5">
        <v>71</v>
      </c>
      <c r="F14" s="15" t="s">
        <v>13</v>
      </c>
      <c r="G14" s="5">
        <v>89</v>
      </c>
      <c r="I14" s="15">
        <v>89</v>
      </c>
      <c r="J14" s="5">
        <v>4</v>
      </c>
      <c r="K14" s="30">
        <v>0.94</v>
      </c>
    </row>
    <row r="15" spans="1:13" ht="15" thickBot="1" x14ac:dyDescent="0.35">
      <c r="B15" s="5">
        <v>75</v>
      </c>
      <c r="F15" s="16" t="s">
        <v>14</v>
      </c>
      <c r="G15" s="6">
        <v>99</v>
      </c>
      <c r="I15" s="15">
        <v>99</v>
      </c>
      <c r="J15" s="5">
        <v>3</v>
      </c>
      <c r="K15" s="30">
        <v>1</v>
      </c>
    </row>
    <row r="16" spans="1:13" ht="15" thickBot="1" x14ac:dyDescent="0.35">
      <c r="B16" s="5">
        <v>74</v>
      </c>
      <c r="I16" s="31" t="s">
        <v>16</v>
      </c>
      <c r="J16" s="32">
        <v>0</v>
      </c>
      <c r="K16" s="33">
        <v>1</v>
      </c>
    </row>
    <row r="17" spans="2:2" x14ac:dyDescent="0.3">
      <c r="B17" s="5">
        <v>76</v>
      </c>
    </row>
    <row r="18" spans="2:2" x14ac:dyDescent="0.3">
      <c r="B18" s="5">
        <v>84</v>
      </c>
    </row>
    <row r="19" spans="2:2" x14ac:dyDescent="0.3">
      <c r="B19" s="5">
        <v>96</v>
      </c>
    </row>
    <row r="20" spans="2:2" x14ac:dyDescent="0.3">
      <c r="B20" s="5">
        <v>23</v>
      </c>
    </row>
    <row r="21" spans="2:2" x14ac:dyDescent="0.3">
      <c r="B21" s="5">
        <v>33</v>
      </c>
    </row>
    <row r="22" spans="2:2" x14ac:dyDescent="0.3">
      <c r="B22" s="5">
        <v>51</v>
      </c>
    </row>
    <row r="23" spans="2:2" x14ac:dyDescent="0.3">
      <c r="B23" s="5">
        <v>39</v>
      </c>
    </row>
    <row r="24" spans="2:2" x14ac:dyDescent="0.3">
      <c r="B24" s="5">
        <v>26</v>
      </c>
    </row>
    <row r="25" spans="2:2" x14ac:dyDescent="0.3">
      <c r="B25" s="5">
        <v>46</v>
      </c>
    </row>
    <row r="26" spans="2:2" x14ac:dyDescent="0.3">
      <c r="B26" s="5">
        <v>65</v>
      </c>
    </row>
    <row r="27" spans="2:2" x14ac:dyDescent="0.3">
      <c r="B27" s="5">
        <v>65</v>
      </c>
    </row>
    <row r="28" spans="2:2" x14ac:dyDescent="0.3">
      <c r="B28" s="5">
        <v>53</v>
      </c>
    </row>
    <row r="29" spans="2:2" x14ac:dyDescent="0.3">
      <c r="B29" s="5">
        <v>53</v>
      </c>
    </row>
    <row r="30" spans="2:2" x14ac:dyDescent="0.3">
      <c r="B30" s="5">
        <v>72</v>
      </c>
    </row>
    <row r="31" spans="2:2" x14ac:dyDescent="0.3">
      <c r="B31" s="5">
        <v>71</v>
      </c>
    </row>
    <row r="32" spans="2:2" x14ac:dyDescent="0.3">
      <c r="B32" s="5">
        <v>84</v>
      </c>
    </row>
    <row r="33" spans="2:2" x14ac:dyDescent="0.3">
      <c r="B33" s="5">
        <v>94</v>
      </c>
    </row>
    <row r="34" spans="2:2" x14ac:dyDescent="0.3">
      <c r="B34" s="5">
        <v>34</v>
      </c>
    </row>
    <row r="35" spans="2:2" x14ac:dyDescent="0.3">
      <c r="B35" s="5">
        <v>24</v>
      </c>
    </row>
    <row r="36" spans="2:2" x14ac:dyDescent="0.3">
      <c r="B36" s="5">
        <v>99</v>
      </c>
    </row>
    <row r="37" spans="2:2" x14ac:dyDescent="0.3">
      <c r="B37" s="5">
        <v>19</v>
      </c>
    </row>
    <row r="38" spans="2:2" x14ac:dyDescent="0.3">
      <c r="B38" s="5">
        <v>18</v>
      </c>
    </row>
    <row r="39" spans="2:2" x14ac:dyDescent="0.3">
      <c r="B39" s="5">
        <v>27</v>
      </c>
    </row>
    <row r="40" spans="2:2" x14ac:dyDescent="0.3">
      <c r="B40" s="5">
        <v>17</v>
      </c>
    </row>
    <row r="41" spans="2:2" x14ac:dyDescent="0.3">
      <c r="B41" s="5">
        <v>38</v>
      </c>
    </row>
    <row r="42" spans="2:2" x14ac:dyDescent="0.3">
      <c r="B42" s="5">
        <v>45</v>
      </c>
    </row>
    <row r="43" spans="2:2" x14ac:dyDescent="0.3">
      <c r="B43" s="5">
        <v>55</v>
      </c>
    </row>
    <row r="44" spans="2:2" x14ac:dyDescent="0.3">
      <c r="B44" s="5">
        <v>57</v>
      </c>
    </row>
    <row r="45" spans="2:2" x14ac:dyDescent="0.3">
      <c r="B45" s="5">
        <v>66</v>
      </c>
    </row>
    <row r="46" spans="2:2" x14ac:dyDescent="0.3">
      <c r="B46" s="5">
        <v>82</v>
      </c>
    </row>
    <row r="47" spans="2:2" x14ac:dyDescent="0.3">
      <c r="B47" s="5">
        <v>85</v>
      </c>
    </row>
    <row r="48" spans="2:2" x14ac:dyDescent="0.3">
      <c r="B48" s="5">
        <v>35</v>
      </c>
    </row>
    <row r="49" spans="2:2" x14ac:dyDescent="0.3">
      <c r="B49" s="5">
        <v>19</v>
      </c>
    </row>
    <row r="50" spans="2:2" x14ac:dyDescent="0.3">
      <c r="B50" s="5">
        <v>18</v>
      </c>
    </row>
    <row r="51" spans="2:2" x14ac:dyDescent="0.3">
      <c r="B51" s="5">
        <v>28</v>
      </c>
    </row>
    <row r="52" spans="2:2" x14ac:dyDescent="0.3">
      <c r="B52" s="5">
        <v>47</v>
      </c>
    </row>
    <row r="53" spans="2:2" x14ac:dyDescent="0.3">
      <c r="B53" s="5">
        <v>52</v>
      </c>
    </row>
    <row r="54" spans="2:2" x14ac:dyDescent="0.3">
      <c r="B54" s="5">
        <v>64</v>
      </c>
    </row>
    <row r="55" spans="2:2" ht="15" thickBot="1" x14ac:dyDescent="0.35">
      <c r="B55" s="6">
        <v>75</v>
      </c>
    </row>
  </sheetData>
  <sortState xmlns:xlrd2="http://schemas.microsoft.com/office/spreadsheetml/2017/richdata2" ref="I6:I15">
    <sortCondition ref="I6"/>
  </sortState>
  <mergeCells count="1">
    <mergeCell ref="A1:M3"/>
  </mergeCells>
  <pageMargins left="0.7" right="0.7" top="0.75" bottom="0.75" header="0.3" footer="0.3"/>
  <ignoredErrors>
    <ignoredError sqref="F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E85A-B0C7-46F9-8F80-94789E72F160}">
  <dimension ref="A1:M13"/>
  <sheetViews>
    <sheetView workbookViewId="0">
      <selection activeCell="C24" sqref="C24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22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5" thickBot="1" x14ac:dyDescent="0.35">
      <c r="C4" s="8"/>
    </row>
    <row r="5" spans="1:13" ht="15" thickBot="1" x14ac:dyDescent="0.35">
      <c r="D5" s="22" t="s">
        <v>1</v>
      </c>
      <c r="E5" s="21" t="s">
        <v>31</v>
      </c>
      <c r="F5" s="21" t="s">
        <v>32</v>
      </c>
      <c r="G5" s="34" t="s">
        <v>33</v>
      </c>
      <c r="I5" s="45" t="s">
        <v>34</v>
      </c>
      <c r="J5" s="49">
        <f>SUM(G13)</f>
        <v>514000</v>
      </c>
    </row>
    <row r="6" spans="1:13" ht="15" thickBot="1" x14ac:dyDescent="0.35">
      <c r="D6" s="42" t="s">
        <v>23</v>
      </c>
      <c r="E6" s="4">
        <f>(3000+2000)/2</f>
        <v>2500</v>
      </c>
      <c r="F6" s="14">
        <v>2</v>
      </c>
      <c r="G6" s="14">
        <f t="shared" ref="G6:G12" si="0">SUM(F6*E6)</f>
        <v>5000</v>
      </c>
      <c r="I6" s="46" t="s">
        <v>36</v>
      </c>
      <c r="J6" s="50">
        <f>SUM(F13)</f>
        <v>80</v>
      </c>
    </row>
    <row r="7" spans="1:13" ht="15" thickBot="1" x14ac:dyDescent="0.35">
      <c r="D7" s="5" t="s">
        <v>25</v>
      </c>
      <c r="E7" s="5">
        <f>(4000+3000)/2</f>
        <v>3500</v>
      </c>
      <c r="F7" s="14">
        <v>3</v>
      </c>
      <c r="G7" s="14">
        <f t="shared" si="0"/>
        <v>10500</v>
      </c>
    </row>
    <row r="8" spans="1:13" ht="15" thickBot="1" x14ac:dyDescent="0.35">
      <c r="C8" s="14"/>
      <c r="D8" s="5" t="s">
        <v>26</v>
      </c>
      <c r="E8" s="5">
        <f>(5000+4000)/2</f>
        <v>4500</v>
      </c>
      <c r="F8" s="14">
        <v>7</v>
      </c>
      <c r="G8" s="14">
        <f t="shared" si="0"/>
        <v>31500</v>
      </c>
      <c r="I8" s="68" t="s">
        <v>39</v>
      </c>
      <c r="J8" s="69"/>
    </row>
    <row r="9" spans="1:13" x14ac:dyDescent="0.3">
      <c r="D9" s="5" t="s">
        <v>27</v>
      </c>
      <c r="E9" s="5">
        <f>(6000+5000)/2</f>
        <v>5500</v>
      </c>
      <c r="F9" s="14">
        <v>15</v>
      </c>
      <c r="G9" s="14">
        <f t="shared" si="0"/>
        <v>82500</v>
      </c>
      <c r="I9" s="70"/>
      <c r="J9" s="71"/>
    </row>
    <row r="10" spans="1:13" x14ac:dyDescent="0.3">
      <c r="D10" s="5" t="s">
        <v>28</v>
      </c>
      <c r="E10" s="5">
        <f>(7000+6000)/2</f>
        <v>6500</v>
      </c>
      <c r="F10" s="14">
        <v>25</v>
      </c>
      <c r="G10" s="14">
        <f t="shared" si="0"/>
        <v>162500</v>
      </c>
      <c r="I10" s="72"/>
      <c r="J10" s="73"/>
    </row>
    <row r="11" spans="1:13" ht="15" thickBot="1" x14ac:dyDescent="0.35">
      <c r="D11" s="5" t="s">
        <v>29</v>
      </c>
      <c r="E11" s="5">
        <f>(8000+7000)/2</f>
        <v>7500</v>
      </c>
      <c r="F11" s="5">
        <v>16</v>
      </c>
      <c r="G11" s="5">
        <f t="shared" si="0"/>
        <v>120000</v>
      </c>
      <c r="I11" s="72"/>
      <c r="J11" s="73"/>
    </row>
    <row r="12" spans="1:13" ht="15" thickBot="1" x14ac:dyDescent="0.35">
      <c r="D12" s="6" t="s">
        <v>30</v>
      </c>
      <c r="E12" s="6">
        <f>(9000+8000)/2</f>
        <v>8500</v>
      </c>
      <c r="F12" s="6">
        <v>12</v>
      </c>
      <c r="G12" s="6">
        <f t="shared" si="0"/>
        <v>102000</v>
      </c>
      <c r="I12" s="22" t="s">
        <v>43</v>
      </c>
      <c r="J12" s="47">
        <f>SUM(J5/J6)</f>
        <v>6425</v>
      </c>
    </row>
    <row r="13" spans="1:13" ht="15" thickBot="1" x14ac:dyDescent="0.35">
      <c r="D13" s="68" t="s">
        <v>42</v>
      </c>
      <c r="E13" s="69"/>
      <c r="F13" s="47">
        <f>SUM(F6:F12)</f>
        <v>80</v>
      </c>
      <c r="G13" s="49">
        <f>SUM(G6:G12)</f>
        <v>514000</v>
      </c>
    </row>
  </sheetData>
  <mergeCells count="4">
    <mergeCell ref="A1:M3"/>
    <mergeCell ref="I8:J8"/>
    <mergeCell ref="D13:E13"/>
    <mergeCell ref="I9:J11"/>
  </mergeCells>
  <phoneticPr fontId="2" type="noConversion"/>
  <pageMargins left="0.7" right="0.7" top="0.75" bottom="0.75" header="0.3" footer="0.3"/>
  <ignoredErrors>
    <ignoredError sqref="E1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3714-2A7E-49CA-96AD-B32096F17725}">
  <dimension ref="A1:N97"/>
  <sheetViews>
    <sheetView zoomScaleNormal="100" workbookViewId="0">
      <selection activeCell="I20" sqref="I20"/>
    </sheetView>
  </sheetViews>
  <sheetFormatPr defaultColWidth="15.77734375" defaultRowHeight="14.4" x14ac:dyDescent="0.3"/>
  <cols>
    <col min="1" max="1" width="8.77734375" style="1" customWidth="1"/>
    <col min="2" max="16384" width="15.77734375" style="1"/>
  </cols>
  <sheetData>
    <row r="1" spans="1:14" x14ac:dyDescent="0.3">
      <c r="A1" s="59" t="s">
        <v>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4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4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7"/>
    </row>
    <row r="5" spans="1:14" ht="15" thickBot="1" x14ac:dyDescent="0.35"/>
    <row r="6" spans="1:14" ht="15" thickBot="1" x14ac:dyDescent="0.35">
      <c r="C6" s="94" t="s">
        <v>104</v>
      </c>
      <c r="D6" s="95"/>
      <c r="E6" s="94" t="s">
        <v>105</v>
      </c>
      <c r="F6" s="95"/>
      <c r="G6" s="94" t="s">
        <v>106</v>
      </c>
      <c r="H6" s="95"/>
      <c r="I6" s="94" t="s">
        <v>55</v>
      </c>
      <c r="J6" s="95"/>
      <c r="K6" s="94" t="s">
        <v>33</v>
      </c>
      <c r="L6" s="95"/>
    </row>
    <row r="7" spans="1:14" x14ac:dyDescent="0.3">
      <c r="C7" s="96" t="s">
        <v>107</v>
      </c>
      <c r="D7" s="97"/>
      <c r="E7" s="98">
        <f>((-8)+(-10))/2</f>
        <v>-9</v>
      </c>
      <c r="F7" s="99"/>
      <c r="G7" s="98">
        <v>23</v>
      </c>
      <c r="H7" s="99"/>
      <c r="I7" s="98">
        <f>G7</f>
        <v>23</v>
      </c>
      <c r="J7" s="99"/>
      <c r="K7" s="98">
        <f t="shared" ref="K7:K17" si="0">SUM(G7*E7)</f>
        <v>-207</v>
      </c>
      <c r="L7" s="99"/>
    </row>
    <row r="8" spans="1:14" x14ac:dyDescent="0.3">
      <c r="C8" s="92" t="s">
        <v>45</v>
      </c>
      <c r="D8" s="93"/>
      <c r="E8" s="88">
        <f>((-6)+(-8))/2</f>
        <v>-7</v>
      </c>
      <c r="F8" s="89"/>
      <c r="G8" s="88">
        <v>35</v>
      </c>
      <c r="H8" s="89"/>
      <c r="I8" s="88">
        <f t="shared" ref="I8:I17" si="1">I7+G8</f>
        <v>58</v>
      </c>
      <c r="J8" s="89"/>
      <c r="K8" s="88">
        <f t="shared" si="0"/>
        <v>-245</v>
      </c>
      <c r="L8" s="89"/>
    </row>
    <row r="9" spans="1:14" x14ac:dyDescent="0.3">
      <c r="C9" s="92" t="s">
        <v>46</v>
      </c>
      <c r="D9" s="93"/>
      <c r="E9" s="88">
        <f>((-4)+(-6))/2</f>
        <v>-5</v>
      </c>
      <c r="F9" s="89"/>
      <c r="G9" s="88">
        <v>60</v>
      </c>
      <c r="H9" s="89"/>
      <c r="I9" s="88">
        <f t="shared" si="1"/>
        <v>118</v>
      </c>
      <c r="J9" s="89"/>
      <c r="K9" s="88">
        <f t="shared" si="0"/>
        <v>-300</v>
      </c>
      <c r="L9" s="89"/>
    </row>
    <row r="10" spans="1:14" x14ac:dyDescent="0.3">
      <c r="C10" s="92" t="s">
        <v>47</v>
      </c>
      <c r="D10" s="93"/>
      <c r="E10" s="88">
        <f>((-2)+(-4))/2</f>
        <v>-3</v>
      </c>
      <c r="F10" s="89"/>
      <c r="G10" s="88">
        <v>102</v>
      </c>
      <c r="H10" s="89"/>
      <c r="I10" s="88">
        <f t="shared" si="1"/>
        <v>220</v>
      </c>
      <c r="J10" s="89"/>
      <c r="K10" s="88">
        <f t="shared" si="0"/>
        <v>-306</v>
      </c>
      <c r="L10" s="89"/>
    </row>
    <row r="11" spans="1:14" x14ac:dyDescent="0.3">
      <c r="C11" s="92" t="s">
        <v>48</v>
      </c>
      <c r="D11" s="93"/>
      <c r="E11" s="88">
        <f>((0)+(-2))/2</f>
        <v>-1</v>
      </c>
      <c r="F11" s="89"/>
      <c r="G11" s="88">
        <v>166</v>
      </c>
      <c r="H11" s="89"/>
      <c r="I11" s="88">
        <f t="shared" si="1"/>
        <v>386</v>
      </c>
      <c r="J11" s="89"/>
      <c r="K11" s="88">
        <f t="shared" si="0"/>
        <v>-166</v>
      </c>
      <c r="L11" s="89"/>
    </row>
    <row r="12" spans="1:14" x14ac:dyDescent="0.3">
      <c r="C12" s="92" t="s">
        <v>49</v>
      </c>
      <c r="D12" s="93"/>
      <c r="E12" s="88">
        <f>(2+0)/2</f>
        <v>1</v>
      </c>
      <c r="F12" s="89"/>
      <c r="G12" s="88">
        <v>240</v>
      </c>
      <c r="H12" s="89"/>
      <c r="I12" s="88">
        <f t="shared" si="1"/>
        <v>626</v>
      </c>
      <c r="J12" s="89"/>
      <c r="K12" s="88">
        <f t="shared" si="0"/>
        <v>240</v>
      </c>
      <c r="L12" s="89"/>
    </row>
    <row r="13" spans="1:14" x14ac:dyDescent="0.3">
      <c r="C13" s="92" t="s">
        <v>50</v>
      </c>
      <c r="D13" s="93"/>
      <c r="E13" s="88">
        <f>(4+2)/2</f>
        <v>3</v>
      </c>
      <c r="F13" s="89"/>
      <c r="G13" s="88">
        <v>190</v>
      </c>
      <c r="H13" s="89"/>
      <c r="I13" s="88">
        <f t="shared" si="1"/>
        <v>816</v>
      </c>
      <c r="J13" s="89"/>
      <c r="K13" s="88">
        <f t="shared" si="0"/>
        <v>570</v>
      </c>
      <c r="L13" s="89"/>
    </row>
    <row r="14" spans="1:14" x14ac:dyDescent="0.3">
      <c r="C14" s="92" t="s">
        <v>51</v>
      </c>
      <c r="D14" s="93"/>
      <c r="E14" s="88">
        <f>(6+4)/2</f>
        <v>5</v>
      </c>
      <c r="F14" s="89"/>
      <c r="G14" s="88">
        <v>143</v>
      </c>
      <c r="H14" s="89"/>
      <c r="I14" s="88">
        <f t="shared" si="1"/>
        <v>959</v>
      </c>
      <c r="J14" s="89"/>
      <c r="K14" s="88">
        <f t="shared" si="0"/>
        <v>715</v>
      </c>
      <c r="L14" s="89"/>
    </row>
    <row r="15" spans="1:14" x14ac:dyDescent="0.3">
      <c r="C15" s="92" t="s">
        <v>52</v>
      </c>
      <c r="D15" s="93"/>
      <c r="E15" s="88">
        <f>(8+6)/2</f>
        <v>7</v>
      </c>
      <c r="F15" s="89"/>
      <c r="G15" s="88">
        <v>64</v>
      </c>
      <c r="H15" s="89"/>
      <c r="I15" s="88">
        <f t="shared" si="1"/>
        <v>1023</v>
      </c>
      <c r="J15" s="89"/>
      <c r="K15" s="88">
        <f t="shared" si="0"/>
        <v>448</v>
      </c>
      <c r="L15" s="89"/>
    </row>
    <row r="16" spans="1:14" x14ac:dyDescent="0.3">
      <c r="C16" s="92" t="s">
        <v>53</v>
      </c>
      <c r="D16" s="93"/>
      <c r="E16" s="88">
        <f>(10+8)/2</f>
        <v>9</v>
      </c>
      <c r="F16" s="89"/>
      <c r="G16" s="88">
        <v>26</v>
      </c>
      <c r="H16" s="89"/>
      <c r="I16" s="88">
        <f t="shared" si="1"/>
        <v>1049</v>
      </c>
      <c r="J16" s="89"/>
      <c r="K16" s="88">
        <f t="shared" si="0"/>
        <v>234</v>
      </c>
      <c r="L16" s="89"/>
    </row>
    <row r="17" spans="2:13" ht="15" thickBot="1" x14ac:dyDescent="0.35">
      <c r="C17" s="90" t="s">
        <v>54</v>
      </c>
      <c r="D17" s="91"/>
      <c r="E17" s="86">
        <f>(12+10)/2</f>
        <v>11</v>
      </c>
      <c r="F17" s="87"/>
      <c r="G17" s="86">
        <v>15</v>
      </c>
      <c r="H17" s="87"/>
      <c r="I17" s="86">
        <f t="shared" si="1"/>
        <v>1064</v>
      </c>
      <c r="J17" s="87"/>
      <c r="K17" s="86">
        <f t="shared" si="0"/>
        <v>165</v>
      </c>
      <c r="L17" s="87"/>
    </row>
    <row r="18" spans="2:13" ht="15" thickBot="1" x14ac:dyDescent="0.35">
      <c r="C18" s="74" t="s">
        <v>42</v>
      </c>
      <c r="D18" s="75"/>
      <c r="E18" s="84" t="s">
        <v>56</v>
      </c>
      <c r="F18" s="85"/>
      <c r="G18" s="86">
        <f>SUM(G7:H17)</f>
        <v>1064</v>
      </c>
      <c r="H18" s="87"/>
      <c r="I18" s="86" t="s">
        <v>56</v>
      </c>
      <c r="J18" s="87"/>
      <c r="K18" s="84">
        <f>SUM(K7:L17)</f>
        <v>1148</v>
      </c>
      <c r="L18" s="85"/>
    </row>
    <row r="20" spans="2:13" ht="15" thickBot="1" x14ac:dyDescent="0.35"/>
    <row r="21" spans="2:13" ht="15" thickBot="1" x14ac:dyDescent="0.35">
      <c r="B21" s="11"/>
      <c r="C21" s="35"/>
      <c r="D21" s="35"/>
      <c r="E21" s="12"/>
      <c r="F21" s="11"/>
      <c r="G21" s="35"/>
      <c r="H21" s="35"/>
      <c r="I21" s="12"/>
      <c r="J21" s="11"/>
      <c r="K21" s="35"/>
      <c r="L21" s="35"/>
      <c r="M21" s="12"/>
    </row>
    <row r="22" spans="2:13" x14ac:dyDescent="0.3">
      <c r="B22" s="15"/>
      <c r="C22" s="78" t="s">
        <v>57</v>
      </c>
      <c r="D22" s="79"/>
      <c r="E22" s="14"/>
      <c r="F22" s="15"/>
      <c r="G22" s="78" t="s">
        <v>58</v>
      </c>
      <c r="H22" s="79"/>
      <c r="I22" s="14"/>
      <c r="J22" s="15"/>
      <c r="K22" s="78" t="s">
        <v>66</v>
      </c>
      <c r="L22" s="79"/>
      <c r="M22" s="14"/>
    </row>
    <row r="23" spans="2:13" ht="15" thickBot="1" x14ac:dyDescent="0.35">
      <c r="B23" s="15"/>
      <c r="C23" s="80"/>
      <c r="D23" s="81"/>
      <c r="E23" s="14"/>
      <c r="F23" s="15"/>
      <c r="G23" s="80"/>
      <c r="H23" s="81"/>
      <c r="I23" s="14"/>
      <c r="J23" s="15"/>
      <c r="K23" s="80"/>
      <c r="L23" s="81"/>
      <c r="M23" s="14"/>
    </row>
    <row r="24" spans="2:13" ht="15" thickBot="1" x14ac:dyDescent="0.35">
      <c r="B24" s="15"/>
      <c r="C24" s="56"/>
      <c r="D24" s="56"/>
      <c r="E24" s="14"/>
      <c r="F24" s="15"/>
      <c r="I24" s="14"/>
      <c r="J24" s="15"/>
      <c r="M24" s="14"/>
    </row>
    <row r="25" spans="2:13" ht="15" thickBot="1" x14ac:dyDescent="0.35">
      <c r="B25" s="15"/>
      <c r="C25" s="74" t="s">
        <v>39</v>
      </c>
      <c r="D25" s="75"/>
      <c r="E25" s="14"/>
      <c r="F25" s="15"/>
      <c r="G25" s="74" t="s">
        <v>39</v>
      </c>
      <c r="H25" s="75"/>
      <c r="I25" s="14"/>
      <c r="J25" s="15"/>
      <c r="K25" s="74" t="s">
        <v>39</v>
      </c>
      <c r="L25" s="75"/>
      <c r="M25" s="14"/>
    </row>
    <row r="26" spans="2:13" x14ac:dyDescent="0.3">
      <c r="B26" s="15"/>
      <c r="C26" s="70"/>
      <c r="D26" s="71"/>
      <c r="E26" s="14"/>
      <c r="F26" s="15"/>
      <c r="G26" s="70"/>
      <c r="H26" s="71"/>
      <c r="I26" s="14"/>
      <c r="J26" s="15"/>
      <c r="K26" s="70"/>
      <c r="L26" s="71"/>
      <c r="M26" s="14"/>
    </row>
    <row r="27" spans="2:13" x14ac:dyDescent="0.3">
      <c r="B27" s="15"/>
      <c r="C27" s="72"/>
      <c r="D27" s="73"/>
      <c r="E27" s="14"/>
      <c r="F27" s="15"/>
      <c r="G27" s="72"/>
      <c r="H27" s="73"/>
      <c r="I27" s="14"/>
      <c r="J27" s="15"/>
      <c r="K27" s="72"/>
      <c r="L27" s="73"/>
      <c r="M27" s="14"/>
    </row>
    <row r="28" spans="2:13" ht="15" thickBot="1" x14ac:dyDescent="0.35">
      <c r="B28" s="15"/>
      <c r="C28" s="82"/>
      <c r="D28" s="83"/>
      <c r="E28" s="14"/>
      <c r="F28" s="15"/>
      <c r="G28" s="82"/>
      <c r="H28" s="83"/>
      <c r="I28" s="14"/>
      <c r="J28" s="15"/>
      <c r="K28" s="82"/>
      <c r="L28" s="83"/>
      <c r="M28" s="14"/>
    </row>
    <row r="29" spans="2:13" ht="15" thickBot="1" x14ac:dyDescent="0.35">
      <c r="B29" s="15"/>
      <c r="E29" s="14"/>
      <c r="F29" s="15"/>
      <c r="I29" s="14"/>
      <c r="J29" s="15"/>
      <c r="M29" s="14"/>
    </row>
    <row r="30" spans="2:13" ht="15" thickBot="1" x14ac:dyDescent="0.35">
      <c r="B30" s="15"/>
      <c r="C30" s="9" t="s">
        <v>34</v>
      </c>
      <c r="D30" s="7">
        <f>K18</f>
        <v>1148</v>
      </c>
      <c r="E30" s="14"/>
      <c r="F30" s="15"/>
      <c r="G30" s="9" t="s">
        <v>59</v>
      </c>
      <c r="H30" s="7" t="s">
        <v>60</v>
      </c>
      <c r="I30" s="14"/>
      <c r="J30" s="15"/>
      <c r="K30" s="7" t="s">
        <v>67</v>
      </c>
      <c r="L30" s="7" t="s">
        <v>68</v>
      </c>
      <c r="M30" s="14"/>
    </row>
    <row r="31" spans="2:13" ht="15" thickBot="1" x14ac:dyDescent="0.35">
      <c r="B31" s="15"/>
      <c r="C31" s="41" t="s">
        <v>34</v>
      </c>
      <c r="D31" s="29">
        <f>G18</f>
        <v>1064</v>
      </c>
      <c r="E31" s="14"/>
      <c r="F31" s="15"/>
      <c r="G31" s="41" t="s">
        <v>59</v>
      </c>
      <c r="H31" s="29">
        <f>G18/2</f>
        <v>532</v>
      </c>
      <c r="I31" s="14"/>
      <c r="J31" s="15"/>
      <c r="K31" s="7" t="s">
        <v>67</v>
      </c>
      <c r="L31" s="3" t="s">
        <v>69</v>
      </c>
      <c r="M31" s="14"/>
    </row>
    <row r="32" spans="2:13" ht="15" thickBot="1" x14ac:dyDescent="0.35">
      <c r="B32" s="15"/>
      <c r="E32" s="14"/>
      <c r="F32" s="15"/>
      <c r="G32" s="9" t="s">
        <v>59</v>
      </c>
      <c r="H32" s="51" t="s">
        <v>61</v>
      </c>
      <c r="I32" s="14"/>
      <c r="J32" s="15"/>
      <c r="M32" s="14"/>
    </row>
    <row r="33" spans="2:13" ht="15" thickBot="1" x14ac:dyDescent="0.35">
      <c r="B33" s="15"/>
      <c r="C33" s="74" t="s">
        <v>57</v>
      </c>
      <c r="D33" s="75"/>
      <c r="E33" s="14"/>
      <c r="F33" s="15"/>
      <c r="I33" s="14"/>
      <c r="J33" s="15"/>
      <c r="K33" s="9" t="s">
        <v>62</v>
      </c>
      <c r="L33" s="7">
        <v>0</v>
      </c>
      <c r="M33" s="14"/>
    </row>
    <row r="34" spans="2:13" ht="15" thickBot="1" x14ac:dyDescent="0.35">
      <c r="B34" s="15"/>
      <c r="C34" s="74">
        <f>SUM(D30/D31)</f>
        <v>1.0789473684210527</v>
      </c>
      <c r="D34" s="75"/>
      <c r="E34" s="14"/>
      <c r="F34" s="15"/>
      <c r="G34" s="9" t="s">
        <v>62</v>
      </c>
      <c r="H34" s="7">
        <v>0</v>
      </c>
      <c r="I34" s="14"/>
      <c r="J34" s="15"/>
      <c r="K34" s="40" t="s">
        <v>70</v>
      </c>
      <c r="L34" s="52">
        <f>G11</f>
        <v>166</v>
      </c>
      <c r="M34" s="14"/>
    </row>
    <row r="35" spans="2:13" ht="15" thickBot="1" x14ac:dyDescent="0.35">
      <c r="B35" s="15"/>
      <c r="E35" s="14"/>
      <c r="F35" s="15"/>
      <c r="G35" s="40" t="s">
        <v>63</v>
      </c>
      <c r="H35" s="52">
        <f>H31</f>
        <v>532</v>
      </c>
      <c r="I35" s="14"/>
      <c r="J35" s="15"/>
      <c r="K35" s="9" t="s">
        <v>71</v>
      </c>
      <c r="L35" s="7">
        <f>G12</f>
        <v>240</v>
      </c>
      <c r="M35" s="14"/>
    </row>
    <row r="36" spans="2:13" ht="15" thickBot="1" x14ac:dyDescent="0.35">
      <c r="B36" s="15"/>
      <c r="E36" s="14"/>
      <c r="F36" s="15"/>
      <c r="G36" s="9" t="s">
        <v>55</v>
      </c>
      <c r="H36" s="7">
        <f>I11</f>
        <v>386</v>
      </c>
      <c r="I36" s="14"/>
      <c r="J36" s="15"/>
      <c r="K36" s="40" t="s">
        <v>72</v>
      </c>
      <c r="L36" s="52">
        <f>G13</f>
        <v>190</v>
      </c>
      <c r="M36" s="14"/>
    </row>
    <row r="37" spans="2:13" ht="15" thickBot="1" x14ac:dyDescent="0.35">
      <c r="B37" s="15"/>
      <c r="E37" s="14"/>
      <c r="F37" s="15"/>
      <c r="G37" s="40" t="s">
        <v>32</v>
      </c>
      <c r="H37" s="52">
        <f>G12</f>
        <v>240</v>
      </c>
      <c r="I37" s="14"/>
      <c r="J37" s="15"/>
      <c r="K37" s="9" t="s">
        <v>64</v>
      </c>
      <c r="L37" s="7">
        <f>2-0</f>
        <v>2</v>
      </c>
      <c r="M37" s="14"/>
    </row>
    <row r="38" spans="2:13" ht="15" thickBot="1" x14ac:dyDescent="0.35">
      <c r="B38" s="15"/>
      <c r="E38" s="14"/>
      <c r="F38" s="15"/>
      <c r="G38" s="9" t="s">
        <v>64</v>
      </c>
      <c r="H38" s="7">
        <f>2-0</f>
        <v>2</v>
      </c>
      <c r="I38" s="14"/>
      <c r="J38" s="15"/>
      <c r="M38" s="14"/>
    </row>
    <row r="39" spans="2:13" ht="15" thickBot="1" x14ac:dyDescent="0.35">
      <c r="B39" s="15"/>
      <c r="E39" s="14"/>
      <c r="F39" s="15"/>
      <c r="I39" s="14"/>
      <c r="J39" s="15"/>
      <c r="K39" s="74" t="s">
        <v>66</v>
      </c>
      <c r="L39" s="75"/>
      <c r="M39" s="14"/>
    </row>
    <row r="40" spans="2:13" ht="15" thickBot="1" x14ac:dyDescent="0.35">
      <c r="B40" s="15"/>
      <c r="E40" s="14"/>
      <c r="F40" s="15"/>
      <c r="G40" s="74" t="s">
        <v>58</v>
      </c>
      <c r="H40" s="75"/>
      <c r="I40" s="14"/>
      <c r="J40" s="15"/>
      <c r="K40" s="72" t="s">
        <v>73</v>
      </c>
      <c r="L40" s="73"/>
      <c r="M40" s="14"/>
    </row>
    <row r="41" spans="2:13" ht="15" thickBot="1" x14ac:dyDescent="0.35">
      <c r="B41" s="15"/>
      <c r="E41" s="14"/>
      <c r="F41" s="15"/>
      <c r="G41" s="74" t="s">
        <v>65</v>
      </c>
      <c r="H41" s="75"/>
      <c r="I41" s="14"/>
      <c r="J41" s="15"/>
      <c r="K41" s="76">
        <f>L33+((L35-L34)/(2*L35-L34-L36))*L37</f>
        <v>1.1935483870967742</v>
      </c>
      <c r="L41" s="77"/>
      <c r="M41" s="14"/>
    </row>
    <row r="42" spans="2:13" ht="15" thickBot="1" x14ac:dyDescent="0.35">
      <c r="B42" s="15"/>
      <c r="E42" s="14"/>
      <c r="F42" s="15"/>
      <c r="G42" s="76">
        <f>H34+((H35-H36)/H37)*H38</f>
        <v>1.2166666666666666</v>
      </c>
      <c r="H42" s="77"/>
      <c r="I42" s="14"/>
      <c r="J42" s="15"/>
      <c r="M42" s="14"/>
    </row>
    <row r="43" spans="2:13" ht="15" thickBot="1" x14ac:dyDescent="0.35">
      <c r="B43" s="16"/>
      <c r="C43" s="43"/>
      <c r="D43" s="43"/>
      <c r="E43" s="17"/>
      <c r="F43" s="16"/>
      <c r="G43" s="43"/>
      <c r="H43" s="43"/>
      <c r="I43" s="17"/>
      <c r="J43" s="16"/>
      <c r="K43" s="43"/>
      <c r="L43" s="43"/>
      <c r="M43" s="17"/>
    </row>
    <row r="44" spans="2:13" ht="15" thickBot="1" x14ac:dyDescent="0.35">
      <c r="B44" s="11"/>
      <c r="C44" s="35"/>
      <c r="D44" s="35"/>
      <c r="E44" s="35"/>
      <c r="F44" s="11"/>
      <c r="G44" s="35"/>
      <c r="H44" s="35"/>
      <c r="I44" s="12"/>
      <c r="J44" s="35"/>
      <c r="K44" s="35"/>
      <c r="L44" s="35"/>
      <c r="M44" s="12"/>
    </row>
    <row r="45" spans="2:13" x14ac:dyDescent="0.3">
      <c r="B45" s="15"/>
      <c r="C45" s="78" t="s">
        <v>74</v>
      </c>
      <c r="D45" s="79"/>
      <c r="F45" s="15"/>
      <c r="G45" s="78" t="s">
        <v>79</v>
      </c>
      <c r="H45" s="79"/>
      <c r="I45" s="14"/>
      <c r="K45" s="78" t="s">
        <v>83</v>
      </c>
      <c r="L45" s="79"/>
      <c r="M45" s="14"/>
    </row>
    <row r="46" spans="2:13" ht="15" thickBot="1" x14ac:dyDescent="0.35">
      <c r="B46" s="15"/>
      <c r="C46" s="80"/>
      <c r="D46" s="81"/>
      <c r="F46" s="15"/>
      <c r="G46" s="80"/>
      <c r="H46" s="81"/>
      <c r="I46" s="14"/>
      <c r="K46" s="80"/>
      <c r="L46" s="81"/>
      <c r="M46" s="14"/>
    </row>
    <row r="47" spans="2:13" ht="15" thickBot="1" x14ac:dyDescent="0.35">
      <c r="B47" s="15"/>
      <c r="C47" s="8"/>
      <c r="D47" s="8"/>
      <c r="F47" s="15"/>
      <c r="G47" s="8"/>
      <c r="H47" s="8"/>
      <c r="I47" s="14"/>
      <c r="K47" s="8"/>
      <c r="L47" s="8"/>
      <c r="M47" s="14"/>
    </row>
    <row r="48" spans="2:13" ht="15" thickBot="1" x14ac:dyDescent="0.35">
      <c r="B48" s="15"/>
      <c r="C48" s="9" t="s">
        <v>75</v>
      </c>
      <c r="D48" s="3" t="s">
        <v>76</v>
      </c>
      <c r="F48" s="15"/>
      <c r="G48" s="9" t="s">
        <v>80</v>
      </c>
      <c r="H48" s="3" t="s">
        <v>81</v>
      </c>
      <c r="I48" s="14"/>
      <c r="K48" s="9" t="s">
        <v>87</v>
      </c>
      <c r="L48" s="3" t="s">
        <v>84</v>
      </c>
      <c r="M48" s="14"/>
    </row>
    <row r="49" spans="2:13" ht="15" thickBot="1" x14ac:dyDescent="0.35">
      <c r="B49" s="15"/>
      <c r="C49" s="9" t="s">
        <v>75</v>
      </c>
      <c r="D49" s="3">
        <f>G18/4</f>
        <v>266</v>
      </c>
      <c r="F49" s="15"/>
      <c r="G49" s="9" t="s">
        <v>80</v>
      </c>
      <c r="H49" s="3">
        <f>2*(G18/4)</f>
        <v>532</v>
      </c>
      <c r="I49" s="14"/>
      <c r="K49" s="9" t="s">
        <v>87</v>
      </c>
      <c r="L49" s="3">
        <f>3*(G18/4)</f>
        <v>798</v>
      </c>
      <c r="M49" s="14"/>
    </row>
    <row r="50" spans="2:13" ht="15" thickBot="1" x14ac:dyDescent="0.35">
      <c r="B50" s="15"/>
      <c r="C50" s="9" t="s">
        <v>75</v>
      </c>
      <c r="D50" s="54" t="s">
        <v>77</v>
      </c>
      <c r="F50" s="15"/>
      <c r="G50" s="9" t="s">
        <v>80</v>
      </c>
      <c r="H50" s="54" t="s">
        <v>61</v>
      </c>
      <c r="I50" s="14"/>
      <c r="K50" s="9" t="s">
        <v>87</v>
      </c>
      <c r="L50" s="54" t="s">
        <v>85</v>
      </c>
      <c r="M50" s="14"/>
    </row>
    <row r="51" spans="2:13" ht="15" thickBot="1" x14ac:dyDescent="0.35">
      <c r="B51" s="15"/>
      <c r="C51" s="8"/>
      <c r="D51" s="2"/>
      <c r="F51" s="15"/>
      <c r="G51" s="8"/>
      <c r="H51" s="2"/>
      <c r="I51" s="14"/>
      <c r="K51" s="8"/>
      <c r="L51" s="2"/>
      <c r="M51" s="14"/>
    </row>
    <row r="52" spans="2:13" ht="15" thickBot="1" x14ac:dyDescent="0.35">
      <c r="B52" s="15"/>
      <c r="C52" s="9" t="s">
        <v>62</v>
      </c>
      <c r="D52" s="3">
        <v>-2</v>
      </c>
      <c r="F52" s="15"/>
      <c r="G52" s="9" t="s">
        <v>62</v>
      </c>
      <c r="H52" s="3">
        <v>0</v>
      </c>
      <c r="I52" s="14"/>
      <c r="K52" s="9" t="s">
        <v>62</v>
      </c>
      <c r="L52" s="3">
        <v>2</v>
      </c>
      <c r="M52" s="14"/>
    </row>
    <row r="53" spans="2:13" ht="15" thickBot="1" x14ac:dyDescent="0.35">
      <c r="B53" s="15"/>
      <c r="C53" s="9" t="s">
        <v>76</v>
      </c>
      <c r="D53" s="3">
        <f>D49</f>
        <v>266</v>
      </c>
      <c r="F53" s="15"/>
      <c r="G53" s="7" t="s">
        <v>81</v>
      </c>
      <c r="H53" s="3">
        <f>H49</f>
        <v>532</v>
      </c>
      <c r="I53" s="14"/>
      <c r="K53" s="7" t="s">
        <v>84</v>
      </c>
      <c r="L53" s="3">
        <f>L49</f>
        <v>798</v>
      </c>
      <c r="M53" s="14"/>
    </row>
    <row r="54" spans="2:13" ht="15" thickBot="1" x14ac:dyDescent="0.35">
      <c r="B54" s="15"/>
      <c r="C54" s="40" t="s">
        <v>55</v>
      </c>
      <c r="D54" s="5">
        <v>220</v>
      </c>
      <c r="F54" s="15"/>
      <c r="G54" s="40" t="s">
        <v>55</v>
      </c>
      <c r="H54" s="5">
        <v>386</v>
      </c>
      <c r="I54" s="14"/>
      <c r="K54" s="40" t="s">
        <v>55</v>
      </c>
      <c r="L54" s="5">
        <v>626</v>
      </c>
      <c r="M54" s="14"/>
    </row>
    <row r="55" spans="2:13" ht="15" thickBot="1" x14ac:dyDescent="0.35">
      <c r="B55" s="15"/>
      <c r="C55" s="9" t="s">
        <v>32</v>
      </c>
      <c r="D55" s="3">
        <v>166</v>
      </c>
      <c r="F55" s="15"/>
      <c r="G55" s="9" t="s">
        <v>32</v>
      </c>
      <c r="H55" s="3">
        <v>240</v>
      </c>
      <c r="I55" s="14"/>
      <c r="K55" s="9" t="s">
        <v>32</v>
      </c>
      <c r="L55" s="3">
        <v>190</v>
      </c>
      <c r="M55" s="14"/>
    </row>
    <row r="56" spans="2:13" ht="15" thickBot="1" x14ac:dyDescent="0.35">
      <c r="B56" s="15"/>
      <c r="C56" s="9" t="s">
        <v>64</v>
      </c>
      <c r="D56" s="3">
        <v>2</v>
      </c>
      <c r="F56" s="15"/>
      <c r="G56" s="9" t="s">
        <v>64</v>
      </c>
      <c r="H56" s="3">
        <v>2</v>
      </c>
      <c r="I56" s="14"/>
      <c r="K56" s="9" t="s">
        <v>64</v>
      </c>
      <c r="L56" s="3">
        <v>2</v>
      </c>
      <c r="M56" s="14"/>
    </row>
    <row r="57" spans="2:13" ht="15" thickBot="1" x14ac:dyDescent="0.35">
      <c r="B57" s="15"/>
      <c r="F57" s="15"/>
      <c r="I57" s="14"/>
      <c r="M57" s="14"/>
    </row>
    <row r="58" spans="2:13" ht="15" thickBot="1" x14ac:dyDescent="0.35">
      <c r="B58" s="15"/>
      <c r="C58" s="74" t="s">
        <v>74</v>
      </c>
      <c r="D58" s="75"/>
      <c r="F58" s="15"/>
      <c r="G58" s="74" t="s">
        <v>79</v>
      </c>
      <c r="H58" s="75"/>
      <c r="I58" s="14"/>
      <c r="K58" s="74" t="s">
        <v>83</v>
      </c>
      <c r="L58" s="75"/>
      <c r="M58" s="14"/>
    </row>
    <row r="59" spans="2:13" ht="15" thickBot="1" x14ac:dyDescent="0.35">
      <c r="B59" s="15"/>
      <c r="C59" s="74" t="s">
        <v>78</v>
      </c>
      <c r="D59" s="75"/>
      <c r="F59" s="15"/>
      <c r="G59" s="74" t="s">
        <v>82</v>
      </c>
      <c r="H59" s="75"/>
      <c r="I59" s="14"/>
      <c r="K59" s="74" t="s">
        <v>108</v>
      </c>
      <c r="L59" s="75"/>
      <c r="M59" s="14"/>
    </row>
    <row r="60" spans="2:13" ht="15" thickBot="1" x14ac:dyDescent="0.35">
      <c r="B60" s="15"/>
      <c r="C60" s="76">
        <f>D52+((D53-D54)/D55)*D56</f>
        <v>-1.4457831325301205</v>
      </c>
      <c r="D60" s="77"/>
      <c r="F60" s="15"/>
      <c r="G60" s="76">
        <f>H52+((H53-H54)/H55)*H56</f>
        <v>1.2166666666666666</v>
      </c>
      <c r="H60" s="77"/>
      <c r="I60" s="14"/>
      <c r="K60" s="76">
        <f>L52+((L53-L54)/L55)*L56</f>
        <v>3.810526315789474</v>
      </c>
      <c r="L60" s="77"/>
      <c r="M60" s="14"/>
    </row>
    <row r="61" spans="2:13" ht="15" thickBot="1" x14ac:dyDescent="0.35">
      <c r="B61" s="16"/>
      <c r="C61" s="43"/>
      <c r="D61" s="43"/>
      <c r="E61" s="43"/>
      <c r="F61" s="16"/>
      <c r="G61" s="43"/>
      <c r="H61" s="43"/>
      <c r="I61" s="17"/>
      <c r="J61" s="43"/>
      <c r="K61" s="43"/>
      <c r="L61" s="43"/>
      <c r="M61" s="17"/>
    </row>
    <row r="62" spans="2:13" ht="15" thickBot="1" x14ac:dyDescent="0.35">
      <c r="B62" s="11"/>
      <c r="C62" s="35"/>
      <c r="D62" s="35"/>
      <c r="E62" s="12"/>
      <c r="F62" s="11"/>
      <c r="G62" s="35"/>
      <c r="H62" s="35"/>
      <c r="I62" s="12"/>
      <c r="J62" s="11"/>
      <c r="K62" s="35"/>
      <c r="L62" s="35"/>
      <c r="M62" s="12"/>
    </row>
    <row r="63" spans="2:13" x14ac:dyDescent="0.3">
      <c r="B63" s="15"/>
      <c r="C63" s="78" t="s">
        <v>86</v>
      </c>
      <c r="D63" s="79"/>
      <c r="E63" s="14"/>
      <c r="F63" s="15"/>
      <c r="G63" s="78" t="s">
        <v>91</v>
      </c>
      <c r="H63" s="79"/>
      <c r="I63" s="14"/>
      <c r="J63" s="15"/>
      <c r="K63" s="78" t="s">
        <v>96</v>
      </c>
      <c r="L63" s="79"/>
      <c r="M63" s="14"/>
    </row>
    <row r="64" spans="2:13" ht="15" thickBot="1" x14ac:dyDescent="0.35">
      <c r="B64" s="15"/>
      <c r="C64" s="80"/>
      <c r="D64" s="81"/>
      <c r="E64" s="14"/>
      <c r="F64" s="15"/>
      <c r="G64" s="80"/>
      <c r="H64" s="81"/>
      <c r="I64" s="14"/>
      <c r="J64" s="15"/>
      <c r="K64" s="80"/>
      <c r="L64" s="81"/>
      <c r="M64" s="14"/>
    </row>
    <row r="65" spans="2:13" ht="15" thickBot="1" x14ac:dyDescent="0.35">
      <c r="B65" s="15"/>
      <c r="C65" s="8"/>
      <c r="D65" s="8"/>
      <c r="E65" s="14"/>
      <c r="F65" s="15"/>
      <c r="G65" s="8"/>
      <c r="H65" s="8"/>
      <c r="I65" s="14"/>
      <c r="J65" s="15"/>
      <c r="K65" s="8"/>
      <c r="L65" s="8"/>
      <c r="M65" s="14"/>
    </row>
    <row r="66" spans="2:13" ht="15" thickBot="1" x14ac:dyDescent="0.35">
      <c r="B66" s="15"/>
      <c r="C66" s="9" t="s">
        <v>88</v>
      </c>
      <c r="D66" s="3" t="s">
        <v>89</v>
      </c>
      <c r="E66" s="14"/>
      <c r="F66" s="15"/>
      <c r="G66" s="9" t="s">
        <v>92</v>
      </c>
      <c r="H66" s="3" t="s">
        <v>93</v>
      </c>
      <c r="I66" s="14"/>
      <c r="J66" s="15"/>
      <c r="K66" s="9" t="s">
        <v>97</v>
      </c>
      <c r="L66" s="3" t="s">
        <v>98</v>
      </c>
      <c r="M66" s="14"/>
    </row>
    <row r="67" spans="2:13" ht="15" thickBot="1" x14ac:dyDescent="0.35">
      <c r="B67" s="15"/>
      <c r="C67" s="9" t="s">
        <v>88</v>
      </c>
      <c r="D67" s="3">
        <f>3*(G18/10)</f>
        <v>319.20000000000005</v>
      </c>
      <c r="E67" s="14"/>
      <c r="F67" s="15"/>
      <c r="G67" s="9" t="s">
        <v>92</v>
      </c>
      <c r="H67" s="3">
        <f>8*(G18/10)</f>
        <v>851.2</v>
      </c>
      <c r="I67" s="14"/>
      <c r="J67" s="15"/>
      <c r="K67" s="9" t="s">
        <v>97</v>
      </c>
      <c r="L67" s="3">
        <f>25*(G18/100)</f>
        <v>266</v>
      </c>
      <c r="M67" s="14"/>
    </row>
    <row r="68" spans="2:13" ht="15" thickBot="1" x14ac:dyDescent="0.35">
      <c r="B68" s="15"/>
      <c r="C68" s="9" t="s">
        <v>88</v>
      </c>
      <c r="D68" s="54" t="s">
        <v>77</v>
      </c>
      <c r="E68" s="14"/>
      <c r="F68" s="15"/>
      <c r="G68" s="9" t="s">
        <v>92</v>
      </c>
      <c r="H68" s="54" t="s">
        <v>94</v>
      </c>
      <c r="I68" s="14"/>
      <c r="J68" s="15"/>
      <c r="K68" s="9" t="s">
        <v>97</v>
      </c>
      <c r="L68" s="54" t="s">
        <v>77</v>
      </c>
      <c r="M68" s="14"/>
    </row>
    <row r="69" spans="2:13" ht="15" thickBot="1" x14ac:dyDescent="0.35">
      <c r="B69" s="15"/>
      <c r="C69" s="8"/>
      <c r="D69" s="2"/>
      <c r="E69" s="14"/>
      <c r="F69" s="15"/>
      <c r="G69" s="8"/>
      <c r="H69" s="2"/>
      <c r="I69" s="14"/>
      <c r="J69" s="15"/>
      <c r="K69" s="8"/>
      <c r="L69" s="2"/>
      <c r="M69" s="14"/>
    </row>
    <row r="70" spans="2:13" ht="15" thickBot="1" x14ac:dyDescent="0.35">
      <c r="B70" s="15"/>
      <c r="C70" s="9" t="s">
        <v>62</v>
      </c>
      <c r="D70" s="3">
        <v>-2</v>
      </c>
      <c r="E70" s="14"/>
      <c r="F70" s="15"/>
      <c r="G70" s="9" t="s">
        <v>62</v>
      </c>
      <c r="H70" s="3">
        <v>4</v>
      </c>
      <c r="I70" s="14"/>
      <c r="J70" s="15"/>
      <c r="K70" s="9" t="s">
        <v>62</v>
      </c>
      <c r="L70" s="3">
        <v>-2</v>
      </c>
      <c r="M70" s="14"/>
    </row>
    <row r="71" spans="2:13" ht="15" thickBot="1" x14ac:dyDescent="0.35">
      <c r="B71" s="15"/>
      <c r="C71" s="9" t="str">
        <f>D66</f>
        <v>3*(n/10)</v>
      </c>
      <c r="D71" s="3">
        <f>D67</f>
        <v>319.20000000000005</v>
      </c>
      <c r="E71" s="14"/>
      <c r="F71" s="15"/>
      <c r="G71" s="7" t="str">
        <f>H66</f>
        <v>8*(n/10)</v>
      </c>
      <c r="H71" s="3">
        <f>H67</f>
        <v>851.2</v>
      </c>
      <c r="I71" s="14"/>
      <c r="J71" s="15"/>
      <c r="K71" s="7" t="str">
        <f>L66</f>
        <v>25*(n/100)</v>
      </c>
      <c r="L71" s="3">
        <f>L67</f>
        <v>266</v>
      </c>
      <c r="M71" s="14"/>
    </row>
    <row r="72" spans="2:13" ht="15" thickBot="1" x14ac:dyDescent="0.35">
      <c r="B72" s="15"/>
      <c r="C72" s="40" t="s">
        <v>55</v>
      </c>
      <c r="D72" s="5">
        <v>220</v>
      </c>
      <c r="E72" s="14"/>
      <c r="F72" s="15"/>
      <c r="G72" s="40" t="s">
        <v>55</v>
      </c>
      <c r="H72" s="5">
        <v>816</v>
      </c>
      <c r="I72" s="14"/>
      <c r="J72" s="15"/>
      <c r="K72" s="40" t="s">
        <v>55</v>
      </c>
      <c r="L72" s="5">
        <v>220</v>
      </c>
      <c r="M72" s="14"/>
    </row>
    <row r="73" spans="2:13" ht="15" thickBot="1" x14ac:dyDescent="0.35">
      <c r="B73" s="15"/>
      <c r="C73" s="9" t="s">
        <v>32</v>
      </c>
      <c r="D73" s="3">
        <v>166</v>
      </c>
      <c r="E73" s="14"/>
      <c r="F73" s="15"/>
      <c r="G73" s="9" t="s">
        <v>32</v>
      </c>
      <c r="H73" s="3">
        <v>143</v>
      </c>
      <c r="I73" s="14"/>
      <c r="J73" s="15"/>
      <c r="K73" s="9" t="s">
        <v>32</v>
      </c>
      <c r="L73" s="3">
        <v>166</v>
      </c>
      <c r="M73" s="14"/>
    </row>
    <row r="74" spans="2:13" ht="15" thickBot="1" x14ac:dyDescent="0.35">
      <c r="B74" s="15"/>
      <c r="C74" s="9" t="s">
        <v>64</v>
      </c>
      <c r="D74" s="3">
        <v>2</v>
      </c>
      <c r="E74" s="14"/>
      <c r="F74" s="15"/>
      <c r="G74" s="9" t="s">
        <v>64</v>
      </c>
      <c r="H74" s="3">
        <v>2</v>
      </c>
      <c r="I74" s="14"/>
      <c r="J74" s="15"/>
      <c r="K74" s="9" t="s">
        <v>64</v>
      </c>
      <c r="L74" s="3">
        <v>2</v>
      </c>
      <c r="M74" s="14"/>
    </row>
    <row r="75" spans="2:13" ht="15" thickBot="1" x14ac:dyDescent="0.35">
      <c r="B75" s="15"/>
      <c r="E75" s="14"/>
      <c r="F75" s="15"/>
      <c r="I75" s="14"/>
      <c r="J75" s="15"/>
      <c r="M75" s="14"/>
    </row>
    <row r="76" spans="2:13" ht="15" thickBot="1" x14ac:dyDescent="0.35">
      <c r="B76" s="15"/>
      <c r="C76" s="74" t="s">
        <v>86</v>
      </c>
      <c r="D76" s="75"/>
      <c r="E76" s="14"/>
      <c r="F76" s="15"/>
      <c r="G76" s="74" t="s">
        <v>91</v>
      </c>
      <c r="H76" s="75"/>
      <c r="I76" s="14"/>
      <c r="J76" s="15"/>
      <c r="K76" s="74" t="s">
        <v>96</v>
      </c>
      <c r="L76" s="75"/>
      <c r="M76" s="14"/>
    </row>
    <row r="77" spans="2:13" ht="15" thickBot="1" x14ac:dyDescent="0.35">
      <c r="B77" s="15"/>
      <c r="C77" s="74" t="s">
        <v>90</v>
      </c>
      <c r="D77" s="75"/>
      <c r="E77" s="14"/>
      <c r="F77" s="15"/>
      <c r="G77" s="74" t="s">
        <v>95</v>
      </c>
      <c r="H77" s="75"/>
      <c r="I77" s="14"/>
      <c r="J77" s="15"/>
      <c r="K77" s="74" t="s">
        <v>99</v>
      </c>
      <c r="L77" s="75"/>
      <c r="M77" s="14"/>
    </row>
    <row r="78" spans="2:13" ht="15" thickBot="1" x14ac:dyDescent="0.35">
      <c r="B78" s="15"/>
      <c r="C78" s="76">
        <f>D70+((D71-D72)/D73)*D74</f>
        <v>-0.80481927710843326</v>
      </c>
      <c r="D78" s="77"/>
      <c r="E78" s="14"/>
      <c r="F78" s="15"/>
      <c r="G78" s="76">
        <f>H70+((H71-H72)/H73)*H74</f>
        <v>4.4923076923076932</v>
      </c>
      <c r="H78" s="77"/>
      <c r="I78" s="14"/>
      <c r="J78" s="15"/>
      <c r="K78" s="76">
        <f>L70+((L71-L72)/L73)*L74</f>
        <v>-1.4457831325301205</v>
      </c>
      <c r="L78" s="77"/>
      <c r="M78" s="14"/>
    </row>
    <row r="79" spans="2:13" ht="15" thickBot="1" x14ac:dyDescent="0.35">
      <c r="B79" s="16"/>
      <c r="C79" s="43"/>
      <c r="D79" s="43"/>
      <c r="E79" s="17"/>
      <c r="F79" s="16"/>
      <c r="G79" s="43"/>
      <c r="H79" s="43"/>
      <c r="I79" s="17"/>
      <c r="J79" s="16"/>
      <c r="K79" s="43"/>
      <c r="L79" s="43"/>
      <c r="M79" s="17"/>
    </row>
    <row r="80" spans="2:13" ht="15" thickBot="1" x14ac:dyDescent="0.35">
      <c r="F80" s="11"/>
      <c r="G80" s="35"/>
      <c r="H80" s="35"/>
      <c r="I80" s="12"/>
    </row>
    <row r="81" spans="6:9" x14ac:dyDescent="0.3">
      <c r="F81" s="15"/>
      <c r="G81" s="78" t="s">
        <v>100</v>
      </c>
      <c r="H81" s="79"/>
      <c r="I81" s="14"/>
    </row>
    <row r="82" spans="6:9" ht="15" thickBot="1" x14ac:dyDescent="0.35">
      <c r="F82" s="15"/>
      <c r="G82" s="80"/>
      <c r="H82" s="81"/>
      <c r="I82" s="14"/>
    </row>
    <row r="83" spans="6:9" ht="15" thickBot="1" x14ac:dyDescent="0.35">
      <c r="F83" s="15"/>
      <c r="G83" s="8"/>
      <c r="H83" s="8"/>
      <c r="I83" s="14"/>
    </row>
    <row r="84" spans="6:9" ht="15" thickBot="1" x14ac:dyDescent="0.35">
      <c r="F84" s="15"/>
      <c r="G84" s="9" t="s">
        <v>101</v>
      </c>
      <c r="H84" s="3" t="s">
        <v>102</v>
      </c>
      <c r="I84" s="14"/>
    </row>
    <row r="85" spans="6:9" ht="15" thickBot="1" x14ac:dyDescent="0.35">
      <c r="F85" s="15"/>
      <c r="G85" s="9" t="s">
        <v>101</v>
      </c>
      <c r="H85" s="3">
        <f>69*(G18/100)</f>
        <v>734.16000000000008</v>
      </c>
      <c r="I85" s="14"/>
    </row>
    <row r="86" spans="6:9" ht="15" thickBot="1" x14ac:dyDescent="0.35">
      <c r="F86" s="15"/>
      <c r="G86" s="9" t="s">
        <v>101</v>
      </c>
      <c r="H86" s="54" t="s">
        <v>103</v>
      </c>
      <c r="I86" s="14"/>
    </row>
    <row r="87" spans="6:9" ht="15" thickBot="1" x14ac:dyDescent="0.35">
      <c r="F87" s="15"/>
      <c r="G87" s="8"/>
      <c r="H87" s="2"/>
      <c r="I87" s="14"/>
    </row>
    <row r="88" spans="6:9" ht="15" thickBot="1" x14ac:dyDescent="0.35">
      <c r="F88" s="15"/>
      <c r="G88" s="9" t="s">
        <v>62</v>
      </c>
      <c r="H88" s="3">
        <v>2</v>
      </c>
      <c r="I88" s="14"/>
    </row>
    <row r="89" spans="6:9" ht="15" thickBot="1" x14ac:dyDescent="0.35">
      <c r="F89" s="15"/>
      <c r="G89" s="7" t="str">
        <f>H84</f>
        <v>69*(n/100)</v>
      </c>
      <c r="H89" s="3">
        <f>H85</f>
        <v>734.16000000000008</v>
      </c>
      <c r="I89" s="14"/>
    </row>
    <row r="90" spans="6:9" ht="15" thickBot="1" x14ac:dyDescent="0.35">
      <c r="F90" s="15"/>
      <c r="G90" s="40" t="s">
        <v>55</v>
      </c>
      <c r="H90" s="5">
        <v>626</v>
      </c>
      <c r="I90" s="14"/>
    </row>
    <row r="91" spans="6:9" ht="15" thickBot="1" x14ac:dyDescent="0.35">
      <c r="F91" s="15"/>
      <c r="G91" s="9" t="s">
        <v>32</v>
      </c>
      <c r="H91" s="3">
        <v>190</v>
      </c>
      <c r="I91" s="14"/>
    </row>
    <row r="92" spans="6:9" ht="15" thickBot="1" x14ac:dyDescent="0.35">
      <c r="F92" s="15"/>
      <c r="G92" s="9" t="s">
        <v>64</v>
      </c>
      <c r="H92" s="3">
        <v>2</v>
      </c>
      <c r="I92" s="14"/>
    </row>
    <row r="93" spans="6:9" ht="15" thickBot="1" x14ac:dyDescent="0.35">
      <c r="F93" s="15"/>
      <c r="I93" s="14"/>
    </row>
    <row r="94" spans="6:9" ht="15" thickBot="1" x14ac:dyDescent="0.35">
      <c r="F94" s="15"/>
      <c r="G94" s="74" t="s">
        <v>100</v>
      </c>
      <c r="H94" s="75"/>
      <c r="I94" s="14"/>
    </row>
    <row r="95" spans="6:9" ht="15" thickBot="1" x14ac:dyDescent="0.35">
      <c r="F95" s="15"/>
      <c r="G95" s="74" t="s">
        <v>99</v>
      </c>
      <c r="H95" s="75"/>
      <c r="I95" s="14"/>
    </row>
    <row r="96" spans="6:9" ht="15" thickBot="1" x14ac:dyDescent="0.35">
      <c r="F96" s="15"/>
      <c r="G96" s="76">
        <f>H88+((H89-H90)/H91)*H92</f>
        <v>3.1385263157894743</v>
      </c>
      <c r="H96" s="77"/>
      <c r="I96" s="14"/>
    </row>
    <row r="97" spans="6:9" ht="15" thickBot="1" x14ac:dyDescent="0.35">
      <c r="F97" s="16"/>
      <c r="G97" s="43"/>
      <c r="H97" s="43"/>
      <c r="I97" s="17"/>
    </row>
  </sheetData>
  <mergeCells count="111">
    <mergeCell ref="C77:D77"/>
    <mergeCell ref="C45:D46"/>
    <mergeCell ref="C60:D60"/>
    <mergeCell ref="C25:D25"/>
    <mergeCell ref="C34:D34"/>
    <mergeCell ref="C14:D14"/>
    <mergeCell ref="C16:D16"/>
    <mergeCell ref="C18:D18"/>
    <mergeCell ref="C8:D8"/>
    <mergeCell ref="C10:D10"/>
    <mergeCell ref="C12:D12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E8:F8"/>
    <mergeCell ref="G8:H8"/>
    <mergeCell ref="I8:J8"/>
    <mergeCell ref="K8:L8"/>
    <mergeCell ref="C9:D9"/>
    <mergeCell ref="E9:F9"/>
    <mergeCell ref="G9:H9"/>
    <mergeCell ref="I9:J9"/>
    <mergeCell ref="K9:L9"/>
    <mergeCell ref="E10:F10"/>
    <mergeCell ref="G10:H10"/>
    <mergeCell ref="I10:J10"/>
    <mergeCell ref="K10:L10"/>
    <mergeCell ref="C11:D11"/>
    <mergeCell ref="E11:F11"/>
    <mergeCell ref="G11:H11"/>
    <mergeCell ref="I11:J11"/>
    <mergeCell ref="K11:L11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C26:D28"/>
    <mergeCell ref="G26:H28"/>
    <mergeCell ref="K26:L28"/>
    <mergeCell ref="C33:D33"/>
    <mergeCell ref="E18:F18"/>
    <mergeCell ref="G18:H18"/>
    <mergeCell ref="I18:J18"/>
    <mergeCell ref="K18:L18"/>
    <mergeCell ref="C22:D23"/>
    <mergeCell ref="G22:H23"/>
    <mergeCell ref="K22:L23"/>
    <mergeCell ref="G59:H59"/>
    <mergeCell ref="K59:L59"/>
    <mergeCell ref="K39:L39"/>
    <mergeCell ref="G40:H40"/>
    <mergeCell ref="K40:L40"/>
    <mergeCell ref="G41:H41"/>
    <mergeCell ref="K41:L41"/>
    <mergeCell ref="G42:H42"/>
    <mergeCell ref="G25:H25"/>
    <mergeCell ref="K25:L25"/>
    <mergeCell ref="G94:H94"/>
    <mergeCell ref="G95:H95"/>
    <mergeCell ref="G96:H96"/>
    <mergeCell ref="A1:N3"/>
    <mergeCell ref="G77:H77"/>
    <mergeCell ref="K77:L77"/>
    <mergeCell ref="C78:D78"/>
    <mergeCell ref="G78:H78"/>
    <mergeCell ref="K78:L78"/>
    <mergeCell ref="G81:H82"/>
    <mergeCell ref="G60:H60"/>
    <mergeCell ref="K60:L60"/>
    <mergeCell ref="C63:D64"/>
    <mergeCell ref="G63:H64"/>
    <mergeCell ref="K63:L64"/>
    <mergeCell ref="C76:D76"/>
    <mergeCell ref="G76:H76"/>
    <mergeCell ref="K76:L76"/>
    <mergeCell ref="G45:H46"/>
    <mergeCell ref="K45:L46"/>
    <mergeCell ref="C58:D58"/>
    <mergeCell ref="G58:H58"/>
    <mergeCell ref="K58:L58"/>
    <mergeCell ref="C59:D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FDE3-396D-421E-AB24-18B251EC033C}">
  <dimension ref="A1:M45"/>
  <sheetViews>
    <sheetView topLeftCell="C1" zoomScale="85" zoomScaleNormal="85" workbookViewId="0">
      <selection activeCell="E30" sqref="A1:XFD1048576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109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x14ac:dyDescent="0.3">
      <c r="C4" s="8"/>
    </row>
    <row r="6" spans="1:13" ht="15" thickBot="1" x14ac:dyDescent="0.35"/>
    <row r="7" spans="1:13" ht="15" thickBot="1" x14ac:dyDescent="0.35">
      <c r="B7" s="7" t="s">
        <v>0</v>
      </c>
      <c r="C7" s="8"/>
      <c r="D7" s="7" t="s">
        <v>0</v>
      </c>
      <c r="E7" s="8"/>
      <c r="F7" s="7" t="s">
        <v>0</v>
      </c>
      <c r="G7" s="8"/>
      <c r="H7" s="7" t="s">
        <v>0</v>
      </c>
      <c r="I7" s="8"/>
      <c r="J7" s="7" t="s">
        <v>0</v>
      </c>
      <c r="K7" s="8"/>
      <c r="L7" s="7" t="s">
        <v>0</v>
      </c>
    </row>
    <row r="8" spans="1:13" x14ac:dyDescent="0.3">
      <c r="B8" s="5">
        <v>10</v>
      </c>
      <c r="D8" s="5">
        <v>58</v>
      </c>
      <c r="F8" s="5">
        <v>17</v>
      </c>
      <c r="H8" s="5">
        <v>10</v>
      </c>
      <c r="J8" s="5">
        <v>85</v>
      </c>
      <c r="L8" s="5">
        <v>25</v>
      </c>
    </row>
    <row r="9" spans="1:13" x14ac:dyDescent="0.3">
      <c r="B9" s="5">
        <v>8</v>
      </c>
      <c r="D9" s="5">
        <v>41</v>
      </c>
      <c r="F9" s="5">
        <v>25</v>
      </c>
      <c r="H9" s="5">
        <v>33</v>
      </c>
      <c r="J9" s="5">
        <v>26</v>
      </c>
      <c r="L9" s="5">
        <v>88</v>
      </c>
    </row>
    <row r="10" spans="1:13" x14ac:dyDescent="0.3">
      <c r="B10" s="5">
        <v>14</v>
      </c>
      <c r="D10" s="5">
        <v>25</v>
      </c>
      <c r="F10" s="5">
        <v>26</v>
      </c>
      <c r="H10" s="5">
        <v>96</v>
      </c>
      <c r="J10" s="5">
        <v>24</v>
      </c>
      <c r="L10" s="5">
        <v>74</v>
      </c>
    </row>
    <row r="11" spans="1:13" x14ac:dyDescent="0.3">
      <c r="B11" s="5">
        <v>25</v>
      </c>
      <c r="D11" s="5">
        <v>77</v>
      </c>
      <c r="F11" s="5">
        <v>89</v>
      </c>
      <c r="H11" s="5">
        <v>13</v>
      </c>
      <c r="J11" s="5">
        <v>98</v>
      </c>
      <c r="L11" s="5">
        <v>58</v>
      </c>
    </row>
    <row r="12" spans="1:13" x14ac:dyDescent="0.3">
      <c r="B12" s="5">
        <v>8</v>
      </c>
      <c r="D12" s="5">
        <v>22</v>
      </c>
      <c r="F12" s="5">
        <v>74</v>
      </c>
      <c r="H12" s="5">
        <v>78</v>
      </c>
      <c r="J12" s="5">
        <v>88</v>
      </c>
      <c r="L12" s="5">
        <v>78</v>
      </c>
    </row>
    <row r="13" spans="1:13" x14ac:dyDescent="0.3">
      <c r="B13" s="5">
        <v>9</v>
      </c>
      <c r="D13" s="5">
        <v>54</v>
      </c>
      <c r="F13" s="5">
        <v>41</v>
      </c>
      <c r="H13" s="5">
        <v>54</v>
      </c>
      <c r="J13" s="5">
        <v>74</v>
      </c>
      <c r="L13" s="5">
        <v>52</v>
      </c>
    </row>
    <row r="14" spans="1:13" x14ac:dyDescent="0.3">
      <c r="B14" s="5">
        <v>54</v>
      </c>
      <c r="D14" s="5">
        <v>58</v>
      </c>
      <c r="F14" s="5">
        <v>25</v>
      </c>
      <c r="H14" s="5">
        <v>26</v>
      </c>
      <c r="J14" s="5">
        <v>58</v>
      </c>
      <c r="L14" s="5">
        <v>58</v>
      </c>
    </row>
    <row r="15" spans="1:13" x14ac:dyDescent="0.3">
      <c r="B15" s="5">
        <v>7</v>
      </c>
      <c r="D15" s="5">
        <v>24</v>
      </c>
      <c r="F15" s="5">
        <v>87</v>
      </c>
      <c r="H15" s="5">
        <v>35</v>
      </c>
      <c r="J15" s="5">
        <v>96</v>
      </c>
      <c r="L15" s="5">
        <v>65</v>
      </c>
    </row>
    <row r="16" spans="1:13" x14ac:dyDescent="0.3">
      <c r="B16" s="5">
        <v>8</v>
      </c>
      <c r="D16" s="5">
        <v>86</v>
      </c>
      <c r="F16" s="5">
        <v>84</v>
      </c>
      <c r="H16" s="5">
        <v>95</v>
      </c>
      <c r="J16" s="5">
        <v>33</v>
      </c>
      <c r="L16" s="5">
        <v>65</v>
      </c>
    </row>
    <row r="17" spans="2:13" ht="15" thickBot="1" x14ac:dyDescent="0.35">
      <c r="B17" s="6">
        <v>5</v>
      </c>
      <c r="D17" s="6">
        <v>54</v>
      </c>
      <c r="F17" s="6">
        <v>57</v>
      </c>
      <c r="H17" s="6">
        <v>55</v>
      </c>
      <c r="J17" s="6">
        <v>66</v>
      </c>
      <c r="L17" s="6">
        <v>21</v>
      </c>
    </row>
    <row r="18" spans="2:13" ht="15" thickBot="1" x14ac:dyDescent="0.35">
      <c r="B18" s="55"/>
      <c r="D18" s="55"/>
      <c r="H18" s="55"/>
    </row>
    <row r="19" spans="2:13" ht="15" thickBot="1" x14ac:dyDescent="0.35">
      <c r="B19" s="57" t="s">
        <v>57</v>
      </c>
      <c r="D19" s="57" t="s">
        <v>57</v>
      </c>
      <c r="F19" s="57" t="s">
        <v>57</v>
      </c>
      <c r="H19" s="57" t="s">
        <v>57</v>
      </c>
      <c r="J19" s="57" t="s">
        <v>57</v>
      </c>
      <c r="L19" s="57" t="s">
        <v>57</v>
      </c>
    </row>
    <row r="20" spans="2:13" ht="15" thickBot="1" x14ac:dyDescent="0.35">
      <c r="B20" s="7">
        <f>AVERAGE(B8:B17)</f>
        <v>14.8</v>
      </c>
      <c r="D20" s="7">
        <f>AVERAGE(D8:D17)</f>
        <v>49.9</v>
      </c>
      <c r="F20" s="7">
        <f>AVERAGE(F8:F17)</f>
        <v>52.5</v>
      </c>
      <c r="H20" s="7">
        <f>AVERAGE(H8:H17)</f>
        <v>49.5</v>
      </c>
      <c r="J20" s="7">
        <f>AVERAGE(J8:J17)</f>
        <v>64.8</v>
      </c>
      <c r="L20" s="7">
        <f>AVERAGE(L8:L17)</f>
        <v>58.4</v>
      </c>
      <c r="M20" s="15"/>
    </row>
    <row r="21" spans="2:13" ht="15" thickBot="1" x14ac:dyDescent="0.35">
      <c r="B21" s="56"/>
      <c r="D21" s="56"/>
      <c r="F21" s="56"/>
      <c r="H21" s="56"/>
      <c r="J21" s="56"/>
      <c r="L21" s="56"/>
    </row>
    <row r="22" spans="2:13" ht="15" thickBot="1" x14ac:dyDescent="0.35">
      <c r="B22" s="57" t="s">
        <v>58</v>
      </c>
      <c r="D22" s="57" t="s">
        <v>58</v>
      </c>
      <c r="F22" s="57" t="s">
        <v>58</v>
      </c>
      <c r="H22" s="57" t="s">
        <v>58</v>
      </c>
      <c r="J22" s="57" t="s">
        <v>58</v>
      </c>
      <c r="L22" s="57" t="s">
        <v>58</v>
      </c>
    </row>
    <row r="23" spans="2:13" ht="15" thickBot="1" x14ac:dyDescent="0.35">
      <c r="B23" s="7">
        <f>MEDIAN(B8:B17)</f>
        <v>8.5</v>
      </c>
      <c r="D23" s="7">
        <f>MEDIAN(D8:D17)</f>
        <v>54</v>
      </c>
      <c r="F23" s="7">
        <f>MEDIAN(F8:F17)</f>
        <v>49</v>
      </c>
      <c r="H23" s="7">
        <f>MEDIAN(H8:H17)</f>
        <v>44.5</v>
      </c>
      <c r="J23" s="7">
        <f>MEDIAN(J8:J17)</f>
        <v>70</v>
      </c>
      <c r="L23" s="7">
        <f>MEDIAN(L8:L17)</f>
        <v>61.5</v>
      </c>
    </row>
    <row r="24" spans="2:13" ht="15" thickBot="1" x14ac:dyDescent="0.35">
      <c r="B24" s="56"/>
      <c r="D24" s="56"/>
      <c r="F24" s="44"/>
      <c r="H24" s="56"/>
      <c r="J24" s="56"/>
      <c r="L24" s="44"/>
    </row>
    <row r="25" spans="2:13" ht="15" thickBot="1" x14ac:dyDescent="0.35">
      <c r="B25" s="7" t="s">
        <v>66</v>
      </c>
      <c r="D25" s="7" t="s">
        <v>66</v>
      </c>
      <c r="F25" s="7" t="s">
        <v>66</v>
      </c>
      <c r="H25" s="7" t="s">
        <v>66</v>
      </c>
      <c r="J25" s="7" t="s">
        <v>66</v>
      </c>
      <c r="L25" s="7" t="s">
        <v>66</v>
      </c>
    </row>
    <row r="26" spans="2:13" ht="15" thickBot="1" x14ac:dyDescent="0.35">
      <c r="B26" s="7">
        <f>MODE(B8:B17)</f>
        <v>8</v>
      </c>
      <c r="D26" s="7">
        <f>MODE(D8:D17)</f>
        <v>58</v>
      </c>
      <c r="F26" s="7">
        <f>MODE(F8:F17)</f>
        <v>25</v>
      </c>
      <c r="H26" s="7" t="e">
        <f>MODE(H8:H17)</f>
        <v>#N/A</v>
      </c>
      <c r="J26" s="7" t="e">
        <f>MODE(J8:J17)</f>
        <v>#N/A</v>
      </c>
      <c r="L26" s="7">
        <f>MODE(L8:L17)</f>
        <v>58</v>
      </c>
    </row>
    <row r="27" spans="2:13" ht="15" thickBot="1" x14ac:dyDescent="0.35"/>
    <row r="28" spans="2:13" ht="15" thickBot="1" x14ac:dyDescent="0.35">
      <c r="H28" s="7" t="s">
        <v>110</v>
      </c>
      <c r="J28" s="7" t="s">
        <v>110</v>
      </c>
    </row>
    <row r="29" spans="2:13" ht="15" thickBot="1" x14ac:dyDescent="0.35">
      <c r="H29" s="29" t="s">
        <v>111</v>
      </c>
      <c r="J29" s="29" t="s">
        <v>111</v>
      </c>
    </row>
    <row r="30" spans="2:13" ht="15" thickBot="1" x14ac:dyDescent="0.35">
      <c r="H30" s="29">
        <f>((3*H23-(2*H20)))</f>
        <v>34.5</v>
      </c>
      <c r="J30" s="29">
        <f>((3*J23-(2*J20)))</f>
        <v>80.400000000000006</v>
      </c>
    </row>
    <row r="34" spans="5:9" ht="15" thickBot="1" x14ac:dyDescent="0.35"/>
    <row r="35" spans="5:9" ht="15" thickBot="1" x14ac:dyDescent="0.35">
      <c r="E35" s="7" t="s">
        <v>0</v>
      </c>
      <c r="G35" s="7" t="s">
        <v>0</v>
      </c>
      <c r="I35" s="7" t="s">
        <v>0</v>
      </c>
    </row>
    <row r="36" spans="5:9" x14ac:dyDescent="0.3">
      <c r="E36" s="5">
        <v>9</v>
      </c>
      <c r="G36" s="5">
        <v>1</v>
      </c>
      <c r="I36" s="5">
        <v>12</v>
      </c>
    </row>
    <row r="37" spans="5:9" x14ac:dyDescent="0.3">
      <c r="E37" s="5">
        <v>7</v>
      </c>
      <c r="G37" s="5">
        <v>2</v>
      </c>
      <c r="I37" s="5">
        <v>52</v>
      </c>
    </row>
    <row r="38" spans="5:9" x14ac:dyDescent="0.3">
      <c r="E38" s="5">
        <v>5</v>
      </c>
      <c r="G38" s="5">
        <v>3</v>
      </c>
      <c r="I38" s="5">
        <v>59</v>
      </c>
    </row>
    <row r="39" spans="5:9" x14ac:dyDescent="0.3">
      <c r="E39" s="5">
        <v>7</v>
      </c>
      <c r="G39" s="5">
        <v>4</v>
      </c>
      <c r="I39" s="5">
        <v>65</v>
      </c>
    </row>
    <row r="40" spans="5:9" ht="15" thickBot="1" x14ac:dyDescent="0.35">
      <c r="E40" s="5">
        <v>5</v>
      </c>
      <c r="G40" s="6">
        <v>5</v>
      </c>
      <c r="I40" s="5">
        <v>25</v>
      </c>
    </row>
    <row r="41" spans="5:9" ht="15" thickBot="1" x14ac:dyDescent="0.35">
      <c r="E41" s="5">
        <v>4</v>
      </c>
      <c r="I41" s="5">
        <v>62</v>
      </c>
    </row>
    <row r="42" spans="5:9" ht="15" thickBot="1" x14ac:dyDescent="0.35">
      <c r="E42" s="6">
        <v>7</v>
      </c>
      <c r="G42" s="7" t="s">
        <v>58</v>
      </c>
      <c r="I42" s="6">
        <v>35</v>
      </c>
    </row>
    <row r="43" spans="5:9" ht="15" thickBot="1" x14ac:dyDescent="0.35">
      <c r="G43" s="3">
        <f>MEDIAN(G36:G40)</f>
        <v>3</v>
      </c>
    </row>
    <row r="44" spans="5:9" ht="15" thickBot="1" x14ac:dyDescent="0.35">
      <c r="E44" s="7" t="s">
        <v>58</v>
      </c>
      <c r="I44" s="7" t="s">
        <v>58</v>
      </c>
    </row>
    <row r="45" spans="5:9" ht="15" thickBot="1" x14ac:dyDescent="0.35">
      <c r="E45" s="7">
        <f>MEDIAN(E36:E42)</f>
        <v>7</v>
      </c>
      <c r="I45" s="3">
        <f>MEDIAN(I36:I42)</f>
        <v>52</v>
      </c>
    </row>
  </sheetData>
  <mergeCells count="1">
    <mergeCell ref="A1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D38E-ABA2-478D-ACEC-A5E80F6929E6}">
  <dimension ref="A1:M47"/>
  <sheetViews>
    <sheetView zoomScaleNormal="100" workbookViewId="0">
      <selection activeCell="E11" sqref="A1:XFD1048576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112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5" thickBot="1" x14ac:dyDescent="0.35"/>
    <row r="5" spans="1:13" ht="15" thickBot="1" x14ac:dyDescent="0.35">
      <c r="B5" s="9" t="s">
        <v>113</v>
      </c>
      <c r="C5" s="7" t="s">
        <v>114</v>
      </c>
      <c r="D5" s="7" t="s">
        <v>33</v>
      </c>
      <c r="F5" s="36" t="s">
        <v>34</v>
      </c>
      <c r="G5" s="10">
        <f>D16</f>
        <v>3743</v>
      </c>
    </row>
    <row r="6" spans="1:13" ht="15" thickBot="1" x14ac:dyDescent="0.35">
      <c r="B6" s="15">
        <v>1</v>
      </c>
      <c r="C6" s="5">
        <v>59</v>
      </c>
      <c r="D6" s="4">
        <f>C6*B6</f>
        <v>59</v>
      </c>
      <c r="F6" s="37" t="s">
        <v>36</v>
      </c>
      <c r="G6" s="38">
        <f>C16</f>
        <v>662</v>
      </c>
    </row>
    <row r="7" spans="1:13" ht="15" thickBot="1" x14ac:dyDescent="0.35">
      <c r="B7" s="15">
        <v>2</v>
      </c>
      <c r="C7" s="5">
        <v>87</v>
      </c>
      <c r="D7" s="5">
        <f t="shared" ref="D7:D15" si="0">C7*B7</f>
        <v>174</v>
      </c>
    </row>
    <row r="8" spans="1:13" ht="15" thickBot="1" x14ac:dyDescent="0.35">
      <c r="B8" s="15">
        <v>3</v>
      </c>
      <c r="C8" s="5">
        <v>59</v>
      </c>
      <c r="D8" s="5">
        <f t="shared" si="0"/>
        <v>177</v>
      </c>
      <c r="F8" s="74" t="s">
        <v>39</v>
      </c>
      <c r="G8" s="75"/>
    </row>
    <row r="9" spans="1:13" x14ac:dyDescent="0.3">
      <c r="B9" s="15">
        <v>4</v>
      </c>
      <c r="C9" s="5">
        <v>84</v>
      </c>
      <c r="D9" s="5">
        <f t="shared" si="0"/>
        <v>336</v>
      </c>
      <c r="F9" s="70"/>
      <c r="G9" s="71"/>
    </row>
    <row r="10" spans="1:13" x14ac:dyDescent="0.3">
      <c r="B10" s="15">
        <v>5</v>
      </c>
      <c r="C10" s="5">
        <v>32</v>
      </c>
      <c r="D10" s="5">
        <f t="shared" si="0"/>
        <v>160</v>
      </c>
      <c r="F10" s="72"/>
      <c r="G10" s="73"/>
    </row>
    <row r="11" spans="1:13" ht="15" thickBot="1" x14ac:dyDescent="0.35">
      <c r="B11" s="15">
        <v>6</v>
      </c>
      <c r="C11" s="5">
        <v>25</v>
      </c>
      <c r="D11" s="5">
        <f t="shared" si="0"/>
        <v>150</v>
      </c>
      <c r="F11" s="82"/>
      <c r="G11" s="83"/>
    </row>
    <row r="12" spans="1:13" ht="15" thickBot="1" x14ac:dyDescent="0.35">
      <c r="B12" s="15">
        <v>7</v>
      </c>
      <c r="C12" s="5">
        <v>89</v>
      </c>
      <c r="D12" s="5">
        <f t="shared" si="0"/>
        <v>623</v>
      </c>
      <c r="F12" s="9" t="s">
        <v>43</v>
      </c>
      <c r="G12" s="7">
        <f>G5/G6</f>
        <v>5.6540785498489425</v>
      </c>
    </row>
    <row r="13" spans="1:13" x14ac:dyDescent="0.3">
      <c r="B13" s="15">
        <v>8</v>
      </c>
      <c r="C13" s="5">
        <v>74</v>
      </c>
      <c r="D13" s="5">
        <f t="shared" si="0"/>
        <v>592</v>
      </c>
    </row>
    <row r="14" spans="1:13" x14ac:dyDescent="0.3">
      <c r="B14" s="15">
        <v>9</v>
      </c>
      <c r="C14" s="5">
        <v>58</v>
      </c>
      <c r="D14" s="5">
        <f t="shared" si="0"/>
        <v>522</v>
      </c>
    </row>
    <row r="15" spans="1:13" ht="15" thickBot="1" x14ac:dyDescent="0.35">
      <c r="B15" s="16">
        <v>10</v>
      </c>
      <c r="C15" s="6">
        <v>95</v>
      </c>
      <c r="D15" s="6">
        <f t="shared" si="0"/>
        <v>950</v>
      </c>
    </row>
    <row r="16" spans="1:13" ht="15" thickBot="1" x14ac:dyDescent="0.35">
      <c r="B16" s="7" t="s">
        <v>42</v>
      </c>
      <c r="C16" s="7">
        <f>SUM(C6:C15)</f>
        <v>662</v>
      </c>
      <c r="D16" s="10">
        <f>SUM(D6:D15)</f>
        <v>3743</v>
      </c>
    </row>
    <row r="17" spans="2:7" ht="15" thickBot="1" x14ac:dyDescent="0.35"/>
    <row r="18" spans="2:7" ht="15" thickBot="1" x14ac:dyDescent="0.35">
      <c r="B18" s="9" t="s">
        <v>113</v>
      </c>
      <c r="C18" s="7" t="s">
        <v>114</v>
      </c>
      <c r="D18" s="7" t="s">
        <v>33</v>
      </c>
      <c r="F18" s="36" t="s">
        <v>34</v>
      </c>
      <c r="G18" s="10">
        <f>D28</f>
        <v>2665</v>
      </c>
    </row>
    <row r="19" spans="2:7" ht="15" thickBot="1" x14ac:dyDescent="0.35">
      <c r="B19" s="15">
        <v>1</v>
      </c>
      <c r="C19" s="5">
        <v>25</v>
      </c>
      <c r="D19" s="4">
        <f>C19*B19</f>
        <v>25</v>
      </c>
      <c r="F19" s="37" t="s">
        <v>36</v>
      </c>
      <c r="G19" s="38">
        <f>C28</f>
        <v>499</v>
      </c>
    </row>
    <row r="20" spans="2:7" ht="15" thickBot="1" x14ac:dyDescent="0.35">
      <c r="B20" s="15">
        <v>2</v>
      </c>
      <c r="C20" s="5">
        <v>85</v>
      </c>
      <c r="D20" s="5">
        <f>C20*B20</f>
        <v>170</v>
      </c>
    </row>
    <row r="21" spans="2:7" ht="15" thickBot="1" x14ac:dyDescent="0.35">
      <c r="B21" s="15">
        <v>3</v>
      </c>
      <c r="C21" s="5">
        <v>41</v>
      </c>
      <c r="D21" s="5">
        <f t="shared" ref="D21:D27" si="1">C21*B21</f>
        <v>123</v>
      </c>
      <c r="F21" s="74" t="s">
        <v>39</v>
      </c>
      <c r="G21" s="75"/>
    </row>
    <row r="22" spans="2:7" x14ac:dyDescent="0.3">
      <c r="B22" s="15">
        <v>4</v>
      </c>
      <c r="C22" s="5">
        <v>59</v>
      </c>
      <c r="D22" s="5">
        <f t="shared" si="1"/>
        <v>236</v>
      </c>
      <c r="F22" s="70"/>
      <c r="G22" s="71"/>
    </row>
    <row r="23" spans="2:7" x14ac:dyDescent="0.3">
      <c r="B23" s="15">
        <v>5</v>
      </c>
      <c r="C23" s="5">
        <v>74</v>
      </c>
      <c r="D23" s="5">
        <f t="shared" si="1"/>
        <v>370</v>
      </c>
      <c r="F23" s="72"/>
      <c r="G23" s="73"/>
    </row>
    <row r="24" spans="2:7" ht="15" thickBot="1" x14ac:dyDescent="0.35">
      <c r="B24" s="15">
        <v>6</v>
      </c>
      <c r="C24" s="5">
        <v>19</v>
      </c>
      <c r="D24" s="5">
        <f t="shared" si="1"/>
        <v>114</v>
      </c>
      <c r="F24" s="82"/>
      <c r="G24" s="83"/>
    </row>
    <row r="25" spans="2:7" ht="15" thickBot="1" x14ac:dyDescent="0.35">
      <c r="B25" s="15">
        <v>7</v>
      </c>
      <c r="C25" s="5">
        <v>36</v>
      </c>
      <c r="D25" s="5">
        <f t="shared" si="1"/>
        <v>252</v>
      </c>
      <c r="F25" s="9" t="s">
        <v>43</v>
      </c>
      <c r="G25" s="7">
        <f>G18/G19</f>
        <v>5.3406813627254506</v>
      </c>
    </row>
    <row r="26" spans="2:7" x14ac:dyDescent="0.3">
      <c r="B26" s="15">
        <v>8</v>
      </c>
      <c r="C26" s="5">
        <v>65</v>
      </c>
      <c r="D26" s="5">
        <f t="shared" si="1"/>
        <v>520</v>
      </c>
    </row>
    <row r="27" spans="2:7" ht="15" thickBot="1" x14ac:dyDescent="0.35">
      <c r="B27" s="15">
        <v>9</v>
      </c>
      <c r="C27" s="5">
        <v>95</v>
      </c>
      <c r="D27" s="5">
        <f t="shared" si="1"/>
        <v>855</v>
      </c>
    </row>
    <row r="28" spans="2:7" ht="15" thickBot="1" x14ac:dyDescent="0.35">
      <c r="B28" s="7" t="s">
        <v>42</v>
      </c>
      <c r="C28" s="7">
        <f>SUM(C19:C27)</f>
        <v>499</v>
      </c>
      <c r="D28" s="10">
        <f>SUM(D19:D27)</f>
        <v>2665</v>
      </c>
    </row>
    <row r="29" spans="2:7" ht="15" thickBot="1" x14ac:dyDescent="0.35"/>
    <row r="30" spans="2:7" ht="15" thickBot="1" x14ac:dyDescent="0.35">
      <c r="B30" s="9" t="s">
        <v>20</v>
      </c>
      <c r="C30" s="7" t="s">
        <v>115</v>
      </c>
      <c r="D30" s="7" t="s">
        <v>33</v>
      </c>
      <c r="F30" s="36" t="s">
        <v>34</v>
      </c>
      <c r="G30" s="10">
        <f>D36</f>
        <v>1298</v>
      </c>
    </row>
    <row r="31" spans="2:7" ht="15" thickBot="1" x14ac:dyDescent="0.35">
      <c r="B31" s="15">
        <v>30</v>
      </c>
      <c r="C31" s="5">
        <v>10</v>
      </c>
      <c r="D31" s="4">
        <f>B31*C31</f>
        <v>300</v>
      </c>
      <c r="F31" s="37" t="s">
        <v>36</v>
      </c>
      <c r="G31" s="38">
        <f>C36</f>
        <v>52</v>
      </c>
    </row>
    <row r="32" spans="2:7" ht="15" thickBot="1" x14ac:dyDescent="0.35">
      <c r="B32" s="15">
        <v>25</v>
      </c>
      <c r="C32" s="5">
        <v>14</v>
      </c>
      <c r="D32" s="5">
        <f t="shared" ref="D32:D35" si="2">B32*C32</f>
        <v>350</v>
      </c>
    </row>
    <row r="33" spans="2:7" ht="15" thickBot="1" x14ac:dyDescent="0.35">
      <c r="B33" s="15">
        <v>20</v>
      </c>
      <c r="C33" s="5">
        <v>8</v>
      </c>
      <c r="D33" s="5">
        <f t="shared" si="2"/>
        <v>160</v>
      </c>
      <c r="F33" s="74" t="s">
        <v>39</v>
      </c>
      <c r="G33" s="75"/>
    </row>
    <row r="34" spans="2:7" x14ac:dyDescent="0.3">
      <c r="B34" s="15">
        <v>22</v>
      </c>
      <c r="C34" s="5">
        <v>12</v>
      </c>
      <c r="D34" s="5">
        <f t="shared" si="2"/>
        <v>264</v>
      </c>
      <c r="F34" s="70"/>
      <c r="G34" s="71"/>
    </row>
    <row r="35" spans="2:7" ht="15" thickBot="1" x14ac:dyDescent="0.35">
      <c r="B35" s="16">
        <v>28</v>
      </c>
      <c r="C35" s="6">
        <v>8</v>
      </c>
      <c r="D35" s="6">
        <f t="shared" si="2"/>
        <v>224</v>
      </c>
      <c r="F35" s="72"/>
      <c r="G35" s="73"/>
    </row>
    <row r="36" spans="2:7" ht="15" thickBot="1" x14ac:dyDescent="0.35">
      <c r="B36" s="7" t="s">
        <v>42</v>
      </c>
      <c r="C36" s="7">
        <f>SUM(C31:C35)</f>
        <v>52</v>
      </c>
      <c r="D36" s="10">
        <f>SUM(D31:D35)</f>
        <v>1298</v>
      </c>
      <c r="F36" s="82"/>
      <c r="G36" s="83"/>
    </row>
    <row r="37" spans="2:7" ht="15" thickBot="1" x14ac:dyDescent="0.35">
      <c r="F37" s="9" t="s">
        <v>43</v>
      </c>
      <c r="G37" s="7">
        <f>G30/G31</f>
        <v>24.96153846153846</v>
      </c>
    </row>
    <row r="39" spans="2:7" ht="15" thickBot="1" x14ac:dyDescent="0.35"/>
    <row r="40" spans="2:7" ht="15" thickBot="1" x14ac:dyDescent="0.35">
      <c r="B40" s="9" t="s">
        <v>0</v>
      </c>
      <c r="C40" s="7" t="s">
        <v>32</v>
      </c>
      <c r="D40" s="7" t="s">
        <v>33</v>
      </c>
      <c r="F40" s="36" t="s">
        <v>34</v>
      </c>
      <c r="G40" s="10">
        <f>D46</f>
        <v>10571</v>
      </c>
    </row>
    <row r="41" spans="2:7" ht="15" thickBot="1" x14ac:dyDescent="0.35">
      <c r="B41" s="15">
        <v>55</v>
      </c>
      <c r="C41" s="5">
        <v>44</v>
      </c>
      <c r="D41" s="4">
        <f>B41*C41</f>
        <v>2420</v>
      </c>
      <c r="F41" s="37" t="s">
        <v>36</v>
      </c>
      <c r="G41" s="38">
        <f>C46</f>
        <v>160</v>
      </c>
    </row>
    <row r="42" spans="2:7" ht="15" thickBot="1" x14ac:dyDescent="0.35">
      <c r="B42" s="15">
        <v>66</v>
      </c>
      <c r="C42" s="5">
        <v>88</v>
      </c>
      <c r="D42" s="5">
        <f t="shared" ref="D42:D45" si="3">B42*C42</f>
        <v>5808</v>
      </c>
    </row>
    <row r="43" spans="2:7" ht="15" thickBot="1" x14ac:dyDescent="0.35">
      <c r="B43" s="15">
        <v>77</v>
      </c>
      <c r="C43" s="5">
        <v>14</v>
      </c>
      <c r="D43" s="5">
        <f t="shared" si="3"/>
        <v>1078</v>
      </c>
      <c r="F43" s="74" t="s">
        <v>39</v>
      </c>
      <c r="G43" s="75"/>
    </row>
    <row r="44" spans="2:7" x14ac:dyDescent="0.3">
      <c r="B44" s="15">
        <v>88</v>
      </c>
      <c r="C44" s="5">
        <v>11</v>
      </c>
      <c r="D44" s="5">
        <f t="shared" si="3"/>
        <v>968</v>
      </c>
      <c r="F44" s="70"/>
      <c r="G44" s="71"/>
    </row>
    <row r="45" spans="2:7" ht="15" thickBot="1" x14ac:dyDescent="0.35">
      <c r="B45" s="16">
        <v>99</v>
      </c>
      <c r="C45" s="6">
        <v>3</v>
      </c>
      <c r="D45" s="6">
        <f t="shared" si="3"/>
        <v>297</v>
      </c>
      <c r="F45" s="72"/>
      <c r="G45" s="73"/>
    </row>
    <row r="46" spans="2:7" ht="15" thickBot="1" x14ac:dyDescent="0.35">
      <c r="B46" s="7" t="s">
        <v>42</v>
      </c>
      <c r="C46" s="7">
        <f>SUM(C41:C45)</f>
        <v>160</v>
      </c>
      <c r="D46" s="10">
        <f>SUM(D41:D45)</f>
        <v>10571</v>
      </c>
      <c r="F46" s="82"/>
      <c r="G46" s="83"/>
    </row>
    <row r="47" spans="2:7" ht="15" thickBot="1" x14ac:dyDescent="0.35">
      <c r="F47" s="9" t="s">
        <v>43</v>
      </c>
      <c r="G47" s="7">
        <f>G40/G41</f>
        <v>66.068749999999994</v>
      </c>
    </row>
  </sheetData>
  <mergeCells count="9">
    <mergeCell ref="A1:M3"/>
    <mergeCell ref="F8:G8"/>
    <mergeCell ref="F9:G11"/>
    <mergeCell ref="F21:G21"/>
    <mergeCell ref="F22:G24"/>
    <mergeCell ref="F33:G33"/>
    <mergeCell ref="F34:G36"/>
    <mergeCell ref="F43:G43"/>
    <mergeCell ref="F44:G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B6DE-894C-494F-B32B-8C26440B3464}">
  <dimension ref="A1:M33"/>
  <sheetViews>
    <sheetView zoomScaleNormal="100" workbookViewId="0">
      <selection activeCell="F27" sqref="F27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116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5" spans="1:13" ht="15" thickBot="1" x14ac:dyDescent="0.35"/>
    <row r="6" spans="1:13" ht="15" thickBot="1" x14ac:dyDescent="0.35">
      <c r="B6" s="9" t="s">
        <v>1</v>
      </c>
      <c r="C6" s="9" t="s">
        <v>0</v>
      </c>
      <c r="D6" s="7" t="s">
        <v>32</v>
      </c>
      <c r="E6" s="10" t="s">
        <v>33</v>
      </c>
      <c r="G6" s="36" t="s">
        <v>34</v>
      </c>
      <c r="H6" s="10">
        <f>SUM(E12)</f>
        <v>47950</v>
      </c>
    </row>
    <row r="7" spans="1:13" ht="15" thickBot="1" x14ac:dyDescent="0.35">
      <c r="B7" s="15" t="s">
        <v>117</v>
      </c>
      <c r="C7" s="15">
        <v>150</v>
      </c>
      <c r="D7" s="5">
        <v>8</v>
      </c>
      <c r="E7" s="14">
        <f>C7*D7</f>
        <v>1200</v>
      </c>
      <c r="G7" s="37" t="s">
        <v>36</v>
      </c>
      <c r="H7" s="38">
        <f>SUM(D12)</f>
        <v>121</v>
      </c>
    </row>
    <row r="8" spans="1:13" ht="15" thickBot="1" x14ac:dyDescent="0.35">
      <c r="B8" s="15" t="s">
        <v>118</v>
      </c>
      <c r="C8" s="15">
        <v>250</v>
      </c>
      <c r="D8" s="5">
        <v>7</v>
      </c>
      <c r="E8" s="14">
        <f t="shared" ref="E8:E11" si="0">C8*D8</f>
        <v>1750</v>
      </c>
    </row>
    <row r="9" spans="1:13" ht="15" thickBot="1" x14ac:dyDescent="0.35">
      <c r="B9" s="15" t="s">
        <v>24</v>
      </c>
      <c r="C9" s="15">
        <v>350</v>
      </c>
      <c r="D9" s="5">
        <v>41</v>
      </c>
      <c r="E9" s="14">
        <f t="shared" si="0"/>
        <v>14350</v>
      </c>
      <c r="G9" s="74" t="s">
        <v>39</v>
      </c>
      <c r="H9" s="75"/>
    </row>
    <row r="10" spans="1:13" x14ac:dyDescent="0.3">
      <c r="B10" s="15" t="s">
        <v>119</v>
      </c>
      <c r="C10" s="15">
        <v>450</v>
      </c>
      <c r="D10" s="5">
        <v>51</v>
      </c>
      <c r="E10" s="14">
        <f t="shared" si="0"/>
        <v>22950</v>
      </c>
      <c r="G10" s="70"/>
      <c r="H10" s="71"/>
    </row>
    <row r="11" spans="1:13" ht="15" thickBot="1" x14ac:dyDescent="0.35">
      <c r="B11" s="16" t="s">
        <v>120</v>
      </c>
      <c r="C11" s="16">
        <v>550</v>
      </c>
      <c r="D11" s="6">
        <v>14</v>
      </c>
      <c r="E11" s="17">
        <f t="shared" si="0"/>
        <v>7700</v>
      </c>
      <c r="G11" s="72"/>
      <c r="H11" s="73"/>
    </row>
    <row r="12" spans="1:13" ht="15" thickBot="1" x14ac:dyDescent="0.35">
      <c r="B12" s="74" t="s">
        <v>42</v>
      </c>
      <c r="C12" s="75"/>
      <c r="D12" s="7">
        <f>SUM(D7:D11)</f>
        <v>121</v>
      </c>
      <c r="E12" s="10">
        <f>SUM(E7:E11)</f>
        <v>47950</v>
      </c>
      <c r="G12" s="82"/>
      <c r="H12" s="83"/>
    </row>
    <row r="13" spans="1:13" ht="15" thickBot="1" x14ac:dyDescent="0.35">
      <c r="G13" s="9" t="s">
        <v>43</v>
      </c>
      <c r="H13" s="7">
        <f>SUM(H6/H7)</f>
        <v>396.28099173553721</v>
      </c>
    </row>
    <row r="15" spans="1:13" ht="15" thickBot="1" x14ac:dyDescent="0.35"/>
    <row r="16" spans="1:13" ht="15" thickBot="1" x14ac:dyDescent="0.35">
      <c r="B16" s="9" t="s">
        <v>1</v>
      </c>
      <c r="C16" s="9" t="s">
        <v>0</v>
      </c>
      <c r="D16" s="7" t="s">
        <v>32</v>
      </c>
      <c r="E16" s="10" t="s">
        <v>33</v>
      </c>
      <c r="G16" s="36" t="s">
        <v>34</v>
      </c>
      <c r="H16" s="10">
        <f>SUM(E22)</f>
        <v>6855</v>
      </c>
    </row>
    <row r="17" spans="2:8" ht="15" thickBot="1" x14ac:dyDescent="0.35">
      <c r="B17" s="13" t="s">
        <v>35</v>
      </c>
      <c r="C17" s="15">
        <v>15</v>
      </c>
      <c r="D17" s="5">
        <v>25</v>
      </c>
      <c r="E17" s="14">
        <f>C17*D17</f>
        <v>375</v>
      </c>
      <c r="G17" s="37" t="s">
        <v>36</v>
      </c>
      <c r="H17" s="38">
        <f>SUM(D22)</f>
        <v>185</v>
      </c>
    </row>
    <row r="18" spans="2:8" ht="15" thickBot="1" x14ac:dyDescent="0.35">
      <c r="B18" s="15" t="s">
        <v>37</v>
      </c>
      <c r="C18" s="15">
        <v>25</v>
      </c>
      <c r="D18" s="5">
        <v>14</v>
      </c>
      <c r="E18" s="14">
        <f t="shared" ref="E18:E21" si="1">C18*D18</f>
        <v>350</v>
      </c>
    </row>
    <row r="19" spans="2:8" ht="15" thickBot="1" x14ac:dyDescent="0.35">
      <c r="B19" s="15" t="s">
        <v>38</v>
      </c>
      <c r="C19" s="15">
        <v>35</v>
      </c>
      <c r="D19" s="5">
        <v>58</v>
      </c>
      <c r="E19" s="14">
        <f t="shared" si="1"/>
        <v>2030</v>
      </c>
      <c r="G19" s="74" t="s">
        <v>39</v>
      </c>
      <c r="H19" s="75"/>
    </row>
    <row r="20" spans="2:8" x14ac:dyDescent="0.3">
      <c r="B20" s="15" t="s">
        <v>40</v>
      </c>
      <c r="C20" s="15">
        <v>45</v>
      </c>
      <c r="D20" s="5">
        <v>74</v>
      </c>
      <c r="E20" s="14">
        <f t="shared" si="1"/>
        <v>3330</v>
      </c>
      <c r="G20" s="70"/>
      <c r="H20" s="71"/>
    </row>
    <row r="21" spans="2:8" ht="15" thickBot="1" x14ac:dyDescent="0.35">
      <c r="B21" s="16" t="s">
        <v>41</v>
      </c>
      <c r="C21" s="16">
        <v>55</v>
      </c>
      <c r="D21" s="6">
        <v>14</v>
      </c>
      <c r="E21" s="17">
        <f t="shared" si="1"/>
        <v>770</v>
      </c>
      <c r="G21" s="72"/>
      <c r="H21" s="73"/>
    </row>
    <row r="22" spans="2:8" ht="15" thickBot="1" x14ac:dyDescent="0.35">
      <c r="B22" s="74" t="s">
        <v>42</v>
      </c>
      <c r="C22" s="75"/>
      <c r="D22" s="7">
        <f>SUM(D17:D21)</f>
        <v>185</v>
      </c>
      <c r="E22" s="10">
        <f>SUM(E17:E21)</f>
        <v>6855</v>
      </c>
      <c r="G22" s="82"/>
      <c r="H22" s="83"/>
    </row>
    <row r="23" spans="2:8" ht="15" thickBot="1" x14ac:dyDescent="0.35">
      <c r="G23" s="9" t="s">
        <v>43</v>
      </c>
      <c r="H23" s="7">
        <f>SUM(H16/H17)</f>
        <v>37.054054054054056</v>
      </c>
    </row>
    <row r="25" spans="2:8" ht="15" thickBot="1" x14ac:dyDescent="0.35"/>
    <row r="26" spans="2:8" ht="15" thickBot="1" x14ac:dyDescent="0.35">
      <c r="B26" s="9" t="s">
        <v>1</v>
      </c>
      <c r="C26" s="9" t="s">
        <v>0</v>
      </c>
      <c r="D26" s="7" t="s">
        <v>32</v>
      </c>
      <c r="E26" s="10" t="s">
        <v>33</v>
      </c>
      <c r="G26" s="36" t="s">
        <v>34</v>
      </c>
      <c r="H26" s="10">
        <f>SUM(E32)</f>
        <v>125800</v>
      </c>
    </row>
    <row r="27" spans="2:8" ht="15" thickBot="1" x14ac:dyDescent="0.35">
      <c r="B27" s="15" t="s">
        <v>117</v>
      </c>
      <c r="C27" s="15">
        <v>150</v>
      </c>
      <c r="D27" s="5">
        <v>15</v>
      </c>
      <c r="E27" s="14">
        <f>C27*D27</f>
        <v>2250</v>
      </c>
      <c r="G27" s="37" t="s">
        <v>36</v>
      </c>
      <c r="H27" s="38">
        <f>SUM(D32)</f>
        <v>296</v>
      </c>
    </row>
    <row r="28" spans="2:8" ht="15" thickBot="1" x14ac:dyDescent="0.35">
      <c r="B28" s="15" t="s">
        <v>118</v>
      </c>
      <c r="C28" s="15">
        <v>250</v>
      </c>
      <c r="D28" s="5">
        <v>33</v>
      </c>
      <c r="E28" s="14">
        <f t="shared" ref="E28:E31" si="2">C28*D28</f>
        <v>8250</v>
      </c>
    </row>
    <row r="29" spans="2:8" ht="15" thickBot="1" x14ac:dyDescent="0.35">
      <c r="B29" s="15" t="s">
        <v>24</v>
      </c>
      <c r="C29" s="15">
        <v>350</v>
      </c>
      <c r="D29" s="5">
        <v>63</v>
      </c>
      <c r="E29" s="14">
        <f t="shared" si="2"/>
        <v>22050</v>
      </c>
      <c r="G29" s="74" t="s">
        <v>39</v>
      </c>
      <c r="H29" s="75"/>
    </row>
    <row r="30" spans="2:8" x14ac:dyDescent="0.3">
      <c r="B30" s="15" t="s">
        <v>119</v>
      </c>
      <c r="C30" s="15">
        <v>450</v>
      </c>
      <c r="D30" s="5">
        <v>85</v>
      </c>
      <c r="E30" s="14">
        <f t="shared" si="2"/>
        <v>38250</v>
      </c>
      <c r="G30" s="70"/>
      <c r="H30" s="71"/>
    </row>
    <row r="31" spans="2:8" ht="15" thickBot="1" x14ac:dyDescent="0.35">
      <c r="B31" s="16" t="s">
        <v>120</v>
      </c>
      <c r="C31" s="16">
        <v>550</v>
      </c>
      <c r="D31" s="6">
        <v>100</v>
      </c>
      <c r="E31" s="14">
        <f t="shared" si="2"/>
        <v>55000</v>
      </c>
      <c r="G31" s="72"/>
      <c r="H31" s="73"/>
    </row>
    <row r="32" spans="2:8" ht="15" thickBot="1" x14ac:dyDescent="0.35">
      <c r="B32" s="74" t="s">
        <v>42</v>
      </c>
      <c r="C32" s="75"/>
      <c r="D32" s="7">
        <f>SUM(D27:D31)</f>
        <v>296</v>
      </c>
      <c r="E32" s="10">
        <f>SUM(E27:E31)</f>
        <v>125800</v>
      </c>
      <c r="G32" s="82"/>
      <c r="H32" s="83"/>
    </row>
    <row r="33" spans="7:8" ht="15" thickBot="1" x14ac:dyDescent="0.35">
      <c r="G33" s="9" t="s">
        <v>43</v>
      </c>
      <c r="H33" s="7">
        <f>SUM(H26/H27)</f>
        <v>425</v>
      </c>
    </row>
  </sheetData>
  <mergeCells count="10">
    <mergeCell ref="A1:M3"/>
    <mergeCell ref="G30:H32"/>
    <mergeCell ref="B32:C32"/>
    <mergeCell ref="G9:H9"/>
    <mergeCell ref="G10:H12"/>
    <mergeCell ref="B12:C12"/>
    <mergeCell ref="G19:H19"/>
    <mergeCell ref="G20:H22"/>
    <mergeCell ref="B22:C22"/>
    <mergeCell ref="G29:H29"/>
  </mergeCells>
  <pageMargins left="0.7" right="0.7" top="0.75" bottom="0.75" header="0.3" footer="0.3"/>
  <ignoredErrors>
    <ignoredError sqref="B17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54C4-6031-4B5A-B6B1-6B904161C128}">
  <dimension ref="A1:M63"/>
  <sheetViews>
    <sheetView workbookViewId="0">
      <selection activeCell="I13" sqref="I13"/>
    </sheetView>
  </sheetViews>
  <sheetFormatPr defaultColWidth="15.88671875" defaultRowHeight="14.4" x14ac:dyDescent="0.3"/>
  <cols>
    <col min="1" max="16384" width="15.88671875" style="1"/>
  </cols>
  <sheetData>
    <row r="1" spans="1:13" x14ac:dyDescent="0.3">
      <c r="A1" s="59" t="s">
        <v>133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x14ac:dyDescent="0.3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ht="15" thickBot="1" x14ac:dyDescent="0.3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5" spans="1:13" ht="15" thickBot="1" x14ac:dyDescent="0.35"/>
    <row r="6" spans="1:13" ht="15" thickBot="1" x14ac:dyDescent="0.35">
      <c r="B6" s="9" t="s">
        <v>1</v>
      </c>
      <c r="C6" s="9" t="s">
        <v>32</v>
      </c>
      <c r="D6" s="7" t="s">
        <v>55</v>
      </c>
      <c r="F6" s="9" t="s">
        <v>59</v>
      </c>
      <c r="G6" s="7" t="s">
        <v>60</v>
      </c>
    </row>
    <row r="7" spans="1:13" ht="15" thickBot="1" x14ac:dyDescent="0.35">
      <c r="B7" s="13" t="s">
        <v>121</v>
      </c>
      <c r="C7" s="15">
        <v>1</v>
      </c>
      <c r="D7" s="5">
        <f>C7</f>
        <v>1</v>
      </c>
      <c r="F7" s="41" t="s">
        <v>59</v>
      </c>
      <c r="G7" s="29">
        <f>SUM(C12/2)</f>
        <v>13</v>
      </c>
    </row>
    <row r="8" spans="1:13" ht="15" thickBot="1" x14ac:dyDescent="0.35">
      <c r="B8" s="13" t="s">
        <v>124</v>
      </c>
      <c r="C8" s="15">
        <v>8</v>
      </c>
      <c r="D8" s="5">
        <f>D7+C8</f>
        <v>9</v>
      </c>
      <c r="F8" s="9" t="s">
        <v>59</v>
      </c>
      <c r="G8" s="51" t="s">
        <v>122</v>
      </c>
    </row>
    <row r="9" spans="1:13" ht="15" thickBot="1" x14ac:dyDescent="0.35">
      <c r="B9" s="13" t="s">
        <v>125</v>
      </c>
      <c r="C9" s="15">
        <v>2</v>
      </c>
      <c r="D9" s="5">
        <f t="shared" ref="D9:D11" si="0">D8+C9</f>
        <v>11</v>
      </c>
      <c r="F9" s="8"/>
      <c r="G9" s="2"/>
    </row>
    <row r="10" spans="1:13" ht="15" thickBot="1" x14ac:dyDescent="0.35">
      <c r="B10" s="13" t="s">
        <v>122</v>
      </c>
      <c r="C10" s="15">
        <v>3</v>
      </c>
      <c r="D10" s="5">
        <f t="shared" si="0"/>
        <v>14</v>
      </c>
      <c r="F10" s="74" t="s">
        <v>39</v>
      </c>
      <c r="G10" s="75"/>
    </row>
    <row r="11" spans="1:13" ht="15" thickBot="1" x14ac:dyDescent="0.35">
      <c r="B11" s="53" t="s">
        <v>123</v>
      </c>
      <c r="C11" s="16">
        <v>12</v>
      </c>
      <c r="D11" s="5">
        <f t="shared" si="0"/>
        <v>26</v>
      </c>
      <c r="F11" s="70"/>
      <c r="G11" s="71"/>
    </row>
    <row r="12" spans="1:13" ht="15" thickBot="1" x14ac:dyDescent="0.35">
      <c r="B12" s="9" t="s">
        <v>42</v>
      </c>
      <c r="C12" s="7">
        <f>SUM(C7:C11)</f>
        <v>26</v>
      </c>
      <c r="D12" s="10">
        <f>SUM(D7:D11)</f>
        <v>61</v>
      </c>
      <c r="F12" s="72"/>
      <c r="G12" s="73"/>
    </row>
    <row r="13" spans="1:13" ht="15" thickBot="1" x14ac:dyDescent="0.35">
      <c r="F13" s="82"/>
      <c r="G13" s="83"/>
    </row>
    <row r="14" spans="1:13" ht="15" thickBot="1" x14ac:dyDescent="0.35"/>
    <row r="15" spans="1:13" ht="15" thickBot="1" x14ac:dyDescent="0.35">
      <c r="F15" s="9" t="s">
        <v>62</v>
      </c>
      <c r="G15" s="7">
        <v>15</v>
      </c>
    </row>
    <row r="16" spans="1:13" ht="15" thickBot="1" x14ac:dyDescent="0.35">
      <c r="F16" s="40" t="s">
        <v>63</v>
      </c>
      <c r="G16" s="52">
        <f>G7</f>
        <v>13</v>
      </c>
    </row>
    <row r="17" spans="2:7" ht="15" thickBot="1" x14ac:dyDescent="0.35">
      <c r="F17" s="9" t="s">
        <v>55</v>
      </c>
      <c r="G17" s="7">
        <v>11</v>
      </c>
    </row>
    <row r="18" spans="2:7" ht="15" thickBot="1" x14ac:dyDescent="0.35">
      <c r="F18" s="40" t="s">
        <v>32</v>
      </c>
      <c r="G18" s="52">
        <v>3</v>
      </c>
    </row>
    <row r="19" spans="2:7" ht="15" thickBot="1" x14ac:dyDescent="0.35">
      <c r="F19" s="9" t="s">
        <v>64</v>
      </c>
      <c r="G19" s="7">
        <v>5</v>
      </c>
    </row>
    <row r="20" spans="2:7" ht="15" thickBot="1" x14ac:dyDescent="0.35"/>
    <row r="21" spans="2:7" ht="15" thickBot="1" x14ac:dyDescent="0.35">
      <c r="F21" s="74" t="s">
        <v>58</v>
      </c>
      <c r="G21" s="75"/>
    </row>
    <row r="22" spans="2:7" ht="15" thickBot="1" x14ac:dyDescent="0.35">
      <c r="F22" s="74" t="s">
        <v>65</v>
      </c>
      <c r="G22" s="75"/>
    </row>
    <row r="23" spans="2:7" ht="15" thickBot="1" x14ac:dyDescent="0.35">
      <c r="F23" s="76">
        <f>G15+((G16-G17)/G18)*G19</f>
        <v>18.333333333333332</v>
      </c>
      <c r="G23" s="77"/>
    </row>
    <row r="24" spans="2:7" x14ac:dyDescent="0.3">
      <c r="F24" s="58"/>
      <c r="G24" s="58"/>
    </row>
    <row r="25" spans="2:7" ht="15" thickBot="1" x14ac:dyDescent="0.35"/>
    <row r="26" spans="2:7" ht="15" thickBot="1" x14ac:dyDescent="0.35">
      <c r="B26" s="9" t="s">
        <v>1</v>
      </c>
      <c r="C26" s="9" t="s">
        <v>32</v>
      </c>
      <c r="D26" s="7" t="s">
        <v>55</v>
      </c>
      <c r="F26" s="9" t="s">
        <v>59</v>
      </c>
      <c r="G26" s="7" t="s">
        <v>60</v>
      </c>
    </row>
    <row r="27" spans="2:7" ht="15" thickBot="1" x14ac:dyDescent="0.35">
      <c r="B27" s="13" t="s">
        <v>125</v>
      </c>
      <c r="C27" s="15">
        <v>5</v>
      </c>
      <c r="D27" s="5">
        <f>C27</f>
        <v>5</v>
      </c>
      <c r="F27" s="41" t="s">
        <v>59</v>
      </c>
      <c r="G27" s="29">
        <f>SUM(C32/2)</f>
        <v>19.5</v>
      </c>
    </row>
    <row r="28" spans="2:7" ht="15" thickBot="1" x14ac:dyDescent="0.35">
      <c r="B28" s="13" t="s">
        <v>122</v>
      </c>
      <c r="C28" s="15">
        <v>8</v>
      </c>
      <c r="D28" s="5">
        <f>D27+C28</f>
        <v>13</v>
      </c>
      <c r="F28" s="9" t="s">
        <v>59</v>
      </c>
      <c r="G28" s="51" t="s">
        <v>123</v>
      </c>
    </row>
    <row r="29" spans="2:7" ht="15" thickBot="1" x14ac:dyDescent="0.35">
      <c r="B29" s="13" t="s">
        <v>123</v>
      </c>
      <c r="C29" s="15">
        <v>7</v>
      </c>
      <c r="D29" s="5">
        <f t="shared" ref="D29:D31" si="1">D28+C29</f>
        <v>20</v>
      </c>
      <c r="F29" s="8"/>
      <c r="G29" s="2"/>
    </row>
    <row r="30" spans="2:7" ht="15" thickBot="1" x14ac:dyDescent="0.35">
      <c r="B30" s="13" t="s">
        <v>126</v>
      </c>
      <c r="C30" s="15">
        <v>5</v>
      </c>
      <c r="D30" s="5">
        <f t="shared" si="1"/>
        <v>25</v>
      </c>
      <c r="F30" s="74" t="s">
        <v>39</v>
      </c>
      <c r="G30" s="75"/>
    </row>
    <row r="31" spans="2:7" ht="15" thickBot="1" x14ac:dyDescent="0.35">
      <c r="B31" s="53" t="s">
        <v>127</v>
      </c>
      <c r="C31" s="16">
        <v>14</v>
      </c>
      <c r="D31" s="5">
        <f t="shared" si="1"/>
        <v>39</v>
      </c>
      <c r="F31" s="70"/>
      <c r="G31" s="71"/>
    </row>
    <row r="32" spans="2:7" ht="15" thickBot="1" x14ac:dyDescent="0.35">
      <c r="B32" s="9" t="s">
        <v>42</v>
      </c>
      <c r="C32" s="7">
        <f>SUM(C27:C31)</f>
        <v>39</v>
      </c>
      <c r="D32" s="10">
        <f>SUM(D27:D31)</f>
        <v>102</v>
      </c>
      <c r="F32" s="72"/>
      <c r="G32" s="73"/>
    </row>
    <row r="33" spans="2:7" ht="15" thickBot="1" x14ac:dyDescent="0.35">
      <c r="F33" s="82"/>
      <c r="G33" s="83"/>
    </row>
    <row r="34" spans="2:7" ht="15" thickBot="1" x14ac:dyDescent="0.35"/>
    <row r="35" spans="2:7" ht="15" thickBot="1" x14ac:dyDescent="0.35">
      <c r="F35" s="9" t="s">
        <v>62</v>
      </c>
      <c r="G35" s="7">
        <v>20</v>
      </c>
    </row>
    <row r="36" spans="2:7" ht="15" thickBot="1" x14ac:dyDescent="0.35">
      <c r="F36" s="40" t="s">
        <v>63</v>
      </c>
      <c r="G36" s="52">
        <f>G27</f>
        <v>19.5</v>
      </c>
    </row>
    <row r="37" spans="2:7" ht="15" thickBot="1" x14ac:dyDescent="0.35">
      <c r="F37" s="9" t="s">
        <v>55</v>
      </c>
      <c r="G37" s="7">
        <v>13</v>
      </c>
    </row>
    <row r="38" spans="2:7" ht="15" thickBot="1" x14ac:dyDescent="0.35">
      <c r="F38" s="40" t="s">
        <v>32</v>
      </c>
      <c r="G38" s="52">
        <v>7</v>
      </c>
    </row>
    <row r="39" spans="2:7" ht="15" thickBot="1" x14ac:dyDescent="0.35">
      <c r="F39" s="9" t="s">
        <v>64</v>
      </c>
      <c r="G39" s="7">
        <v>5</v>
      </c>
    </row>
    <row r="40" spans="2:7" ht="15" thickBot="1" x14ac:dyDescent="0.35"/>
    <row r="41" spans="2:7" ht="15" thickBot="1" x14ac:dyDescent="0.35">
      <c r="F41" s="74" t="s">
        <v>58</v>
      </c>
      <c r="G41" s="75"/>
    </row>
    <row r="42" spans="2:7" ht="15" thickBot="1" x14ac:dyDescent="0.35">
      <c r="F42" s="74" t="s">
        <v>65</v>
      </c>
      <c r="G42" s="75"/>
    </row>
    <row r="43" spans="2:7" ht="15" thickBot="1" x14ac:dyDescent="0.35">
      <c r="F43" s="76">
        <f>G35+((G36-G37)/G38)*G39</f>
        <v>24.642857142857142</v>
      </c>
      <c r="G43" s="77"/>
    </row>
    <row r="45" spans="2:7" ht="15" thickBot="1" x14ac:dyDescent="0.35"/>
    <row r="46" spans="2:7" ht="15" thickBot="1" x14ac:dyDescent="0.35">
      <c r="B46" s="9" t="s">
        <v>1</v>
      </c>
      <c r="C46" s="9" t="s">
        <v>32</v>
      </c>
      <c r="D46" s="7" t="s">
        <v>55</v>
      </c>
      <c r="F46" s="9" t="s">
        <v>59</v>
      </c>
      <c r="G46" s="7" t="s">
        <v>60</v>
      </c>
    </row>
    <row r="47" spans="2:7" ht="15" thickBot="1" x14ac:dyDescent="0.35">
      <c r="B47" s="13" t="s">
        <v>128</v>
      </c>
      <c r="C47" s="15">
        <v>8</v>
      </c>
      <c r="D47" s="5">
        <f>C47</f>
        <v>8</v>
      </c>
      <c r="F47" s="41" t="s">
        <v>59</v>
      </c>
      <c r="G47" s="29">
        <f>SUM(C52/2)</f>
        <v>17</v>
      </c>
    </row>
    <row r="48" spans="2:7" ht="15" thickBot="1" x14ac:dyDescent="0.35">
      <c r="B48" s="13" t="s">
        <v>129</v>
      </c>
      <c r="C48" s="15">
        <v>7</v>
      </c>
      <c r="D48" s="5">
        <f>D47+C48</f>
        <v>15</v>
      </c>
      <c r="F48" s="9" t="s">
        <v>59</v>
      </c>
      <c r="G48" s="51" t="s">
        <v>130</v>
      </c>
    </row>
    <row r="49" spans="2:7" ht="15" thickBot="1" x14ac:dyDescent="0.35">
      <c r="B49" s="13" t="s">
        <v>130</v>
      </c>
      <c r="C49" s="15">
        <v>5</v>
      </c>
      <c r="D49" s="5">
        <f>D48+C49</f>
        <v>20</v>
      </c>
      <c r="F49" s="8"/>
      <c r="G49" s="2"/>
    </row>
    <row r="50" spans="2:7" ht="15" thickBot="1" x14ac:dyDescent="0.35">
      <c r="B50" s="13" t="s">
        <v>131</v>
      </c>
      <c r="C50" s="15">
        <v>4</v>
      </c>
      <c r="D50" s="5">
        <f t="shared" ref="D50:D51" si="2">D49+C50</f>
        <v>24</v>
      </c>
      <c r="F50" s="74" t="s">
        <v>39</v>
      </c>
      <c r="G50" s="75"/>
    </row>
    <row r="51" spans="2:7" ht="15" thickBot="1" x14ac:dyDescent="0.35">
      <c r="B51" s="53" t="s">
        <v>132</v>
      </c>
      <c r="C51" s="16">
        <v>10</v>
      </c>
      <c r="D51" s="5">
        <f t="shared" si="2"/>
        <v>34</v>
      </c>
      <c r="F51" s="70"/>
      <c r="G51" s="71"/>
    </row>
    <row r="52" spans="2:7" ht="15" thickBot="1" x14ac:dyDescent="0.35">
      <c r="B52" s="9" t="s">
        <v>42</v>
      </c>
      <c r="C52" s="7">
        <f>SUM(C47:C51)</f>
        <v>34</v>
      </c>
      <c r="D52" s="10">
        <f>SUM(D47:D51)</f>
        <v>101</v>
      </c>
      <c r="F52" s="72"/>
      <c r="G52" s="73"/>
    </row>
    <row r="53" spans="2:7" ht="15" thickBot="1" x14ac:dyDescent="0.35">
      <c r="F53" s="82"/>
      <c r="G53" s="83"/>
    </row>
    <row r="54" spans="2:7" ht="15" thickBot="1" x14ac:dyDescent="0.35"/>
    <row r="55" spans="2:7" ht="15" thickBot="1" x14ac:dyDescent="0.35">
      <c r="F55" s="9" t="s">
        <v>62</v>
      </c>
      <c r="G55" s="7">
        <v>6</v>
      </c>
    </row>
    <row r="56" spans="2:7" ht="15" thickBot="1" x14ac:dyDescent="0.35">
      <c r="F56" s="40" t="s">
        <v>63</v>
      </c>
      <c r="G56" s="52">
        <f>G47</f>
        <v>17</v>
      </c>
    </row>
    <row r="57" spans="2:7" ht="15" thickBot="1" x14ac:dyDescent="0.35">
      <c r="F57" s="9" t="s">
        <v>55</v>
      </c>
      <c r="G57" s="7">
        <v>15</v>
      </c>
    </row>
    <row r="58" spans="2:7" ht="15" thickBot="1" x14ac:dyDescent="0.35">
      <c r="F58" s="40" t="s">
        <v>32</v>
      </c>
      <c r="G58" s="52">
        <v>5</v>
      </c>
    </row>
    <row r="59" spans="2:7" ht="15" thickBot="1" x14ac:dyDescent="0.35">
      <c r="F59" s="9" t="s">
        <v>64</v>
      </c>
      <c r="G59" s="7">
        <v>2</v>
      </c>
    </row>
    <row r="60" spans="2:7" ht="15" thickBot="1" x14ac:dyDescent="0.35"/>
    <row r="61" spans="2:7" ht="15" thickBot="1" x14ac:dyDescent="0.35">
      <c r="F61" s="74" t="s">
        <v>58</v>
      </c>
      <c r="G61" s="75"/>
    </row>
    <row r="62" spans="2:7" ht="15" thickBot="1" x14ac:dyDescent="0.35">
      <c r="F62" s="74" t="s">
        <v>65</v>
      </c>
      <c r="G62" s="75"/>
    </row>
    <row r="63" spans="2:7" ht="15" thickBot="1" x14ac:dyDescent="0.35">
      <c r="F63" s="76">
        <f>G55+((G56-G57)/G58)*G59</f>
        <v>6.8</v>
      </c>
      <c r="G63" s="77"/>
    </row>
  </sheetData>
  <mergeCells count="16">
    <mergeCell ref="F30:G30"/>
    <mergeCell ref="A1:M3"/>
    <mergeCell ref="F10:G10"/>
    <mergeCell ref="F11:G13"/>
    <mergeCell ref="F21:G21"/>
    <mergeCell ref="F22:G22"/>
    <mergeCell ref="F23:G23"/>
    <mergeCell ref="F61:G61"/>
    <mergeCell ref="F62:G62"/>
    <mergeCell ref="F63:G63"/>
    <mergeCell ref="F31:G33"/>
    <mergeCell ref="F41:G41"/>
    <mergeCell ref="F42:G42"/>
    <mergeCell ref="F43:G43"/>
    <mergeCell ref="F50:G50"/>
    <mergeCell ref="F51:G53"/>
  </mergeCells>
  <pageMargins left="0.7" right="0.7" top="0.75" bottom="0.75" header="0.3" footer="0.3"/>
  <ignoredErrors>
    <ignoredError sqref="B9 B27" twoDigitTextYea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B54-1EEF-4990-A8D0-9E3A74E76D62}">
  <dimension ref="B1:G84"/>
  <sheetViews>
    <sheetView tabSelected="1" zoomScale="70" zoomScaleNormal="70" workbookViewId="0">
      <selection activeCell="G24" sqref="G24"/>
    </sheetView>
  </sheetViews>
  <sheetFormatPr defaultColWidth="15.88671875" defaultRowHeight="14.4" x14ac:dyDescent="0.3"/>
  <sheetData>
    <row r="1" spans="2:7" ht="15" thickBot="1" x14ac:dyDescent="0.35"/>
    <row r="2" spans="2:7" ht="16.8" thickBot="1" x14ac:dyDescent="0.35">
      <c r="B2" s="9" t="s">
        <v>1</v>
      </c>
      <c r="C2" s="9" t="s">
        <v>32</v>
      </c>
      <c r="D2" s="9" t="s">
        <v>0</v>
      </c>
      <c r="E2" s="7" t="s">
        <v>134</v>
      </c>
      <c r="F2" s="10" t="s">
        <v>135</v>
      </c>
      <c r="G2" s="10" t="s">
        <v>136</v>
      </c>
    </row>
    <row r="3" spans="2:7" x14ac:dyDescent="0.3">
      <c r="B3" s="13" t="s">
        <v>121</v>
      </c>
      <c r="C3" s="15">
        <v>1</v>
      </c>
      <c r="D3" s="15">
        <f>(0+5)/2</f>
        <v>2.5</v>
      </c>
      <c r="E3" s="5">
        <f>POWER(D3,2)</f>
        <v>6.25</v>
      </c>
      <c r="F3" s="14">
        <f>C3*E3</f>
        <v>6.25</v>
      </c>
      <c r="G3" s="14">
        <f>C3*D3</f>
        <v>2.5</v>
      </c>
    </row>
    <row r="4" spans="2:7" x14ac:dyDescent="0.3">
      <c r="B4" s="13" t="s">
        <v>124</v>
      </c>
      <c r="C4" s="15">
        <v>8</v>
      </c>
      <c r="D4" s="15">
        <v>7.5</v>
      </c>
      <c r="E4" s="5">
        <f t="shared" ref="E4:E7" si="0">POWER(D4,2)</f>
        <v>56.25</v>
      </c>
      <c r="F4" s="14">
        <f t="shared" ref="F4:F7" si="1">C4*E4</f>
        <v>450</v>
      </c>
      <c r="G4" s="14">
        <f t="shared" ref="G4:G7" si="2">C4*D4</f>
        <v>60</v>
      </c>
    </row>
    <row r="5" spans="2:7" x14ac:dyDescent="0.3">
      <c r="B5" s="13" t="s">
        <v>125</v>
      </c>
      <c r="C5" s="15">
        <v>2</v>
      </c>
      <c r="D5" s="15">
        <v>12.5</v>
      </c>
      <c r="E5" s="5">
        <f t="shared" si="0"/>
        <v>156.25</v>
      </c>
      <c r="F5" s="14">
        <f t="shared" si="1"/>
        <v>312.5</v>
      </c>
      <c r="G5" s="14">
        <f t="shared" si="2"/>
        <v>25</v>
      </c>
    </row>
    <row r="6" spans="2:7" x14ac:dyDescent="0.3">
      <c r="B6" s="13" t="s">
        <v>122</v>
      </c>
      <c r="C6" s="15">
        <v>3</v>
      </c>
      <c r="D6" s="15">
        <v>17.5</v>
      </c>
      <c r="E6" s="5">
        <f t="shared" si="0"/>
        <v>306.25</v>
      </c>
      <c r="F6" s="14">
        <f t="shared" si="1"/>
        <v>918.75</v>
      </c>
      <c r="G6" s="14">
        <f t="shared" si="2"/>
        <v>52.5</v>
      </c>
    </row>
    <row r="7" spans="2:7" ht="15" thickBot="1" x14ac:dyDescent="0.35">
      <c r="B7" s="53" t="s">
        <v>123</v>
      </c>
      <c r="C7" s="16">
        <v>12</v>
      </c>
      <c r="D7" s="16">
        <v>22.5</v>
      </c>
      <c r="E7" s="6">
        <f t="shared" si="0"/>
        <v>506.25</v>
      </c>
      <c r="F7" s="17">
        <f t="shared" si="1"/>
        <v>6075</v>
      </c>
      <c r="G7" s="17">
        <f t="shared" si="2"/>
        <v>270</v>
      </c>
    </row>
    <row r="8" spans="2:7" ht="15" thickBot="1" x14ac:dyDescent="0.35">
      <c r="B8" s="9" t="s">
        <v>42</v>
      </c>
      <c r="C8" s="9">
        <f>SUM(C3:C7)</f>
        <v>26</v>
      </c>
      <c r="D8" s="9">
        <f>SUM(D3:D7)</f>
        <v>62.5</v>
      </c>
      <c r="E8" s="7">
        <f t="shared" ref="E8:G8" si="3">SUM(E3:E7)</f>
        <v>1031.25</v>
      </c>
      <c r="F8" s="10">
        <f t="shared" si="3"/>
        <v>7762.5</v>
      </c>
      <c r="G8" s="10">
        <f t="shared" si="3"/>
        <v>410</v>
      </c>
    </row>
    <row r="9" spans="2:7" x14ac:dyDescent="0.3">
      <c r="B9" s="1"/>
      <c r="C9" s="1"/>
      <c r="D9" s="1"/>
      <c r="E9" s="1"/>
      <c r="F9" s="1"/>
      <c r="G9" s="1"/>
    </row>
    <row r="10" spans="2:7" ht="15" thickBot="1" x14ac:dyDescent="0.35">
      <c r="B10" s="1"/>
      <c r="C10" s="1"/>
      <c r="D10" s="1"/>
      <c r="E10" s="1"/>
      <c r="F10" s="1"/>
      <c r="G10" s="1"/>
    </row>
    <row r="11" spans="2:7" ht="15" thickBot="1" x14ac:dyDescent="0.35">
      <c r="B11" s="1"/>
      <c r="C11" s="1"/>
      <c r="D11" s="1"/>
      <c r="E11" s="39" t="s">
        <v>137</v>
      </c>
      <c r="F11" s="4">
        <f>G8</f>
        <v>410</v>
      </c>
      <c r="G11" s="1"/>
    </row>
    <row r="12" spans="2:7" ht="16.8" thickBot="1" x14ac:dyDescent="0.35">
      <c r="B12" s="1"/>
      <c r="C12" s="1"/>
      <c r="D12" s="1"/>
      <c r="E12" s="100" t="s">
        <v>138</v>
      </c>
      <c r="F12" s="3">
        <f>F8</f>
        <v>7762.5</v>
      </c>
      <c r="G12" s="1"/>
    </row>
    <row r="13" spans="2:7" ht="15" thickBot="1" x14ac:dyDescent="0.35">
      <c r="B13" s="1"/>
      <c r="C13" s="1"/>
      <c r="D13" s="1"/>
      <c r="E13" s="41" t="s">
        <v>36</v>
      </c>
      <c r="F13" s="6">
        <f>C8</f>
        <v>26</v>
      </c>
      <c r="G13" s="1"/>
    </row>
    <row r="14" spans="2:7" ht="15" thickBot="1" x14ac:dyDescent="0.35">
      <c r="B14" s="1"/>
      <c r="C14" s="1"/>
      <c r="D14" s="1"/>
      <c r="E14" s="1"/>
      <c r="F14" s="1"/>
      <c r="G14" s="1"/>
    </row>
    <row r="15" spans="2:7" ht="16.8" thickBot="1" x14ac:dyDescent="0.35">
      <c r="B15" s="1"/>
      <c r="C15" s="1"/>
      <c r="D15" s="1"/>
      <c r="E15" s="70" t="s">
        <v>139</v>
      </c>
      <c r="F15" s="71"/>
      <c r="G15" s="1"/>
    </row>
    <row r="16" spans="2:7" ht="15" thickBot="1" x14ac:dyDescent="0.35">
      <c r="B16" s="1"/>
      <c r="C16" s="1"/>
      <c r="D16" s="1"/>
      <c r="E16" s="98">
        <f>F12/F13</f>
        <v>298.55769230769232</v>
      </c>
      <c r="F16" s="99"/>
      <c r="G16" s="1"/>
    </row>
    <row r="17" spans="2:7" ht="15" thickBot="1" x14ac:dyDescent="0.35">
      <c r="B17" s="1"/>
      <c r="C17" s="1"/>
      <c r="D17" s="1"/>
      <c r="E17" s="55"/>
      <c r="F17" s="35"/>
      <c r="G17" s="1"/>
    </row>
    <row r="18" spans="2:7" ht="15" thickBot="1" x14ac:dyDescent="0.35">
      <c r="B18" s="1"/>
      <c r="C18" s="1"/>
      <c r="D18" s="1"/>
      <c r="E18" s="70" t="s">
        <v>140</v>
      </c>
      <c r="F18" s="71"/>
      <c r="G18" s="1"/>
    </row>
    <row r="19" spans="2:7" ht="15" thickBot="1" x14ac:dyDescent="0.35">
      <c r="B19" s="1"/>
      <c r="C19" s="1"/>
      <c r="D19" s="1"/>
      <c r="E19" s="84">
        <f>F11/F13</f>
        <v>15.76923076923077</v>
      </c>
      <c r="F19" s="85"/>
      <c r="G19" s="1"/>
    </row>
    <row r="20" spans="2:7" ht="15" thickBot="1" x14ac:dyDescent="0.35">
      <c r="B20" s="1"/>
      <c r="C20" s="1"/>
      <c r="D20" s="1"/>
      <c r="E20" s="55"/>
      <c r="F20" s="43"/>
      <c r="G20" s="1"/>
    </row>
    <row r="21" spans="2:7" ht="16.8" thickBot="1" x14ac:dyDescent="0.35">
      <c r="B21" s="1"/>
      <c r="C21" s="1"/>
      <c r="D21" s="1"/>
      <c r="E21" s="82" t="s">
        <v>141</v>
      </c>
      <c r="F21" s="83"/>
      <c r="G21" s="1"/>
    </row>
    <row r="22" spans="2:7" ht="15" thickBot="1" x14ac:dyDescent="0.35">
      <c r="B22" s="1"/>
      <c r="C22" s="1"/>
      <c r="D22" s="1"/>
      <c r="E22" s="86">
        <f>POWER(E19,2)</f>
        <v>248.66863905325445</v>
      </c>
      <c r="F22" s="87"/>
      <c r="G22" s="1"/>
    </row>
    <row r="23" spans="2:7" ht="15" thickBot="1" x14ac:dyDescent="0.35">
      <c r="B23" s="1"/>
      <c r="C23" s="1"/>
      <c r="D23" s="1"/>
      <c r="E23" s="1"/>
      <c r="F23" s="1"/>
      <c r="G23" s="1"/>
    </row>
    <row r="24" spans="2:7" ht="16.8" thickBot="1" x14ac:dyDescent="0.35">
      <c r="B24" s="1"/>
      <c r="C24" s="1"/>
      <c r="D24" s="1"/>
      <c r="E24" s="74" t="s">
        <v>142</v>
      </c>
      <c r="F24" s="75"/>
      <c r="G24" s="1"/>
    </row>
    <row r="25" spans="2:7" ht="15" thickBot="1" x14ac:dyDescent="0.35">
      <c r="B25" s="1"/>
      <c r="C25" s="1"/>
      <c r="D25" s="1"/>
      <c r="E25" s="84">
        <f>E16-E22</f>
        <v>49.889053254437869</v>
      </c>
      <c r="F25" s="85"/>
      <c r="G25" s="1"/>
    </row>
    <row r="26" spans="2:7" ht="15" thickBot="1" x14ac:dyDescent="0.35">
      <c r="B26" s="1"/>
      <c r="C26" s="1"/>
      <c r="D26" s="1"/>
      <c r="E26" s="1"/>
      <c r="F26" s="1"/>
      <c r="G26" s="1"/>
    </row>
    <row r="27" spans="2:7" ht="15" thickBot="1" x14ac:dyDescent="0.35">
      <c r="B27" s="1"/>
      <c r="C27" s="1"/>
      <c r="D27" s="1"/>
      <c r="E27" s="74" t="s">
        <v>143</v>
      </c>
      <c r="F27" s="75"/>
      <c r="G27" s="1"/>
    </row>
    <row r="28" spans="2:7" ht="15" thickBot="1" x14ac:dyDescent="0.35">
      <c r="B28" s="1"/>
      <c r="C28" s="1"/>
      <c r="D28" s="1"/>
      <c r="E28" s="84">
        <f>SQRT(E25)</f>
        <v>7.0632183354642146</v>
      </c>
      <c r="F28" s="85"/>
      <c r="G28" s="1"/>
    </row>
    <row r="29" spans="2:7" ht="15" thickBot="1" x14ac:dyDescent="0.35"/>
    <row r="30" spans="2:7" ht="16.8" thickBot="1" x14ac:dyDescent="0.35">
      <c r="B30" s="9" t="s">
        <v>1</v>
      </c>
      <c r="C30" s="9" t="s">
        <v>32</v>
      </c>
      <c r="D30" s="9" t="s">
        <v>0</v>
      </c>
      <c r="E30" s="7" t="s">
        <v>134</v>
      </c>
      <c r="F30" s="10" t="s">
        <v>135</v>
      </c>
      <c r="G30" s="10" t="s">
        <v>136</v>
      </c>
    </row>
    <row r="31" spans="2:7" x14ac:dyDescent="0.3">
      <c r="B31" s="13" t="s">
        <v>125</v>
      </c>
      <c r="C31" s="15">
        <v>5</v>
      </c>
      <c r="D31" s="15">
        <v>12.5</v>
      </c>
      <c r="E31" s="5">
        <f>POWER(D31,2)</f>
        <v>156.25</v>
      </c>
      <c r="F31" s="14">
        <f>C31*E31</f>
        <v>781.25</v>
      </c>
      <c r="G31" s="14">
        <f>C31*D31</f>
        <v>62.5</v>
      </c>
    </row>
    <row r="32" spans="2:7" x14ac:dyDescent="0.3">
      <c r="B32" s="13" t="s">
        <v>122</v>
      </c>
      <c r="C32" s="15">
        <v>8</v>
      </c>
      <c r="D32" s="15">
        <v>17.5</v>
      </c>
      <c r="E32" s="5">
        <f t="shared" ref="E32:E35" si="4">POWER(D32,2)</f>
        <v>306.25</v>
      </c>
      <c r="F32" s="14">
        <f t="shared" ref="F32:F35" si="5">C32*E32</f>
        <v>2450</v>
      </c>
      <c r="G32" s="14">
        <f t="shared" ref="G32:G35" si="6">C32*D32</f>
        <v>140</v>
      </c>
    </row>
    <row r="33" spans="2:7" x14ac:dyDescent="0.3">
      <c r="B33" s="13" t="s">
        <v>123</v>
      </c>
      <c r="C33" s="15">
        <v>7</v>
      </c>
      <c r="D33" s="15">
        <v>22.5</v>
      </c>
      <c r="E33" s="5">
        <f t="shared" si="4"/>
        <v>506.25</v>
      </c>
      <c r="F33" s="14">
        <f t="shared" si="5"/>
        <v>3543.75</v>
      </c>
      <c r="G33" s="14">
        <f t="shared" si="6"/>
        <v>157.5</v>
      </c>
    </row>
    <row r="34" spans="2:7" x14ac:dyDescent="0.3">
      <c r="B34" s="13" t="s">
        <v>126</v>
      </c>
      <c r="C34" s="15">
        <v>5</v>
      </c>
      <c r="D34" s="15">
        <v>27.5</v>
      </c>
      <c r="E34" s="5">
        <f t="shared" si="4"/>
        <v>756.25</v>
      </c>
      <c r="F34" s="14">
        <f t="shared" si="5"/>
        <v>3781.25</v>
      </c>
      <c r="G34" s="14">
        <f t="shared" si="6"/>
        <v>137.5</v>
      </c>
    </row>
    <row r="35" spans="2:7" ht="15" thickBot="1" x14ac:dyDescent="0.35">
      <c r="B35" s="53" t="s">
        <v>127</v>
      </c>
      <c r="C35" s="16">
        <v>14</v>
      </c>
      <c r="D35" s="16">
        <v>32.5</v>
      </c>
      <c r="E35" s="6">
        <f t="shared" si="4"/>
        <v>1056.25</v>
      </c>
      <c r="F35" s="17">
        <f t="shared" si="5"/>
        <v>14787.5</v>
      </c>
      <c r="G35" s="17">
        <f t="shared" si="6"/>
        <v>455</v>
      </c>
    </row>
    <row r="36" spans="2:7" ht="15" thickBot="1" x14ac:dyDescent="0.35">
      <c r="B36" s="9" t="s">
        <v>42</v>
      </c>
      <c r="C36" s="9">
        <f>SUM(C31:C35)</f>
        <v>39</v>
      </c>
      <c r="D36" s="9">
        <f>SUM(D31:D35)</f>
        <v>112.5</v>
      </c>
      <c r="E36" s="7">
        <f t="shared" ref="E36:G36" si="7">SUM(E31:E35)</f>
        <v>2781.25</v>
      </c>
      <c r="F36" s="10">
        <f t="shared" si="7"/>
        <v>25343.75</v>
      </c>
      <c r="G36" s="10">
        <f>SUM(G31:G35)</f>
        <v>952.5</v>
      </c>
    </row>
    <row r="37" spans="2:7" x14ac:dyDescent="0.3">
      <c r="B37" s="1"/>
      <c r="C37" s="1"/>
      <c r="D37" s="1"/>
      <c r="E37" s="1"/>
      <c r="F37" s="1"/>
      <c r="G37" s="1"/>
    </row>
    <row r="38" spans="2:7" ht="15" thickBot="1" x14ac:dyDescent="0.35">
      <c r="B38" s="1"/>
      <c r="C38" s="1"/>
      <c r="D38" s="1"/>
      <c r="E38" s="1"/>
      <c r="F38" s="1"/>
      <c r="G38" s="1"/>
    </row>
    <row r="39" spans="2:7" ht="15" thickBot="1" x14ac:dyDescent="0.35">
      <c r="B39" s="1"/>
      <c r="C39" s="1"/>
      <c r="D39" s="1"/>
      <c r="E39" s="39" t="s">
        <v>137</v>
      </c>
      <c r="F39" s="4">
        <f>G36</f>
        <v>952.5</v>
      </c>
      <c r="G39" s="1"/>
    </row>
    <row r="40" spans="2:7" ht="16.8" thickBot="1" x14ac:dyDescent="0.35">
      <c r="B40" s="1"/>
      <c r="C40" s="1"/>
      <c r="D40" s="1"/>
      <c r="E40" s="100" t="s">
        <v>138</v>
      </c>
      <c r="F40" s="3">
        <f>F36</f>
        <v>25343.75</v>
      </c>
      <c r="G40" s="1"/>
    </row>
    <row r="41" spans="2:7" ht="15" thickBot="1" x14ac:dyDescent="0.35">
      <c r="B41" s="1"/>
      <c r="C41" s="1"/>
      <c r="D41" s="1"/>
      <c r="E41" s="41" t="s">
        <v>36</v>
      </c>
      <c r="F41" s="6">
        <f>C36</f>
        <v>39</v>
      </c>
      <c r="G41" s="1"/>
    </row>
    <row r="42" spans="2:7" ht="15" thickBot="1" x14ac:dyDescent="0.35">
      <c r="B42" s="1"/>
      <c r="C42" s="1"/>
      <c r="D42" s="1"/>
      <c r="E42" s="1"/>
      <c r="F42" s="1"/>
      <c r="G42" s="1"/>
    </row>
    <row r="43" spans="2:7" ht="16.8" thickBot="1" x14ac:dyDescent="0.35">
      <c r="B43" s="1"/>
      <c r="C43" s="1"/>
      <c r="D43" s="1"/>
      <c r="E43" s="70" t="s">
        <v>139</v>
      </c>
      <c r="F43" s="71"/>
      <c r="G43" s="1"/>
    </row>
    <row r="44" spans="2:7" ht="15" thickBot="1" x14ac:dyDescent="0.35">
      <c r="B44" s="1"/>
      <c r="C44" s="1"/>
      <c r="D44" s="1"/>
      <c r="E44" s="98">
        <f>F40/F41</f>
        <v>649.83974358974353</v>
      </c>
      <c r="F44" s="99"/>
      <c r="G44" s="1"/>
    </row>
    <row r="45" spans="2:7" ht="15" thickBot="1" x14ac:dyDescent="0.35">
      <c r="B45" s="1"/>
      <c r="C45" s="1"/>
      <c r="D45" s="1"/>
      <c r="E45" s="55"/>
      <c r="F45" s="35"/>
      <c r="G45" s="1"/>
    </row>
    <row r="46" spans="2:7" ht="15" thickBot="1" x14ac:dyDescent="0.35">
      <c r="B46" s="1"/>
      <c r="C46" s="1"/>
      <c r="D46" s="1"/>
      <c r="E46" s="70" t="s">
        <v>140</v>
      </c>
      <c r="F46" s="71"/>
      <c r="G46" s="1"/>
    </row>
    <row r="47" spans="2:7" ht="15" thickBot="1" x14ac:dyDescent="0.35">
      <c r="B47" s="1"/>
      <c r="C47" s="1"/>
      <c r="D47" s="1"/>
      <c r="E47" s="84">
        <f>F39/F41</f>
        <v>24.423076923076923</v>
      </c>
      <c r="F47" s="85"/>
      <c r="G47" s="1"/>
    </row>
    <row r="48" spans="2:7" ht="15" thickBot="1" x14ac:dyDescent="0.35">
      <c r="B48" s="1"/>
      <c r="C48" s="1"/>
      <c r="D48" s="1"/>
      <c r="E48" s="55"/>
      <c r="F48" s="43"/>
      <c r="G48" s="1"/>
    </row>
    <row r="49" spans="2:7" ht="16.8" thickBot="1" x14ac:dyDescent="0.35">
      <c r="B49" s="1"/>
      <c r="C49" s="1"/>
      <c r="D49" s="1"/>
      <c r="E49" s="82" t="s">
        <v>141</v>
      </c>
      <c r="F49" s="83"/>
      <c r="G49" s="1"/>
    </row>
    <row r="50" spans="2:7" ht="15" thickBot="1" x14ac:dyDescent="0.35">
      <c r="B50" s="1"/>
      <c r="C50" s="1"/>
      <c r="D50" s="1"/>
      <c r="E50" s="86">
        <f>POWER(E47,2)</f>
        <v>596.48668639053255</v>
      </c>
      <c r="F50" s="87"/>
      <c r="G50" s="1"/>
    </row>
    <row r="51" spans="2:7" ht="15" thickBot="1" x14ac:dyDescent="0.35">
      <c r="B51" s="1"/>
      <c r="C51" s="1"/>
      <c r="D51" s="1"/>
      <c r="E51" s="1"/>
      <c r="F51" s="1"/>
      <c r="G51" s="1"/>
    </row>
    <row r="52" spans="2:7" ht="16.8" thickBot="1" x14ac:dyDescent="0.35">
      <c r="B52" s="1"/>
      <c r="C52" s="1"/>
      <c r="D52" s="1"/>
      <c r="E52" s="74" t="s">
        <v>142</v>
      </c>
      <c r="F52" s="75"/>
      <c r="G52" s="1"/>
    </row>
    <row r="53" spans="2:7" ht="15" thickBot="1" x14ac:dyDescent="0.35">
      <c r="B53" s="1"/>
      <c r="C53" s="1"/>
      <c r="D53" s="1"/>
      <c r="E53" s="84">
        <f>E44-E50</f>
        <v>53.35305719921098</v>
      </c>
      <c r="F53" s="85"/>
      <c r="G53" s="1"/>
    </row>
    <row r="54" spans="2:7" ht="15" thickBot="1" x14ac:dyDescent="0.35">
      <c r="B54" s="1"/>
      <c r="C54" s="1"/>
      <c r="D54" s="1"/>
      <c r="E54" s="1"/>
      <c r="F54" s="1"/>
      <c r="G54" s="1"/>
    </row>
    <row r="55" spans="2:7" ht="15" thickBot="1" x14ac:dyDescent="0.35">
      <c r="B55" s="1"/>
      <c r="C55" s="1"/>
      <c r="D55" s="1"/>
      <c r="E55" s="74" t="s">
        <v>143</v>
      </c>
      <c r="F55" s="75"/>
      <c r="G55" s="1"/>
    </row>
    <row r="56" spans="2:7" ht="15" thickBot="1" x14ac:dyDescent="0.35">
      <c r="B56" s="1"/>
      <c r="C56" s="1"/>
      <c r="D56" s="1"/>
      <c r="E56" s="84">
        <f>SQRT(E53)</f>
        <v>7.3043177093559519</v>
      </c>
      <c r="F56" s="85"/>
      <c r="G56" s="1"/>
    </row>
    <row r="57" spans="2:7" ht="15" thickBot="1" x14ac:dyDescent="0.35"/>
    <row r="58" spans="2:7" ht="16.8" thickBot="1" x14ac:dyDescent="0.35">
      <c r="B58" s="9" t="s">
        <v>1</v>
      </c>
      <c r="C58" s="9" t="s">
        <v>32</v>
      </c>
      <c r="D58" s="9" t="s">
        <v>0</v>
      </c>
      <c r="E58" s="7" t="s">
        <v>134</v>
      </c>
      <c r="F58" s="10" t="s">
        <v>135</v>
      </c>
      <c r="G58" s="10" t="s">
        <v>136</v>
      </c>
    </row>
    <row r="59" spans="2:7" x14ac:dyDescent="0.3">
      <c r="B59" s="13" t="s">
        <v>128</v>
      </c>
      <c r="C59" s="15">
        <v>8</v>
      </c>
      <c r="D59" s="15">
        <v>3</v>
      </c>
      <c r="E59" s="5">
        <f>POWER(D59,2)</f>
        <v>9</v>
      </c>
      <c r="F59" s="14">
        <f>C59*E59</f>
        <v>72</v>
      </c>
      <c r="G59" s="14">
        <f>C59*D59</f>
        <v>24</v>
      </c>
    </row>
    <row r="60" spans="2:7" x14ac:dyDescent="0.3">
      <c r="B60" s="13" t="s">
        <v>129</v>
      </c>
      <c r="C60" s="15">
        <v>7</v>
      </c>
      <c r="D60" s="15">
        <v>5</v>
      </c>
      <c r="E60" s="5">
        <f t="shared" ref="E60:E63" si="8">POWER(D60,2)</f>
        <v>25</v>
      </c>
      <c r="F60" s="14">
        <f t="shared" ref="F60:F63" si="9">C60*E60</f>
        <v>175</v>
      </c>
      <c r="G60" s="14">
        <f t="shared" ref="G60:G63" si="10">C60*D60</f>
        <v>35</v>
      </c>
    </row>
    <row r="61" spans="2:7" x14ac:dyDescent="0.3">
      <c r="B61" s="13" t="s">
        <v>130</v>
      </c>
      <c r="C61" s="15">
        <v>5</v>
      </c>
      <c r="D61" s="15">
        <v>7</v>
      </c>
      <c r="E61" s="5">
        <f t="shared" si="8"/>
        <v>49</v>
      </c>
      <c r="F61" s="14">
        <f t="shared" si="9"/>
        <v>245</v>
      </c>
      <c r="G61" s="14">
        <f t="shared" si="10"/>
        <v>35</v>
      </c>
    </row>
    <row r="62" spans="2:7" x14ac:dyDescent="0.3">
      <c r="B62" s="13" t="s">
        <v>131</v>
      </c>
      <c r="C62" s="15">
        <v>4</v>
      </c>
      <c r="D62" s="15">
        <v>9</v>
      </c>
      <c r="E62" s="5">
        <f t="shared" si="8"/>
        <v>81</v>
      </c>
      <c r="F62" s="14">
        <f t="shared" si="9"/>
        <v>324</v>
      </c>
      <c r="G62" s="14">
        <f t="shared" si="10"/>
        <v>36</v>
      </c>
    </row>
    <row r="63" spans="2:7" ht="15" thickBot="1" x14ac:dyDescent="0.35">
      <c r="B63" s="53" t="s">
        <v>132</v>
      </c>
      <c r="C63" s="16">
        <v>10</v>
      </c>
      <c r="D63" s="16">
        <v>11</v>
      </c>
      <c r="E63" s="6">
        <f t="shared" si="8"/>
        <v>121</v>
      </c>
      <c r="F63" s="17">
        <f t="shared" si="9"/>
        <v>1210</v>
      </c>
      <c r="G63" s="17">
        <f t="shared" si="10"/>
        <v>110</v>
      </c>
    </row>
    <row r="64" spans="2:7" ht="15" thickBot="1" x14ac:dyDescent="0.35">
      <c r="B64" s="9" t="s">
        <v>42</v>
      </c>
      <c r="C64" s="9">
        <f>SUM(C59:C63)</f>
        <v>34</v>
      </c>
      <c r="D64" s="9">
        <f>SUM(D59:D63)</f>
        <v>35</v>
      </c>
      <c r="E64" s="7">
        <f t="shared" ref="E64:G64" si="11">SUM(E59:E63)</f>
        <v>285</v>
      </c>
      <c r="F64" s="10">
        <f t="shared" si="11"/>
        <v>2026</v>
      </c>
      <c r="G64" s="10">
        <f>SUM(G59:G63)</f>
        <v>240</v>
      </c>
    </row>
    <row r="65" spans="2:7" x14ac:dyDescent="0.3">
      <c r="B65" s="1"/>
      <c r="C65" s="1"/>
      <c r="D65" s="1"/>
      <c r="E65" s="1"/>
      <c r="F65" s="1"/>
      <c r="G65" s="1"/>
    </row>
    <row r="66" spans="2:7" ht="15" thickBot="1" x14ac:dyDescent="0.35">
      <c r="B66" s="1"/>
      <c r="C66" s="1"/>
      <c r="D66" s="1"/>
      <c r="E66" s="1"/>
      <c r="F66" s="1"/>
      <c r="G66" s="1"/>
    </row>
    <row r="67" spans="2:7" ht="15" thickBot="1" x14ac:dyDescent="0.35">
      <c r="B67" s="1"/>
      <c r="C67" s="1"/>
      <c r="D67" s="1"/>
      <c r="E67" s="39" t="s">
        <v>137</v>
      </c>
      <c r="F67" s="4">
        <f>G64</f>
        <v>240</v>
      </c>
      <c r="G67" s="1"/>
    </row>
    <row r="68" spans="2:7" ht="16.8" thickBot="1" x14ac:dyDescent="0.35">
      <c r="B68" s="1"/>
      <c r="C68" s="1"/>
      <c r="D68" s="1"/>
      <c r="E68" s="100" t="s">
        <v>138</v>
      </c>
      <c r="F68" s="3">
        <f>F64</f>
        <v>2026</v>
      </c>
      <c r="G68" s="1"/>
    </row>
    <row r="69" spans="2:7" ht="15" thickBot="1" x14ac:dyDescent="0.35">
      <c r="B69" s="1"/>
      <c r="C69" s="1"/>
      <c r="D69" s="1"/>
      <c r="E69" s="41" t="s">
        <v>36</v>
      </c>
      <c r="F69" s="6">
        <f>C64</f>
        <v>34</v>
      </c>
      <c r="G69" s="1"/>
    </row>
    <row r="70" spans="2:7" ht="15" thickBot="1" x14ac:dyDescent="0.35">
      <c r="B70" s="1"/>
      <c r="C70" s="1"/>
      <c r="D70" s="1"/>
      <c r="E70" s="1"/>
      <c r="F70" s="1"/>
      <c r="G70" s="1"/>
    </row>
    <row r="71" spans="2:7" ht="16.8" thickBot="1" x14ac:dyDescent="0.35">
      <c r="B71" s="1"/>
      <c r="C71" s="1"/>
      <c r="D71" s="1"/>
      <c r="E71" s="70" t="s">
        <v>139</v>
      </c>
      <c r="F71" s="71"/>
      <c r="G71" s="1"/>
    </row>
    <row r="72" spans="2:7" ht="15" thickBot="1" x14ac:dyDescent="0.35">
      <c r="B72" s="1"/>
      <c r="C72" s="1"/>
      <c r="D72" s="1"/>
      <c r="E72" s="98">
        <f>F68/F69</f>
        <v>59.588235294117645</v>
      </c>
      <c r="F72" s="99"/>
      <c r="G72" s="1"/>
    </row>
    <row r="73" spans="2:7" ht="15" thickBot="1" x14ac:dyDescent="0.35">
      <c r="B73" s="1"/>
      <c r="C73" s="1"/>
      <c r="D73" s="1"/>
      <c r="E73" s="55"/>
      <c r="F73" s="35"/>
      <c r="G73" s="1"/>
    </row>
    <row r="74" spans="2:7" ht="15" thickBot="1" x14ac:dyDescent="0.35">
      <c r="B74" s="1"/>
      <c r="C74" s="1"/>
      <c r="D74" s="1"/>
      <c r="E74" s="70" t="s">
        <v>140</v>
      </c>
      <c r="F74" s="71"/>
      <c r="G74" s="1"/>
    </row>
    <row r="75" spans="2:7" ht="15" thickBot="1" x14ac:dyDescent="0.35">
      <c r="B75" s="1"/>
      <c r="C75" s="1"/>
      <c r="D75" s="1"/>
      <c r="E75" s="84">
        <f>F67/F69</f>
        <v>7.0588235294117645</v>
      </c>
      <c r="F75" s="85"/>
      <c r="G75" s="1"/>
    </row>
    <row r="76" spans="2:7" ht="15" thickBot="1" x14ac:dyDescent="0.35">
      <c r="B76" s="1"/>
      <c r="C76" s="1"/>
      <c r="D76" s="1"/>
      <c r="E76" s="55"/>
      <c r="F76" s="43"/>
      <c r="G76" s="1"/>
    </row>
    <row r="77" spans="2:7" ht="16.8" thickBot="1" x14ac:dyDescent="0.35">
      <c r="B77" s="1"/>
      <c r="C77" s="1"/>
      <c r="D77" s="1"/>
      <c r="E77" s="82" t="s">
        <v>141</v>
      </c>
      <c r="F77" s="83"/>
      <c r="G77" s="1"/>
    </row>
    <row r="78" spans="2:7" ht="15" thickBot="1" x14ac:dyDescent="0.35">
      <c r="B78" s="1"/>
      <c r="C78" s="1"/>
      <c r="D78" s="1"/>
      <c r="E78" s="86">
        <f>POWER(E75,2)</f>
        <v>49.826989619377159</v>
      </c>
      <c r="F78" s="87"/>
      <c r="G78" s="1"/>
    </row>
    <row r="79" spans="2:7" ht="15" thickBot="1" x14ac:dyDescent="0.35">
      <c r="B79" s="1"/>
      <c r="C79" s="1"/>
      <c r="D79" s="1"/>
      <c r="E79" s="1"/>
      <c r="F79" s="1"/>
      <c r="G79" s="1"/>
    </row>
    <row r="80" spans="2:7" ht="16.8" thickBot="1" x14ac:dyDescent="0.35">
      <c r="B80" s="1"/>
      <c r="C80" s="1"/>
      <c r="D80" s="1"/>
      <c r="E80" s="74" t="s">
        <v>142</v>
      </c>
      <c r="F80" s="75"/>
      <c r="G80" s="1"/>
    </row>
    <row r="81" spans="2:7" ht="15" thickBot="1" x14ac:dyDescent="0.35">
      <c r="B81" s="1"/>
      <c r="C81" s="1"/>
      <c r="D81" s="1"/>
      <c r="E81" s="84">
        <f>E72-E78</f>
        <v>9.7612456747404863</v>
      </c>
      <c r="F81" s="85"/>
      <c r="G81" s="1"/>
    </row>
    <row r="82" spans="2:7" ht="15" thickBot="1" x14ac:dyDescent="0.35">
      <c r="B82" s="1"/>
      <c r="C82" s="1"/>
      <c r="D82" s="1"/>
      <c r="E82" s="1"/>
      <c r="F82" s="1"/>
      <c r="G82" s="1"/>
    </row>
    <row r="83" spans="2:7" ht="15" thickBot="1" x14ac:dyDescent="0.35">
      <c r="B83" s="1"/>
      <c r="C83" s="1"/>
      <c r="D83" s="1"/>
      <c r="E83" s="74" t="s">
        <v>143</v>
      </c>
      <c r="F83" s="75"/>
      <c r="G83" s="1"/>
    </row>
    <row r="84" spans="2:7" ht="15" thickBot="1" x14ac:dyDescent="0.35">
      <c r="B84" s="1"/>
      <c r="C84" s="1"/>
      <c r="D84" s="1"/>
      <c r="E84" s="84">
        <f>SQRT(E81)</f>
        <v>3.1242992293857652</v>
      </c>
      <c r="F84" s="85"/>
      <c r="G84" s="1"/>
    </row>
  </sheetData>
  <mergeCells count="30">
    <mergeCell ref="E77:F77"/>
    <mergeCell ref="E78:F78"/>
    <mergeCell ref="E80:F80"/>
    <mergeCell ref="E81:F81"/>
    <mergeCell ref="E83:F83"/>
    <mergeCell ref="E84:F84"/>
    <mergeCell ref="E55:F55"/>
    <mergeCell ref="E56:F56"/>
    <mergeCell ref="E71:F71"/>
    <mergeCell ref="E72:F72"/>
    <mergeCell ref="E74:F74"/>
    <mergeCell ref="E75:F75"/>
    <mergeCell ref="E46:F46"/>
    <mergeCell ref="E47:F47"/>
    <mergeCell ref="E49:F49"/>
    <mergeCell ref="E50:F50"/>
    <mergeCell ref="E52:F52"/>
    <mergeCell ref="E53:F53"/>
    <mergeCell ref="E24:F24"/>
    <mergeCell ref="E25:F25"/>
    <mergeCell ref="E27:F27"/>
    <mergeCell ref="E28:F28"/>
    <mergeCell ref="E43:F43"/>
    <mergeCell ref="E44:F44"/>
    <mergeCell ref="E15:F15"/>
    <mergeCell ref="E16:F16"/>
    <mergeCell ref="E18:F18"/>
    <mergeCell ref="E19:F19"/>
    <mergeCell ref="E21:F21"/>
    <mergeCell ref="E22:F22"/>
  </mergeCells>
  <pageMargins left="0.7" right="0.7" top="0.75" bottom="0.75" header="0.3" footer="0.3"/>
  <ignoredErrors>
    <ignoredError sqref="B5 B3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2023-09-11T15:52:00Z</dcterms:modified>
</cp:coreProperties>
</file>