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Assignments\Main Assignment\"/>
    </mc:Choice>
  </mc:AlternateContent>
  <xr:revisionPtr revIDLastSave="0" documentId="13_ncr:1_{C7864B2D-AD21-48C2-818E-8F37148B619D}" xr6:coauthVersionLast="47" xr6:coauthVersionMax="47" xr10:uidLastSave="{00000000-0000-0000-0000-000000000000}"/>
  <bookViews>
    <workbookView xWindow="-96" yWindow="0" windowWidth="11712" windowHeight="12336" firstSheet="1" activeTab="5" xr2:uid="{00000000-000D-0000-FFFF-FFFF00000000}"/>
  </bookViews>
  <sheets>
    <sheet name="Sheet1" sheetId="1" r:id="rId1"/>
    <sheet name="Sheet2" sheetId="3" r:id="rId2"/>
    <sheet name="Sheet3" sheetId="2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H14" i="6" l="1"/>
  <c r="H24" i="6"/>
  <c r="D36" i="5"/>
  <c r="C16" i="6"/>
  <c r="C26" i="6" s="1"/>
  <c r="C28" i="5"/>
  <c r="C27" i="5"/>
  <c r="I2" i="5" l="1"/>
  <c r="I3" i="5"/>
  <c r="D8" i="5" s="1"/>
  <c r="I4" i="5"/>
  <c r="E10" i="5" s="1"/>
  <c r="D7" i="5" l="1"/>
  <c r="E9" i="5"/>
  <c r="D6" i="5"/>
  <c r="D5" i="5"/>
  <c r="D4" i="5"/>
  <c r="D11" i="5"/>
  <c r="E5" i="5"/>
  <c r="D10" i="5"/>
  <c r="F10" i="5" s="1"/>
  <c r="E12" i="5"/>
  <c r="E4" i="5"/>
  <c r="E8" i="5"/>
  <c r="F8" i="5" s="1"/>
  <c r="D3" i="5"/>
  <c r="E7" i="5"/>
  <c r="D12" i="5"/>
  <c r="E6" i="5"/>
  <c r="E3" i="5"/>
  <c r="D9" i="5"/>
  <c r="E11" i="5"/>
  <c r="F12" i="5" l="1"/>
  <c r="F11" i="5"/>
  <c r="F4" i="5"/>
  <c r="F3" i="5"/>
  <c r="F5" i="5"/>
  <c r="F9" i="5"/>
  <c r="F7" i="5"/>
  <c r="F6" i="5"/>
  <c r="F13" i="5" l="1"/>
  <c r="E17" i="5" l="1"/>
  <c r="C29" i="5" s="1"/>
  <c r="C30" i="5" s="1"/>
  <c r="C23" i="4"/>
  <c r="C22" i="4"/>
  <c r="C21" i="4"/>
  <c r="C20" i="4"/>
  <c r="C19" i="4"/>
  <c r="E13" i="4"/>
  <c r="E4" i="4"/>
  <c r="E5" i="4"/>
  <c r="E6" i="4"/>
  <c r="E7" i="4"/>
  <c r="E8" i="4"/>
  <c r="E9" i="4"/>
  <c r="E10" i="4"/>
  <c r="E11" i="4"/>
  <c r="E12" i="4"/>
  <c r="E3" i="4"/>
  <c r="D4" i="4"/>
  <c r="D5" i="4"/>
  <c r="D6" i="4"/>
  <c r="D7" i="4"/>
  <c r="D8" i="4"/>
  <c r="D9" i="4"/>
  <c r="D10" i="4"/>
  <c r="D11" i="4"/>
  <c r="D12" i="4"/>
  <c r="D3" i="4"/>
  <c r="F20" i="3" l="1"/>
  <c r="F21" i="3" s="1"/>
  <c r="F22" i="3" s="1"/>
  <c r="F23" i="3" s="1"/>
  <c r="F24" i="3" s="1"/>
  <c r="F25" i="3" s="1"/>
  <c r="F26" i="3" s="1"/>
  <c r="F27" i="3" s="1"/>
  <c r="F28" i="3" s="1"/>
  <c r="F29" i="3" s="1"/>
  <c r="E4" i="3" l="1"/>
  <c r="E3" i="3"/>
  <c r="E2" i="3"/>
  <c r="D9" i="2" l="1"/>
  <c r="B20" i="2"/>
  <c r="F18" i="2" l="1"/>
  <c r="F15" i="2"/>
  <c r="F12" i="2"/>
  <c r="F9" i="2"/>
  <c r="F6" i="2"/>
  <c r="F3" i="2"/>
  <c r="D18" i="2"/>
  <c r="D15" i="2"/>
  <c r="D12" i="2"/>
  <c r="D6" i="2"/>
  <c r="D3" i="2"/>
  <c r="M30" i="1"/>
  <c r="M31" i="1" s="1"/>
  <c r="M33" i="1" s="1"/>
  <c r="M29" i="1"/>
  <c r="L27" i="1"/>
  <c r="L26" i="1"/>
  <c r="L25" i="1"/>
  <c r="H4" i="1"/>
  <c r="H5" i="1"/>
  <c r="H6" i="1"/>
  <c r="H7" i="1"/>
  <c r="H3" i="1"/>
  <c r="G7" i="1"/>
  <c r="G4" i="1"/>
  <c r="G5" i="1"/>
  <c r="G6" i="1"/>
  <c r="G3" i="1"/>
  <c r="K15" i="1" l="1"/>
  <c r="H32" i="1"/>
  <c r="H16" i="1"/>
  <c r="B59" i="1" l="1"/>
  <c r="E3" i="1"/>
  <c r="E4" i="1" s="1"/>
  <c r="E5" i="1" s="1"/>
  <c r="E6" i="1" s="1"/>
  <c r="E7" i="1" s="1"/>
  <c r="F4" i="1"/>
  <c r="F3" i="1"/>
  <c r="C17" i="1"/>
  <c r="F5" i="1"/>
  <c r="F6" i="1"/>
  <c r="F7" i="1"/>
  <c r="I12" i="1" l="1"/>
  <c r="I16" i="1" s="1"/>
  <c r="H23" i="1" s="1"/>
  <c r="I28" i="1"/>
  <c r="I32" i="1" s="1"/>
  <c r="H39" i="1" s="1"/>
  <c r="H45" i="1" s="1"/>
  <c r="C28" i="1"/>
  <c r="F28" i="1"/>
  <c r="F32" i="1" s="1"/>
  <c r="E39" i="1" s="1"/>
  <c r="F12" i="1"/>
  <c r="F16" i="1" s="1"/>
  <c r="E23" i="1" s="1"/>
  <c r="C16" i="1"/>
  <c r="C18" i="1" s="1"/>
  <c r="E45" i="1" l="1"/>
  <c r="C32" i="1"/>
  <c r="B39" i="1" s="1"/>
</calcChain>
</file>

<file path=xl/sharedStrings.xml><?xml version="1.0" encoding="utf-8"?>
<sst xmlns="http://schemas.openxmlformats.org/spreadsheetml/2006/main" count="209" uniqueCount="120">
  <si>
    <t>Class</t>
  </si>
  <si>
    <t>f</t>
  </si>
  <si>
    <t>100-200</t>
  </si>
  <si>
    <t>200-300</t>
  </si>
  <si>
    <t>300-400</t>
  </si>
  <si>
    <t>400-500</t>
  </si>
  <si>
    <t>500-600</t>
  </si>
  <si>
    <t>x</t>
  </si>
  <si>
    <t>x = (UL + LL)/2</t>
  </si>
  <si>
    <t>fx</t>
  </si>
  <si>
    <t>Mean</t>
  </si>
  <si>
    <t>∑fx</t>
  </si>
  <si>
    <t>∑f</t>
  </si>
  <si>
    <t>Formula</t>
  </si>
  <si>
    <t>x̅</t>
  </si>
  <si>
    <t>cf</t>
  </si>
  <si>
    <t>Median</t>
  </si>
  <si>
    <t>Mth class</t>
  </si>
  <si>
    <t>(n/2)</t>
  </si>
  <si>
    <t>L</t>
  </si>
  <si>
    <t>n/2</t>
  </si>
  <si>
    <t>C</t>
  </si>
  <si>
    <t>L+(((n/2)-cf)/f)*C</t>
  </si>
  <si>
    <t>Mode</t>
  </si>
  <si>
    <t>Zth Class</t>
  </si>
  <si>
    <t>High Value</t>
  </si>
  <si>
    <t>f0</t>
  </si>
  <si>
    <t>f1</t>
  </si>
  <si>
    <t>f2</t>
  </si>
  <si>
    <t>L+((f1-f0)/(2*f1-f0-f2))*C</t>
  </si>
  <si>
    <t>Q1</t>
  </si>
  <si>
    <t>Q1th Class</t>
  </si>
  <si>
    <t>(n/4)</t>
  </si>
  <si>
    <t>L+(((n/4)-cf)/f)*C</t>
  </si>
  <si>
    <t>Q3</t>
  </si>
  <si>
    <t>Q3th Class</t>
  </si>
  <si>
    <t>3*(n/4)</t>
  </si>
  <si>
    <t>L+((3*(n/4)-cf)/f)*C</t>
  </si>
  <si>
    <t>Quartile Deviation</t>
  </si>
  <si>
    <t>(Q3-Q1)/2</t>
  </si>
  <si>
    <t>D1</t>
  </si>
  <si>
    <t>D9</t>
  </si>
  <si>
    <t>D1th Class</t>
  </si>
  <si>
    <t>(n/10)</t>
  </si>
  <si>
    <t>D7</t>
  </si>
  <si>
    <t>9*(n/10)</t>
  </si>
  <si>
    <t>D9th Class</t>
  </si>
  <si>
    <t>Decile Deviation</t>
  </si>
  <si>
    <t>(D9-D1)/2</t>
  </si>
  <si>
    <t>L+((9*(n/10)-cf)/f)*C</t>
  </si>
  <si>
    <t>P10</t>
  </si>
  <si>
    <t>D10 = P10 &amp; D90 = P90</t>
  </si>
  <si>
    <t>Percentile Deviation</t>
  </si>
  <si>
    <t>(P90-P10)/2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</si>
  <si>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</si>
  <si>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</si>
  <si>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 Deviation</t>
  </si>
  <si>
    <r>
      <t>∑fx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</si>
  <si>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∑fx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∑f</t>
    </r>
  </si>
  <si>
    <r>
      <t>(∑fx / ∑f)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</si>
  <si>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∑fx2 / ∑f - (∑fx / ∑f)2</t>
  </si>
  <si>
    <t>X</t>
  </si>
  <si>
    <t>MEAN</t>
  </si>
  <si>
    <t>MEDIAN</t>
  </si>
  <si>
    <t>MODE</t>
  </si>
  <si>
    <t>Q2</t>
  </si>
  <si>
    <t>P69</t>
  </si>
  <si>
    <t>P89</t>
  </si>
  <si>
    <t>D5</t>
  </si>
  <si>
    <t>GM</t>
  </si>
  <si>
    <t>Mode = 3M-2x̅</t>
  </si>
  <si>
    <t>COUNT</t>
  </si>
  <si>
    <t>MAX</t>
  </si>
  <si>
    <t>MIN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</si>
  <si>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</si>
  <si>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</si>
  <si>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</si>
  <si>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</si>
  <si>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</si>
  <si>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</si>
  <si>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</si>
  <si>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</si>
  <si>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</si>
  <si>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</si>
  <si>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BIN</t>
  </si>
  <si>
    <t>Rank X</t>
  </si>
  <si>
    <t>Rank Y</t>
  </si>
  <si>
    <t>d</t>
  </si>
  <si>
    <r>
      <t>d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</si>
  <si>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Total</t>
  </si>
  <si>
    <t>n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</si>
  <si>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</si>
  <si>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</si>
  <si>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6∑d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</si>
  <si>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n(n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-1)</t>
    </r>
  </si>
  <si>
    <t>Rank Co Ce</t>
  </si>
  <si>
    <t>x-x̄</t>
  </si>
  <si>
    <t>y</t>
  </si>
  <si>
    <t>y-ȳ</t>
  </si>
  <si>
    <t>x̄</t>
  </si>
  <si>
    <t>ȳ</t>
  </si>
  <si>
    <t>Correlation Co-Effiecient</t>
  </si>
  <si>
    <t>SD of X</t>
  </si>
  <si>
    <t>SD of Y</t>
  </si>
  <si>
    <t>COV(X,Y)</t>
  </si>
  <si>
    <t>r</t>
  </si>
  <si>
    <t>Covariance</t>
  </si>
  <si>
    <t>(x-x̄)*( y-ȳ)</t>
  </si>
  <si>
    <t>Avg of x</t>
  </si>
  <si>
    <t>SD OF x</t>
  </si>
  <si>
    <t>SD of y</t>
  </si>
  <si>
    <t>N</t>
  </si>
  <si>
    <t>∑(x-x̄)(y-ȳ)</t>
  </si>
  <si>
    <t>First we will find Covariance</t>
  </si>
  <si>
    <t>cov(x,y)</t>
  </si>
  <si>
    <t>Now we will find Corelation Coefficent</t>
  </si>
  <si>
    <t>Avg of y</t>
  </si>
  <si>
    <t>Co-Effiecient Of Determination</t>
  </si>
  <si>
    <t>Co-Efficient Of Determination</t>
  </si>
  <si>
    <r>
      <t>r</t>
    </r>
    <r>
      <rPr>
        <b/>
        <vertAlign val="superscript"/>
        <sz val="16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</si>
</sst>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764689</xdr:colOff>
      <xdr:row>11</xdr:row>
      <xdr:rowOff>97715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FD0AB0-3C0B-4240-8AFD-A6AA88069266}"/>
                </a:ext>
              </a:extLst>
            </xdr:cNvPr>
            <xdr:cNvSpPr txBox="1"/>
          </xdr:nvSpPr>
          <xdr:spPr>
            <a:xfrm>
              <a:off x="1846729" y="21932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FD0AB0-3C0B-4240-8AFD-A6AA88069266}"/>
                </a:ext>
              </a:extLst>
            </xdr:cNvPr>
            <xdr:cNvSpPr txBox="1"/>
          </xdr:nvSpPr>
          <xdr:spPr>
            <a:xfrm>
              <a:off x="1846729" y="21932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350520</xdr:colOff>
      <xdr:row>22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DDB9B6-B59C-46B8-A898-1FF66929D015}"/>
                </a:ext>
              </a:extLst>
            </xdr:cNvPr>
            <xdr:cNvSpPr txBox="1"/>
          </xdr:nvSpPr>
          <xdr:spPr>
            <a:xfrm>
              <a:off x="1432560" y="502158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DDB9B6-B59C-46B8-A898-1FF66929D015}"/>
                </a:ext>
              </a:extLst>
            </xdr:cNvPr>
            <xdr:cNvSpPr txBox="1"/>
          </xdr:nvSpPr>
          <xdr:spPr>
            <a:xfrm>
              <a:off x="1432560" y="502158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1</xdr:col>
      <xdr:colOff>337457</xdr:colOff>
      <xdr:row>43</xdr:row>
      <xdr:rowOff>97972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8CA712-A049-4FBF-AF8B-5C34773EC34E}"/>
                </a:ext>
              </a:extLst>
            </xdr:cNvPr>
            <xdr:cNvSpPr txBox="1"/>
          </xdr:nvSpPr>
          <xdr:spPr>
            <a:xfrm>
              <a:off x="1419497" y="824375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8CA712-A049-4FBF-AF8B-5C34773EC34E}"/>
                </a:ext>
              </a:extLst>
            </xdr:cNvPr>
            <xdr:cNvSpPr txBox="1"/>
          </xdr:nvSpPr>
          <xdr:spPr>
            <a:xfrm>
              <a:off x="1419497" y="824375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10</xdr:col>
      <xdr:colOff>74280</xdr:colOff>
      <xdr:row>20</xdr:row>
      <xdr:rowOff>23691</xdr:rowOff>
    </xdr:from>
    <xdr:ext cx="184031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FBB859-8770-4B58-9E76-68DF0EAFA5AF}"/>
                </a:ext>
              </a:extLst>
            </xdr:cNvPr>
            <xdr:cNvSpPr txBox="1"/>
          </xdr:nvSpPr>
          <xdr:spPr>
            <a:xfrm>
              <a:off x="10921574" y="3815762"/>
              <a:ext cx="184031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𝒔𝒅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𝒇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en-IN" sz="11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nary>
                                      <m:naryPr>
                                        <m:chr m:val="∑"/>
                                        <m:grow m:val="on"/>
                                        <m:subHide m:val="on"/>
                                        <m:supHide m:val="on"/>
                                        <m:ctrlP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  <m:t>𝒇</m:t>
                                        </m:r>
                                        <m: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  <m:t>∗</m:t>
                                        </m:r>
                                        <m: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nary>
                                  </m:num>
                                  <m:den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𝜮</m:t>
                                    </m:r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FBB859-8770-4B58-9E76-68DF0EAFA5AF}"/>
                </a:ext>
              </a:extLst>
            </xdr:cNvPr>
            <xdr:cNvSpPr txBox="1"/>
          </xdr:nvSpPr>
          <xdr:spPr>
            <a:xfrm>
              <a:off x="10921574" y="3815762"/>
              <a:ext cx="184031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𝒔𝒅=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√((∑128▒〖</a:t>
              </a:r>
              <a:r>
                <a:rPr lang="en-IN" sz="1100" b="1" i="0">
                  <a:latin typeface="Cambria Math" panose="02040503050406030204" pitchFamily="18" charset="0"/>
                </a:rPr>
                <a:t>𝒇∗𝒙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〗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((∑128▒〖</a:t>
              </a:r>
              <a:r>
                <a:rPr lang="en-IN" sz="1100" b="1" i="0">
                  <a:latin typeface="Cambria Math" panose="02040503050406030204" pitchFamily="18" charset="0"/>
                </a:rPr>
                <a:t>𝒇∗𝒙〗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236220</xdr:colOff>
      <xdr:row>14</xdr:row>
      <xdr:rowOff>76200</xdr:rowOff>
    </xdr:from>
    <xdr:ext cx="1163395" cy="385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9CF1A-2A84-44B3-BA15-D16E1AB56557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𝟔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𝒅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𝒏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9CF1A-2A84-44B3-BA15-D16E1AB56557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𝒓=𝟏−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𝟔∑128▒𝒅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𝟐−𝟏) 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239486</xdr:colOff>
      <xdr:row>16</xdr:row>
      <xdr:rowOff>21772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C4F086E-9243-4697-88FA-F206523215C6}"/>
                </a:ext>
              </a:extLst>
            </xdr:cNvPr>
            <xdr:cNvSpPr txBox="1"/>
          </xdr:nvSpPr>
          <xdr:spPr>
            <a:xfrm>
              <a:off x="4916589" y="2092310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C4F086E-9243-4697-88FA-F206523215C6}"/>
                </a:ext>
              </a:extLst>
            </xdr:cNvPr>
            <xdr:cNvSpPr txBox="1"/>
          </xdr:nvSpPr>
          <xdr:spPr>
            <a:xfrm>
              <a:off x="4916589" y="2092310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IN" sz="1100" b="1" i="0">
                  <a:latin typeface="Cambria Math" panose="02040503050406030204" pitchFamily="18" charset="0"/>
                </a:rPr>
                <a:t>𝒏−𝟏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426720</xdr:colOff>
      <xdr:row>23</xdr:row>
      <xdr:rowOff>76200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7AFAC5-0682-4D44-9757-30BC5C9CF61B}"/>
                </a:ext>
              </a:extLst>
            </xdr:cNvPr>
            <xdr:cNvSpPr txBox="1"/>
          </xdr:nvSpPr>
          <xdr:spPr>
            <a:xfrm>
              <a:off x="1303020" y="2346960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7AFAC5-0682-4D44-9757-30BC5C9CF61B}"/>
                </a:ext>
              </a:extLst>
            </xdr:cNvPr>
            <xdr:cNvSpPr txBox="1"/>
          </xdr:nvSpPr>
          <xdr:spPr>
            <a:xfrm>
              <a:off x="1303020" y="2346960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259080</xdr:colOff>
      <xdr:row>11</xdr:row>
      <xdr:rowOff>45720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38AFAB-6568-416F-965F-44C656638DC8}"/>
                </a:ext>
              </a:extLst>
            </xdr:cNvPr>
            <xdr:cNvSpPr txBox="1"/>
          </xdr:nvSpPr>
          <xdr:spPr>
            <a:xfrm>
              <a:off x="1135380" y="2141220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38AFAB-6568-416F-965F-44C656638DC8}"/>
                </a:ext>
              </a:extLst>
            </xdr:cNvPr>
            <xdr:cNvSpPr txBox="1"/>
          </xdr:nvSpPr>
          <xdr:spPr>
            <a:xfrm>
              <a:off x="1135380" y="2141220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IN" sz="1100" b="1" i="0">
                  <a:latin typeface="Cambria Math" panose="02040503050406030204" pitchFamily="18" charset="0"/>
                </a:rPr>
                <a:t>𝒏−𝟏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426720</xdr:colOff>
      <xdr:row>21</xdr:row>
      <xdr:rowOff>76200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833EDFA-5A7A-4D4D-93D9-E680A8923E78}"/>
                </a:ext>
              </a:extLst>
            </xdr:cNvPr>
            <xdr:cNvSpPr txBox="1"/>
          </xdr:nvSpPr>
          <xdr:spPr>
            <a:xfrm>
              <a:off x="1303020" y="2346960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833EDFA-5A7A-4D4D-93D9-E680A8923E78}"/>
                </a:ext>
              </a:extLst>
            </xdr:cNvPr>
            <xdr:cNvSpPr txBox="1"/>
          </xdr:nvSpPr>
          <xdr:spPr>
            <a:xfrm>
              <a:off x="1303020" y="2346960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259080</xdr:colOff>
      <xdr:row>9</xdr:row>
      <xdr:rowOff>45720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B176F3D-8787-412C-8E1A-B5D68F8B5E24}"/>
                </a:ext>
              </a:extLst>
            </xdr:cNvPr>
            <xdr:cNvSpPr txBox="1"/>
          </xdr:nvSpPr>
          <xdr:spPr>
            <a:xfrm>
              <a:off x="1140823" y="2201091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B176F3D-8787-412C-8E1A-B5D68F8B5E24}"/>
                </a:ext>
              </a:extLst>
            </xdr:cNvPr>
            <xdr:cNvSpPr txBox="1"/>
          </xdr:nvSpPr>
          <xdr:spPr>
            <a:xfrm>
              <a:off x="1140823" y="2201091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IN" sz="1100" b="1" i="0">
                  <a:latin typeface="Cambria Math" panose="02040503050406030204" pitchFamily="18" charset="0"/>
                </a:rPr>
                <a:t>𝒏−𝟏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426720</xdr:colOff>
      <xdr:row>19</xdr:row>
      <xdr:rowOff>76200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824628-3659-48EE-9D08-0FD79F67D7A6}"/>
                </a:ext>
              </a:extLst>
            </xdr:cNvPr>
            <xdr:cNvSpPr txBox="1"/>
          </xdr:nvSpPr>
          <xdr:spPr>
            <a:xfrm>
              <a:off x="1308463" y="4158343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824628-3659-48EE-9D08-0FD79F67D7A6}"/>
                </a:ext>
              </a:extLst>
            </xdr:cNvPr>
            <xdr:cNvSpPr txBox="1"/>
          </xdr:nvSpPr>
          <xdr:spPr>
            <a:xfrm>
              <a:off x="1308463" y="4158343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9"/>
  <sheetViews>
    <sheetView zoomScale="40" zoomScaleNormal="40" workbookViewId="0">
      <selection activeCell="J47" sqref="J47"/>
    </sheetView>
  </sheetViews>
  <sheetFormatPr defaultColWidth="15.77734375" defaultRowHeight="14.4"/>
  <cols>
    <col min="1" max="16384" width="15.77734375" style="1"/>
  </cols>
  <sheetData>
    <row r="1" spans="2:12" ht="15" thickBot="1"/>
    <row r="2" spans="2:12" ht="16.8" thickBot="1">
      <c r="B2" s="3" t="s">
        <v>0</v>
      </c>
      <c r="C2" s="3" t="s">
        <v>8</v>
      </c>
      <c r="D2" s="3" t="s">
        <v>1</v>
      </c>
      <c r="E2" s="3" t="s">
        <v>15</v>
      </c>
      <c r="F2" s="3" t="s">
        <v>9</v>
      </c>
      <c r="G2" s="3" t="s">
        <v>54</v>
      </c>
      <c r="H2" s="3" t="s">
        <v>55</v>
      </c>
    </row>
    <row r="3" spans="2:12" ht="15" thickBot="1">
      <c r="B3" s="2" t="s">
        <v>2</v>
      </c>
      <c r="C3" s="2">
        <v>150</v>
      </c>
      <c r="D3" s="2">
        <v>8</v>
      </c>
      <c r="E3" s="2">
        <f>D3</f>
        <v>8</v>
      </c>
      <c r="F3" s="2">
        <f>D3*C3</f>
        <v>1200</v>
      </c>
      <c r="G3" s="2">
        <f>POWER(C3,2)</f>
        <v>22500</v>
      </c>
      <c r="H3" s="2">
        <f>D3*G3</f>
        <v>180000</v>
      </c>
    </row>
    <row r="4" spans="2:12" ht="15" thickBot="1">
      <c r="B4" s="2" t="s">
        <v>3</v>
      </c>
      <c r="C4" s="2">
        <v>250</v>
      </c>
      <c r="D4" s="2">
        <v>7</v>
      </c>
      <c r="E4" s="2">
        <f>E3+D4</f>
        <v>15</v>
      </c>
      <c r="F4" s="2">
        <f>D4*C4</f>
        <v>1750</v>
      </c>
      <c r="G4" s="2">
        <f t="shared" ref="G4:G6" si="0">POWER(C4,2)</f>
        <v>62500</v>
      </c>
      <c r="H4" s="2">
        <f t="shared" ref="H4:H7" si="1">D4*G4</f>
        <v>437500</v>
      </c>
    </row>
    <row r="5" spans="2:12" ht="15" thickBot="1">
      <c r="B5" s="2" t="s">
        <v>4</v>
      </c>
      <c r="C5" s="2">
        <v>350</v>
      </c>
      <c r="D5" s="2">
        <v>41</v>
      </c>
      <c r="E5" s="2">
        <f t="shared" ref="E5:E7" si="2">E4+D5</f>
        <v>56</v>
      </c>
      <c r="F5" s="2">
        <f>D5*C5</f>
        <v>14350</v>
      </c>
      <c r="G5" s="2">
        <f t="shared" si="0"/>
        <v>122500</v>
      </c>
      <c r="H5" s="2">
        <f t="shared" si="1"/>
        <v>5022500</v>
      </c>
    </row>
    <row r="6" spans="2:12" ht="15" thickBot="1">
      <c r="B6" s="2" t="s">
        <v>5</v>
      </c>
      <c r="C6" s="2">
        <v>450</v>
      </c>
      <c r="D6" s="2">
        <v>51</v>
      </c>
      <c r="E6" s="2">
        <f t="shared" si="2"/>
        <v>107</v>
      </c>
      <c r="F6" s="2">
        <f>D6*C6</f>
        <v>22950</v>
      </c>
      <c r="G6" s="2">
        <f t="shared" si="0"/>
        <v>202500</v>
      </c>
      <c r="H6" s="2">
        <f t="shared" si="1"/>
        <v>10327500</v>
      </c>
    </row>
    <row r="7" spans="2:12" ht="15" thickBot="1">
      <c r="B7" s="2" t="s">
        <v>6</v>
      </c>
      <c r="C7" s="2">
        <v>550</v>
      </c>
      <c r="D7" s="2">
        <v>14</v>
      </c>
      <c r="E7" s="2">
        <f t="shared" si="2"/>
        <v>121</v>
      </c>
      <c r="F7" s="2">
        <f>D7*C7</f>
        <v>7700</v>
      </c>
      <c r="G7" s="2">
        <f>POWER(C7,2)</f>
        <v>302500</v>
      </c>
      <c r="H7" s="2">
        <f t="shared" si="1"/>
        <v>4235000</v>
      </c>
    </row>
    <row r="8" spans="2:12" ht="15" thickBot="1">
      <c r="D8" s="14"/>
    </row>
    <row r="9" spans="2:12" ht="15" thickBot="1">
      <c r="B9" s="35" t="s">
        <v>10</v>
      </c>
      <c r="C9" s="36"/>
      <c r="D9" s="15"/>
      <c r="E9" s="35" t="s">
        <v>30</v>
      </c>
      <c r="F9" s="36"/>
      <c r="H9" s="35" t="s">
        <v>40</v>
      </c>
      <c r="I9" s="36"/>
      <c r="K9" s="35" t="s">
        <v>51</v>
      </c>
      <c r="L9" s="36"/>
    </row>
    <row r="10" spans="2:12" ht="15" thickBot="1"/>
    <row r="11" spans="2:12" ht="15" thickBot="1">
      <c r="B11" s="35" t="s">
        <v>13</v>
      </c>
      <c r="C11" s="36"/>
      <c r="E11" s="5" t="s">
        <v>31</v>
      </c>
      <c r="F11" s="2" t="s">
        <v>32</v>
      </c>
      <c r="H11" s="5" t="s">
        <v>42</v>
      </c>
      <c r="I11" s="2" t="s">
        <v>43</v>
      </c>
      <c r="K11" s="35" t="s">
        <v>52</v>
      </c>
      <c r="L11" s="36"/>
    </row>
    <row r="12" spans="2:12" ht="15" thickBot="1">
      <c r="B12" s="37"/>
      <c r="C12" s="38"/>
      <c r="E12" s="5" t="s">
        <v>31</v>
      </c>
      <c r="F12" s="2">
        <f>C17/4</f>
        <v>30.25</v>
      </c>
      <c r="H12" s="5" t="s">
        <v>42</v>
      </c>
      <c r="I12" s="2">
        <f>C17/10</f>
        <v>12.1</v>
      </c>
    </row>
    <row r="13" spans="2:12" ht="15" thickBot="1">
      <c r="B13" s="39"/>
      <c r="C13" s="40"/>
      <c r="E13" s="5" t="s">
        <v>31</v>
      </c>
      <c r="F13" s="17" t="s">
        <v>4</v>
      </c>
      <c r="H13" s="5" t="s">
        <v>42</v>
      </c>
      <c r="I13" s="17" t="s">
        <v>3</v>
      </c>
      <c r="K13" s="35" t="s">
        <v>13</v>
      </c>
      <c r="L13" s="36"/>
    </row>
    <row r="14" spans="2:12" ht="15" thickBot="1">
      <c r="B14" s="41"/>
      <c r="C14" s="42"/>
      <c r="E14" s="16"/>
      <c r="F14" s="18"/>
      <c r="H14" s="16"/>
      <c r="I14" s="18"/>
      <c r="K14" s="35" t="s">
        <v>53</v>
      </c>
      <c r="L14" s="36"/>
    </row>
    <row r="15" spans="2:12" ht="15" thickBot="1">
      <c r="E15" s="5" t="s">
        <v>19</v>
      </c>
      <c r="F15" s="2">
        <v>300</v>
      </c>
      <c r="H15" s="5" t="s">
        <v>19</v>
      </c>
      <c r="I15" s="2">
        <v>200</v>
      </c>
      <c r="K15" s="43">
        <f>(H39-H23)/2</f>
        <v>127.5</v>
      </c>
      <c r="L15" s="44"/>
    </row>
    <row r="16" spans="2:12" ht="15" thickBot="1">
      <c r="B16" s="4" t="s">
        <v>11</v>
      </c>
      <c r="C16" s="2">
        <f>SUM(F3:F7)</f>
        <v>47950</v>
      </c>
      <c r="E16" s="5" t="s">
        <v>32</v>
      </c>
      <c r="F16" s="2">
        <f>F12</f>
        <v>30.25</v>
      </c>
      <c r="H16" s="5" t="str">
        <f>I11</f>
        <v>(n/10)</v>
      </c>
      <c r="I16" s="2">
        <f>I12</f>
        <v>12.1</v>
      </c>
    </row>
    <row r="17" spans="2:13" ht="15" thickBot="1">
      <c r="B17" s="4" t="s">
        <v>12</v>
      </c>
      <c r="C17" s="2">
        <f>SUM(D3:D7)</f>
        <v>121</v>
      </c>
      <c r="E17" s="8" t="s">
        <v>15</v>
      </c>
      <c r="F17" s="19">
        <v>15</v>
      </c>
      <c r="H17" s="8" t="s">
        <v>15</v>
      </c>
      <c r="I17" s="19">
        <v>8</v>
      </c>
    </row>
    <row r="18" spans="2:13" ht="15" thickBot="1">
      <c r="B18" s="5" t="s">
        <v>14</v>
      </c>
      <c r="C18" s="3">
        <f>C16/C17</f>
        <v>396.28099173553721</v>
      </c>
      <c r="E18" s="5" t="s">
        <v>1</v>
      </c>
      <c r="F18" s="2">
        <v>41</v>
      </c>
      <c r="H18" s="5" t="s">
        <v>1</v>
      </c>
      <c r="I18" s="2">
        <v>7</v>
      </c>
      <c r="K18" s="35" t="s">
        <v>56</v>
      </c>
      <c r="L18" s="36"/>
    </row>
    <row r="19" spans="2:13" ht="15" thickBot="1">
      <c r="E19" s="5" t="s">
        <v>21</v>
      </c>
      <c r="F19" s="2">
        <v>100</v>
      </c>
      <c r="H19" s="5" t="s">
        <v>21</v>
      </c>
      <c r="I19" s="2">
        <v>100</v>
      </c>
    </row>
    <row r="20" spans="2:13" ht="15" thickBot="1">
      <c r="B20" s="35" t="s">
        <v>16</v>
      </c>
      <c r="C20" s="36"/>
      <c r="D20" s="15"/>
      <c r="K20" s="37" t="s">
        <v>13</v>
      </c>
      <c r="L20" s="38"/>
    </row>
    <row r="21" spans="2:13" ht="15" thickBot="1">
      <c r="E21" s="35" t="s">
        <v>30</v>
      </c>
      <c r="F21" s="36"/>
      <c r="H21" s="35" t="s">
        <v>40</v>
      </c>
      <c r="I21" s="36"/>
      <c r="K21" s="37"/>
      <c r="L21" s="38"/>
    </row>
    <row r="22" spans="2:13" ht="15" thickBot="1">
      <c r="B22" s="35" t="s">
        <v>13</v>
      </c>
      <c r="C22" s="36"/>
      <c r="E22" s="35" t="s">
        <v>33</v>
      </c>
      <c r="F22" s="36"/>
      <c r="H22" s="35" t="s">
        <v>33</v>
      </c>
      <c r="I22" s="36"/>
      <c r="K22" s="39"/>
      <c r="L22" s="40"/>
    </row>
    <row r="23" spans="2:13" ht="15" thickBot="1">
      <c r="B23" s="37"/>
      <c r="C23" s="38"/>
      <c r="E23" s="45">
        <f>F15+((F16-F17)/F18)*F19</f>
        <v>337.19512195121951</v>
      </c>
      <c r="F23" s="46"/>
      <c r="H23" s="45">
        <f>I15+((I16-I17)/I18)*I19</f>
        <v>258.57142857142856</v>
      </c>
      <c r="I23" s="46"/>
      <c r="K23" s="41"/>
      <c r="L23" s="42"/>
    </row>
    <row r="24" spans="2:13" ht="15" thickBot="1">
      <c r="B24" s="39"/>
      <c r="C24" s="40"/>
    </row>
    <row r="25" spans="2:13" ht="15" thickBot="1">
      <c r="B25" s="41"/>
      <c r="C25" s="42"/>
      <c r="E25" s="35" t="s">
        <v>34</v>
      </c>
      <c r="F25" s="36"/>
      <c r="H25" s="35" t="s">
        <v>41</v>
      </c>
      <c r="I25" s="36"/>
      <c r="K25" s="7" t="s">
        <v>12</v>
      </c>
      <c r="L25" s="20">
        <f>C17</f>
        <v>121</v>
      </c>
    </row>
    <row r="26" spans="2:13" ht="15" thickBot="1">
      <c r="E26" s="16"/>
      <c r="F26" s="16"/>
      <c r="K26" s="7" t="s">
        <v>11</v>
      </c>
      <c r="L26" s="2">
        <f>SUM(F3:F7)</f>
        <v>47950</v>
      </c>
    </row>
    <row r="27" spans="2:13" ht="16.8" thickBot="1">
      <c r="B27" s="5" t="s">
        <v>17</v>
      </c>
      <c r="C27" s="3" t="s">
        <v>18</v>
      </c>
      <c r="E27" s="5" t="s">
        <v>35</v>
      </c>
      <c r="F27" s="2" t="s">
        <v>36</v>
      </c>
      <c r="H27" s="5" t="s">
        <v>46</v>
      </c>
      <c r="I27" s="2" t="s">
        <v>45</v>
      </c>
      <c r="K27" s="3" t="s">
        <v>57</v>
      </c>
      <c r="L27" s="21">
        <f>SUM(H3:H7)</f>
        <v>20202500</v>
      </c>
    </row>
    <row r="28" spans="2:13" ht="15" thickBot="1">
      <c r="B28" s="9" t="s">
        <v>17</v>
      </c>
      <c r="C28" s="11">
        <f>C17/2</f>
        <v>60.5</v>
      </c>
      <c r="E28" s="5" t="s">
        <v>35</v>
      </c>
      <c r="F28" s="2">
        <f>3*(C17/4)</f>
        <v>90.75</v>
      </c>
      <c r="H28" s="5" t="s">
        <v>46</v>
      </c>
      <c r="I28" s="2">
        <f>9*(C17/10)</f>
        <v>108.89999999999999</v>
      </c>
    </row>
    <row r="29" spans="2:13" ht="16.8" thickBot="1">
      <c r="B29" s="5" t="s">
        <v>17</v>
      </c>
      <c r="C29" s="12" t="s">
        <v>5</v>
      </c>
      <c r="E29" s="5" t="s">
        <v>35</v>
      </c>
      <c r="F29" s="17" t="s">
        <v>5</v>
      </c>
      <c r="H29" s="5" t="s">
        <v>46</v>
      </c>
      <c r="I29" s="17" t="s">
        <v>6</v>
      </c>
      <c r="K29" s="35" t="s">
        <v>58</v>
      </c>
      <c r="L29" s="36"/>
      <c r="M29" s="2">
        <f>L27/L25</f>
        <v>166962.80991735536</v>
      </c>
    </row>
    <row r="30" spans="2:13" ht="16.8" thickBot="1">
      <c r="E30" s="16"/>
      <c r="F30" s="18"/>
      <c r="H30" s="16"/>
      <c r="I30" s="18"/>
      <c r="K30" s="35" t="s">
        <v>59</v>
      </c>
      <c r="L30" s="36"/>
      <c r="M30" s="2">
        <f>POWER(L26/L25,2)</f>
        <v>157038.62441090093</v>
      </c>
    </row>
    <row r="31" spans="2:13" ht="15" thickBot="1">
      <c r="B31" s="5" t="s">
        <v>19</v>
      </c>
      <c r="C31" s="3">
        <v>400</v>
      </c>
      <c r="E31" s="5" t="s">
        <v>19</v>
      </c>
      <c r="F31" s="2">
        <v>400</v>
      </c>
      <c r="H31" s="5" t="s">
        <v>19</v>
      </c>
      <c r="I31" s="2">
        <v>500</v>
      </c>
      <c r="K31" s="35" t="s">
        <v>60</v>
      </c>
      <c r="L31" s="36"/>
      <c r="M31" s="2">
        <f>M29-M30</f>
        <v>9924.1855064544361</v>
      </c>
    </row>
    <row r="32" spans="2:13" ht="15" thickBot="1">
      <c r="B32" s="8" t="s">
        <v>20</v>
      </c>
      <c r="C32" s="13">
        <f>C28</f>
        <v>60.5</v>
      </c>
      <c r="E32" s="3" t="s">
        <v>36</v>
      </c>
      <c r="F32" s="2">
        <f>F28</f>
        <v>90.75</v>
      </c>
      <c r="H32" s="3" t="str">
        <f>I27</f>
        <v>9*(n/10)</v>
      </c>
      <c r="I32" s="2">
        <f>I28</f>
        <v>108.89999999999999</v>
      </c>
    </row>
    <row r="33" spans="2:13" ht="15" thickBot="1">
      <c r="B33" s="5" t="s">
        <v>15</v>
      </c>
      <c r="C33" s="3">
        <v>56</v>
      </c>
      <c r="E33" s="8" t="s">
        <v>15</v>
      </c>
      <c r="F33" s="19">
        <v>56</v>
      </c>
      <c r="H33" s="8" t="s">
        <v>15</v>
      </c>
      <c r="I33" s="19">
        <v>107</v>
      </c>
      <c r="K33" s="37" t="s">
        <v>56</v>
      </c>
      <c r="L33" s="38"/>
      <c r="M33" s="33">
        <f>SQRT(M31)</f>
        <v>99.620206316060376</v>
      </c>
    </row>
    <row r="34" spans="2:13" ht="15" thickBot="1">
      <c r="B34" s="8" t="s">
        <v>1</v>
      </c>
      <c r="C34" s="13">
        <v>51</v>
      </c>
      <c r="E34" s="5" t="s">
        <v>1</v>
      </c>
      <c r="F34" s="2">
        <v>51</v>
      </c>
      <c r="H34" s="5" t="s">
        <v>1</v>
      </c>
      <c r="I34" s="2">
        <v>14</v>
      </c>
      <c r="K34" s="41"/>
      <c r="L34" s="42"/>
      <c r="M34" s="34"/>
    </row>
    <row r="35" spans="2:13" ht="15" thickBot="1">
      <c r="B35" s="5" t="s">
        <v>21</v>
      </c>
      <c r="C35" s="3">
        <v>100</v>
      </c>
      <c r="E35" s="5" t="s">
        <v>21</v>
      </c>
      <c r="F35" s="2">
        <v>100</v>
      </c>
      <c r="H35" s="5" t="s">
        <v>21</v>
      </c>
      <c r="I35" s="2">
        <v>100</v>
      </c>
    </row>
    <row r="36" spans="2:13" ht="15" thickBot="1"/>
    <row r="37" spans="2:13" ht="15" thickBot="1">
      <c r="B37" s="35" t="s">
        <v>16</v>
      </c>
      <c r="C37" s="36"/>
      <c r="E37" s="35" t="s">
        <v>34</v>
      </c>
      <c r="F37" s="36"/>
      <c r="H37" s="35" t="s">
        <v>41</v>
      </c>
      <c r="I37" s="36"/>
    </row>
    <row r="38" spans="2:13" ht="15" thickBot="1">
      <c r="B38" s="35" t="s">
        <v>22</v>
      </c>
      <c r="C38" s="36"/>
      <c r="E38" s="35" t="s">
        <v>37</v>
      </c>
      <c r="F38" s="36"/>
      <c r="H38" s="35" t="s">
        <v>49</v>
      </c>
      <c r="I38" s="36"/>
    </row>
    <row r="39" spans="2:13" ht="15" thickBot="1">
      <c r="B39" s="45">
        <f>C31+((C32-C33)/C34)*C35</f>
        <v>408.8235294117647</v>
      </c>
      <c r="C39" s="46"/>
      <c r="E39" s="45">
        <f>F31+((F32-F33)/F34)*F35</f>
        <v>468.13725490196077</v>
      </c>
      <c r="F39" s="46"/>
      <c r="H39" s="45">
        <f>I31+((I32-I33)/I34)*I35</f>
        <v>513.57142857142856</v>
      </c>
      <c r="I39" s="46"/>
    </row>
    <row r="40" spans="2:13" ht="15" thickBot="1">
      <c r="E40" s="15"/>
    </row>
    <row r="41" spans="2:13" ht="15" thickBot="1">
      <c r="B41" s="35" t="s">
        <v>23</v>
      </c>
      <c r="C41" s="36"/>
      <c r="D41" s="15"/>
      <c r="E41" s="35" t="s">
        <v>38</v>
      </c>
      <c r="F41" s="36"/>
      <c r="H41" s="35" t="s">
        <v>47</v>
      </c>
      <c r="I41" s="36"/>
    </row>
    <row r="42" spans="2:13" ht="15" thickBot="1"/>
    <row r="43" spans="2:13" ht="15" thickBot="1">
      <c r="B43" s="35" t="s">
        <v>13</v>
      </c>
      <c r="C43" s="36"/>
      <c r="E43" s="35" t="s">
        <v>13</v>
      </c>
      <c r="F43" s="36"/>
      <c r="H43" s="35" t="s">
        <v>13</v>
      </c>
      <c r="I43" s="36"/>
    </row>
    <row r="44" spans="2:13" ht="15" thickBot="1">
      <c r="B44" s="37"/>
      <c r="C44" s="38"/>
      <c r="E44" s="35" t="s">
        <v>39</v>
      </c>
      <c r="F44" s="36"/>
      <c r="H44" s="35" t="s">
        <v>48</v>
      </c>
      <c r="I44" s="36"/>
    </row>
    <row r="45" spans="2:13" ht="15" thickBot="1">
      <c r="B45" s="39"/>
      <c r="C45" s="40"/>
      <c r="E45" s="43">
        <f>(E39-E23)/2</f>
        <v>65.471066475370634</v>
      </c>
      <c r="F45" s="44"/>
      <c r="H45" s="43">
        <f>(H39-H23)/2</f>
        <v>127.5</v>
      </c>
      <c r="I45" s="44"/>
    </row>
    <row r="46" spans="2:13" ht="15" thickBot="1">
      <c r="B46" s="41"/>
      <c r="C46" s="42"/>
    </row>
    <row r="47" spans="2:13" ht="15" thickBot="1"/>
    <row r="48" spans="2:13" ht="15" thickBot="1">
      <c r="B48" s="3" t="s">
        <v>24</v>
      </c>
      <c r="C48" s="3" t="s">
        <v>25</v>
      </c>
    </row>
    <row r="49" spans="2:3" ht="15" thickBot="1">
      <c r="B49" s="3" t="s">
        <v>24</v>
      </c>
      <c r="C49" s="2" t="s">
        <v>5</v>
      </c>
    </row>
    <row r="50" spans="2:3" ht="15" thickBot="1"/>
    <row r="51" spans="2:3" ht="15" thickBot="1">
      <c r="B51" s="5" t="s">
        <v>19</v>
      </c>
      <c r="C51" s="3">
        <v>400</v>
      </c>
    </row>
    <row r="52" spans="2:3" ht="15" thickBot="1">
      <c r="B52" s="8" t="s">
        <v>26</v>
      </c>
      <c r="C52" s="3">
        <v>41</v>
      </c>
    </row>
    <row r="53" spans="2:3" ht="15" thickBot="1">
      <c r="B53" s="5" t="s">
        <v>27</v>
      </c>
      <c r="C53" s="3">
        <v>51</v>
      </c>
    </row>
    <row r="54" spans="2:3" ht="15" thickBot="1">
      <c r="B54" s="8" t="s">
        <v>28</v>
      </c>
      <c r="C54" s="3">
        <v>14</v>
      </c>
    </row>
    <row r="55" spans="2:3" ht="15" thickBot="1">
      <c r="B55" s="5" t="s">
        <v>21</v>
      </c>
      <c r="C55" s="3">
        <v>100</v>
      </c>
    </row>
    <row r="56" spans="2:3" ht="15" thickBot="1"/>
    <row r="57" spans="2:3" ht="15" thickBot="1">
      <c r="B57" s="35" t="s">
        <v>23</v>
      </c>
      <c r="C57" s="36"/>
    </row>
    <row r="58" spans="2:3" ht="15" thickBot="1">
      <c r="B58" s="39" t="s">
        <v>29</v>
      </c>
      <c r="C58" s="40"/>
    </row>
    <row r="59" spans="2:3" ht="15" thickBot="1">
      <c r="B59" s="45">
        <f>C51+((C53-C52)/(2*C53-C52-C54))*C55</f>
        <v>421.27659574468083</v>
      </c>
      <c r="C59" s="46"/>
    </row>
  </sheetData>
  <mergeCells count="52">
    <mergeCell ref="E44:F44"/>
    <mergeCell ref="E45:F45"/>
    <mergeCell ref="B11:C11"/>
    <mergeCell ref="B12:C14"/>
    <mergeCell ref="B22:C22"/>
    <mergeCell ref="B23:C25"/>
    <mergeCell ref="E21:F21"/>
    <mergeCell ref="E22:F22"/>
    <mergeCell ref="E23:F23"/>
    <mergeCell ref="E37:F37"/>
    <mergeCell ref="E38:F38"/>
    <mergeCell ref="E39:F39"/>
    <mergeCell ref="E41:F41"/>
    <mergeCell ref="E43:F43"/>
    <mergeCell ref="B57:C57"/>
    <mergeCell ref="B58:C58"/>
    <mergeCell ref="B59:C59"/>
    <mergeCell ref="B9:C9"/>
    <mergeCell ref="B20:C20"/>
    <mergeCell ref="B41:C41"/>
    <mergeCell ref="B37:C37"/>
    <mergeCell ref="B38:C38"/>
    <mergeCell ref="B39:C39"/>
    <mergeCell ref="B43:C43"/>
    <mergeCell ref="B44:C46"/>
    <mergeCell ref="H9:I9"/>
    <mergeCell ref="E25:F25"/>
    <mergeCell ref="H25:I25"/>
    <mergeCell ref="H21:I21"/>
    <mergeCell ref="H22:I22"/>
    <mergeCell ref="H23:I23"/>
    <mergeCell ref="E9:F9"/>
    <mergeCell ref="H45:I45"/>
    <mergeCell ref="K11:L11"/>
    <mergeCell ref="K13:L13"/>
    <mergeCell ref="K14:L14"/>
    <mergeCell ref="K15:L15"/>
    <mergeCell ref="K31:L31"/>
    <mergeCell ref="H37:I37"/>
    <mergeCell ref="H38:I38"/>
    <mergeCell ref="H39:I39"/>
    <mergeCell ref="H41:I41"/>
    <mergeCell ref="H43:I43"/>
    <mergeCell ref="H44:I44"/>
    <mergeCell ref="K33:L34"/>
    <mergeCell ref="M33:M34"/>
    <mergeCell ref="K9:L9"/>
    <mergeCell ref="K18:L18"/>
    <mergeCell ref="K20:L20"/>
    <mergeCell ref="K21:L23"/>
    <mergeCell ref="K29:L29"/>
    <mergeCell ref="K30:L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5843-AC6E-4447-8B0D-6CE2477256AB}">
  <dimension ref="B1:F62"/>
  <sheetViews>
    <sheetView topLeftCell="A10" workbookViewId="0">
      <selection activeCell="F19" sqref="F19"/>
    </sheetView>
  </sheetViews>
  <sheetFormatPr defaultColWidth="15.77734375" defaultRowHeight="14.4"/>
  <cols>
    <col min="1" max="1" width="15.77734375" style="1"/>
    <col min="2" max="2" width="9.6640625" style="1" customWidth="1"/>
    <col min="3" max="3" width="5.77734375" style="1" customWidth="1"/>
    <col min="4" max="16384" width="15.77734375" style="1"/>
  </cols>
  <sheetData>
    <row r="1" spans="2:5" ht="15" thickBot="1"/>
    <row r="2" spans="2:5" ht="15" thickBot="1">
      <c r="B2" s="3" t="s">
        <v>7</v>
      </c>
      <c r="D2" s="7" t="s">
        <v>71</v>
      </c>
      <c r="E2" s="20">
        <f>COUNT(B3:B62)</f>
        <v>60</v>
      </c>
    </row>
    <row r="3" spans="2:5" ht="15" thickBot="1">
      <c r="B3" s="20">
        <v>16</v>
      </c>
      <c r="D3" s="5" t="s">
        <v>72</v>
      </c>
      <c r="E3" s="2">
        <f>MAX(B3:B62)</f>
        <v>97</v>
      </c>
    </row>
    <row r="4" spans="2:5" ht="15" thickBot="1">
      <c r="B4" s="19">
        <v>13</v>
      </c>
      <c r="D4" s="9" t="s">
        <v>73</v>
      </c>
      <c r="E4" s="21">
        <f>MIN(B3:B62)</f>
        <v>4</v>
      </c>
    </row>
    <row r="5" spans="2:5" ht="15" thickBot="1">
      <c r="B5" s="19">
        <v>5</v>
      </c>
    </row>
    <row r="6" spans="2:5" ht="15" thickBot="1">
      <c r="B6" s="19">
        <v>80</v>
      </c>
      <c r="D6" s="5" t="s">
        <v>0</v>
      </c>
      <c r="E6" s="3" t="s">
        <v>84</v>
      </c>
    </row>
    <row r="7" spans="2:5">
      <c r="B7" s="19">
        <v>86</v>
      </c>
      <c r="D7" s="24" t="s">
        <v>74</v>
      </c>
      <c r="E7" s="20">
        <v>9</v>
      </c>
    </row>
    <row r="8" spans="2:5">
      <c r="B8" s="19">
        <v>7</v>
      </c>
      <c r="D8" s="28" t="s">
        <v>75</v>
      </c>
      <c r="E8" s="19">
        <v>19</v>
      </c>
    </row>
    <row r="9" spans="2:5">
      <c r="B9" s="19">
        <v>51</v>
      </c>
      <c r="D9" s="24" t="s">
        <v>76</v>
      </c>
      <c r="E9" s="19">
        <v>29</v>
      </c>
    </row>
    <row r="10" spans="2:5">
      <c r="B10" s="19">
        <v>48</v>
      </c>
      <c r="D10" s="24" t="s">
        <v>77</v>
      </c>
      <c r="E10" s="19">
        <v>39</v>
      </c>
    </row>
    <row r="11" spans="2:5">
      <c r="B11" s="19">
        <v>24</v>
      </c>
      <c r="D11" s="24" t="s">
        <v>78</v>
      </c>
      <c r="E11" s="19">
        <v>49</v>
      </c>
    </row>
    <row r="12" spans="2:5">
      <c r="B12" s="19">
        <v>56</v>
      </c>
      <c r="D12" s="24" t="s">
        <v>79</v>
      </c>
      <c r="E12" s="19">
        <v>59</v>
      </c>
    </row>
    <row r="13" spans="2:5">
      <c r="B13" s="19">
        <v>70</v>
      </c>
      <c r="D13" s="24" t="s">
        <v>80</v>
      </c>
      <c r="E13" s="19">
        <v>69</v>
      </c>
    </row>
    <row r="14" spans="2:5">
      <c r="B14" s="19">
        <v>19</v>
      </c>
      <c r="D14" s="24" t="s">
        <v>81</v>
      </c>
      <c r="E14" s="19">
        <v>79</v>
      </c>
    </row>
    <row r="15" spans="2:5">
      <c r="B15" s="19">
        <v>61</v>
      </c>
      <c r="D15" s="24" t="s">
        <v>82</v>
      </c>
      <c r="E15" s="19">
        <v>89</v>
      </c>
    </row>
    <row r="16" spans="2:5" ht="15" thickBot="1">
      <c r="B16" s="19">
        <v>17</v>
      </c>
      <c r="D16" s="26" t="s">
        <v>83</v>
      </c>
      <c r="E16" s="21">
        <v>99</v>
      </c>
    </row>
    <row r="17" spans="2:6">
      <c r="B17" s="19">
        <v>16</v>
      </c>
    </row>
    <row r="18" spans="2:6" ht="15" thickBot="1">
      <c r="B18" s="19">
        <v>36</v>
      </c>
    </row>
    <row r="19" spans="2:6" ht="15" thickBot="1">
      <c r="B19" s="19">
        <v>34</v>
      </c>
      <c r="D19" s="5" t="s">
        <v>0</v>
      </c>
      <c r="E19" s="3" t="s">
        <v>1</v>
      </c>
      <c r="F19" s="6" t="s">
        <v>15</v>
      </c>
    </row>
    <row r="20" spans="2:6">
      <c r="B20" s="19">
        <v>42</v>
      </c>
      <c r="D20" s="24" t="s">
        <v>74</v>
      </c>
      <c r="E20" s="19">
        <v>4</v>
      </c>
      <c r="F20" s="25">
        <f>E20</f>
        <v>4</v>
      </c>
    </row>
    <row r="21" spans="2:6">
      <c r="B21" s="19">
        <v>34</v>
      </c>
      <c r="D21" s="28" t="s">
        <v>75</v>
      </c>
      <c r="E21" s="19">
        <v>7</v>
      </c>
      <c r="F21" s="25">
        <f>F20+E21</f>
        <v>11</v>
      </c>
    </row>
    <row r="22" spans="2:6">
      <c r="B22" s="19">
        <v>35</v>
      </c>
      <c r="D22" s="24" t="s">
        <v>76</v>
      </c>
      <c r="E22" s="19">
        <v>5</v>
      </c>
      <c r="F22" s="25">
        <f t="shared" ref="F22:F29" si="0">F21+E22</f>
        <v>16</v>
      </c>
    </row>
    <row r="23" spans="2:6">
      <c r="B23" s="19">
        <v>72</v>
      </c>
      <c r="D23" s="24" t="s">
        <v>77</v>
      </c>
      <c r="E23" s="19">
        <v>10</v>
      </c>
      <c r="F23" s="25">
        <f t="shared" si="0"/>
        <v>26</v>
      </c>
    </row>
    <row r="24" spans="2:6">
      <c r="B24" s="19">
        <v>55</v>
      </c>
      <c r="D24" s="24" t="s">
        <v>78</v>
      </c>
      <c r="E24" s="19">
        <v>5</v>
      </c>
      <c r="F24" s="25">
        <f t="shared" si="0"/>
        <v>31</v>
      </c>
    </row>
    <row r="25" spans="2:6">
      <c r="B25" s="19">
        <v>75</v>
      </c>
      <c r="D25" s="24" t="s">
        <v>79</v>
      </c>
      <c r="E25" s="19">
        <v>8</v>
      </c>
      <c r="F25" s="25">
        <f t="shared" si="0"/>
        <v>39</v>
      </c>
    </row>
    <row r="26" spans="2:6">
      <c r="B26" s="19">
        <v>31</v>
      </c>
      <c r="D26" s="24" t="s">
        <v>80</v>
      </c>
      <c r="E26" s="19">
        <v>5</v>
      </c>
      <c r="F26" s="25">
        <f t="shared" si="0"/>
        <v>44</v>
      </c>
    </row>
    <row r="27" spans="2:6">
      <c r="B27" s="19">
        <v>52</v>
      </c>
      <c r="D27" s="24" t="s">
        <v>81</v>
      </c>
      <c r="E27" s="19">
        <v>8</v>
      </c>
      <c r="F27" s="25">
        <f t="shared" si="0"/>
        <v>52</v>
      </c>
    </row>
    <row r="28" spans="2:6">
      <c r="B28" s="19">
        <v>28</v>
      </c>
      <c r="D28" s="24" t="s">
        <v>82</v>
      </c>
      <c r="E28" s="19">
        <v>5</v>
      </c>
      <c r="F28" s="25">
        <f t="shared" si="0"/>
        <v>57</v>
      </c>
    </row>
    <row r="29" spans="2:6" ht="15" thickBot="1">
      <c r="B29" s="19">
        <v>72</v>
      </c>
      <c r="D29" s="26" t="s">
        <v>83</v>
      </c>
      <c r="E29" s="21">
        <v>3</v>
      </c>
      <c r="F29" s="27">
        <f t="shared" si="0"/>
        <v>60</v>
      </c>
    </row>
    <row r="30" spans="2:6">
      <c r="B30" s="19">
        <v>97</v>
      </c>
    </row>
    <row r="31" spans="2:6">
      <c r="B31" s="19">
        <v>74</v>
      </c>
    </row>
    <row r="32" spans="2:6">
      <c r="B32" s="19">
        <v>45</v>
      </c>
    </row>
    <row r="33" spans="2:2">
      <c r="B33" s="19">
        <v>62</v>
      </c>
    </row>
    <row r="34" spans="2:2">
      <c r="B34" s="19">
        <v>68</v>
      </c>
    </row>
    <row r="35" spans="2:2">
      <c r="B35" s="19">
        <v>86</v>
      </c>
    </row>
    <row r="36" spans="2:2">
      <c r="B36" s="19">
        <v>35</v>
      </c>
    </row>
    <row r="37" spans="2:2">
      <c r="B37" s="19">
        <v>85</v>
      </c>
    </row>
    <row r="38" spans="2:2">
      <c r="B38" s="19">
        <v>36</v>
      </c>
    </row>
    <row r="39" spans="2:2">
      <c r="B39" s="19">
        <v>81</v>
      </c>
    </row>
    <row r="40" spans="2:2">
      <c r="B40" s="19">
        <v>75</v>
      </c>
    </row>
    <row r="41" spans="2:2">
      <c r="B41" s="19">
        <v>55</v>
      </c>
    </row>
    <row r="42" spans="2:2">
      <c r="B42" s="19">
        <v>26</v>
      </c>
    </row>
    <row r="43" spans="2:2">
      <c r="B43" s="19">
        <v>95</v>
      </c>
    </row>
    <row r="44" spans="2:2">
      <c r="B44" s="19">
        <v>31</v>
      </c>
    </row>
    <row r="45" spans="2:2">
      <c r="B45" s="19">
        <v>7</v>
      </c>
    </row>
    <row r="46" spans="2:2">
      <c r="B46" s="19">
        <v>78</v>
      </c>
    </row>
    <row r="47" spans="2:2">
      <c r="B47" s="19">
        <v>92</v>
      </c>
    </row>
    <row r="48" spans="2:2">
      <c r="B48" s="19">
        <v>62</v>
      </c>
    </row>
    <row r="49" spans="2:2">
      <c r="B49" s="19">
        <v>52</v>
      </c>
    </row>
    <row r="50" spans="2:2">
      <c r="B50" s="19">
        <v>56</v>
      </c>
    </row>
    <row r="51" spans="2:2">
      <c r="B51" s="19">
        <v>15</v>
      </c>
    </row>
    <row r="52" spans="2:2">
      <c r="B52" s="19">
        <v>63</v>
      </c>
    </row>
    <row r="53" spans="2:2">
      <c r="B53" s="19">
        <v>25</v>
      </c>
    </row>
    <row r="54" spans="2:2">
      <c r="B54" s="19">
        <v>36</v>
      </c>
    </row>
    <row r="55" spans="2:2">
      <c r="B55" s="19">
        <v>54</v>
      </c>
    </row>
    <row r="56" spans="2:2">
      <c r="B56" s="19">
        <v>44</v>
      </c>
    </row>
    <row r="57" spans="2:2">
      <c r="B57" s="19">
        <v>47</v>
      </c>
    </row>
    <row r="58" spans="2:2">
      <c r="B58" s="19">
        <v>27</v>
      </c>
    </row>
    <row r="59" spans="2:2">
      <c r="B59" s="19">
        <v>72</v>
      </c>
    </row>
    <row r="60" spans="2:2">
      <c r="B60" s="19">
        <v>17</v>
      </c>
    </row>
    <row r="61" spans="2:2">
      <c r="B61" s="19">
        <v>4</v>
      </c>
    </row>
    <row r="62" spans="2:2" ht="15" thickBot="1">
      <c r="B62" s="21">
        <v>30</v>
      </c>
    </row>
  </sheetData>
  <pageMargins left="0.7" right="0.7" top="0.75" bottom="0.75" header="0.3" footer="0.3"/>
  <ignoredErrors>
    <ignoredError sqref="D8 D2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8D7A-F8CA-4B0E-ADCA-EE182FA6C247}">
  <dimension ref="B1:F20"/>
  <sheetViews>
    <sheetView workbookViewId="0">
      <selection activeCell="B21" sqref="B21"/>
    </sheetView>
  </sheetViews>
  <sheetFormatPr defaultColWidth="15.77734375" defaultRowHeight="14.4"/>
  <cols>
    <col min="1" max="4" width="15.77734375" style="1"/>
    <col min="5" max="5" width="3.44140625" style="1" customWidth="1"/>
    <col min="6" max="16384" width="15.77734375" style="1"/>
  </cols>
  <sheetData>
    <row r="1" spans="2:6" ht="15" thickBot="1"/>
    <row r="2" spans="2:6" ht="15" thickBot="1">
      <c r="B2" s="20" t="s">
        <v>61</v>
      </c>
      <c r="D2" s="2" t="s">
        <v>62</v>
      </c>
      <c r="F2" s="2" t="s">
        <v>66</v>
      </c>
    </row>
    <row r="3" spans="2:6" ht="15" thickBot="1">
      <c r="B3" s="19">
        <v>85</v>
      </c>
      <c r="D3" s="2">
        <f>AVERAGE(B3:B12)</f>
        <v>64.8</v>
      </c>
      <c r="F3" s="2">
        <f>PERCENTILE(B3:B12,0.69)</f>
        <v>85.63</v>
      </c>
    </row>
    <row r="4" spans="2:6" ht="15" thickBot="1">
      <c r="B4" s="19">
        <v>26</v>
      </c>
    </row>
    <row r="5" spans="2:6" ht="15" thickBot="1">
      <c r="B5" s="19">
        <v>24</v>
      </c>
      <c r="D5" s="2" t="s">
        <v>63</v>
      </c>
      <c r="F5" s="2" t="s">
        <v>67</v>
      </c>
    </row>
    <row r="6" spans="2:6" ht="15" thickBot="1">
      <c r="B6" s="19">
        <v>98</v>
      </c>
      <c r="D6" s="2">
        <f>MEDIAN(B3:B12)</f>
        <v>70</v>
      </c>
      <c r="F6" s="2">
        <f>PERCENTILE(B3:B12,0.89)</f>
        <v>96.02</v>
      </c>
    </row>
    <row r="7" spans="2:6" ht="15" thickBot="1">
      <c r="B7" s="19">
        <v>88</v>
      </c>
    </row>
    <row r="8" spans="2:6" ht="15" thickBot="1">
      <c r="B8" s="19">
        <v>74</v>
      </c>
      <c r="D8" s="2" t="s">
        <v>64</v>
      </c>
      <c r="F8" s="2" t="s">
        <v>50</v>
      </c>
    </row>
    <row r="9" spans="2:6" ht="15" thickBot="1">
      <c r="B9" s="19">
        <v>58</v>
      </c>
      <c r="D9" s="2">
        <f>B20</f>
        <v>80.400000000000006</v>
      </c>
      <c r="F9" s="2">
        <f>PERCENTILE(B3:B12,0.1)</f>
        <v>25.8</v>
      </c>
    </row>
    <row r="10" spans="2:6" ht="15" thickBot="1">
      <c r="B10" s="19">
        <v>96</v>
      </c>
    </row>
    <row r="11" spans="2:6" ht="15" thickBot="1">
      <c r="B11" s="19">
        <v>33</v>
      </c>
      <c r="D11" s="2" t="s">
        <v>30</v>
      </c>
      <c r="F11" s="2" t="s">
        <v>44</v>
      </c>
    </row>
    <row r="12" spans="2:6" ht="15" thickBot="1">
      <c r="B12" s="21">
        <v>66</v>
      </c>
      <c r="D12" s="2">
        <f>QUARTILE(B3:B12,1)</f>
        <v>39.25</v>
      </c>
      <c r="F12" s="2">
        <f>PERCENTILE(B3:B12,0.7)</f>
        <v>85.9</v>
      </c>
    </row>
    <row r="13" spans="2:6" ht="15" thickBot="1"/>
    <row r="14" spans="2:6" ht="15" thickBot="1">
      <c r="D14" s="2" t="s">
        <v>65</v>
      </c>
      <c r="F14" s="2" t="s">
        <v>68</v>
      </c>
    </row>
    <row r="15" spans="2:6" ht="15" thickBot="1">
      <c r="D15" s="2">
        <f>QUARTILE(B3:B12,2)</f>
        <v>70</v>
      </c>
      <c r="F15" s="2">
        <f>PERCENTILE(B3:B12,0.5)</f>
        <v>70</v>
      </c>
    </row>
    <row r="16" spans="2:6" ht="15" thickBot="1"/>
    <row r="17" spans="2:6" ht="15" thickBot="1">
      <c r="D17" s="2" t="s">
        <v>34</v>
      </c>
      <c r="F17" s="2" t="s">
        <v>69</v>
      </c>
    </row>
    <row r="18" spans="2:6" ht="15" thickBot="1">
      <c r="D18" s="2">
        <f>QUARTILE(B3:B12,3)</f>
        <v>87.25</v>
      </c>
      <c r="F18" s="2">
        <f>GEOMEAN(B3:B12)</f>
        <v>57.720503191665067</v>
      </c>
    </row>
    <row r="19" spans="2:6">
      <c r="B19" s="1" t="s">
        <v>70</v>
      </c>
    </row>
    <row r="20" spans="2:6">
      <c r="B20" s="1">
        <f>((3*D6)-(2*D3))</f>
        <v>80.400000000000006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4A35-082D-44E2-9406-426495CEA83E}">
  <dimension ref="B1:I25"/>
  <sheetViews>
    <sheetView workbookViewId="0">
      <selection activeCell="C26" sqref="C26"/>
    </sheetView>
  </sheetViews>
  <sheetFormatPr defaultColWidth="12.77734375" defaultRowHeight="14.4"/>
  <cols>
    <col min="1" max="16384" width="12.77734375" style="1"/>
  </cols>
  <sheetData>
    <row r="1" spans="2:9" ht="15" thickBot="1"/>
    <row r="2" spans="2:9" ht="16.8" thickBot="1">
      <c r="B2" s="5" t="s">
        <v>85</v>
      </c>
      <c r="C2" s="3" t="s">
        <v>86</v>
      </c>
      <c r="D2" s="10" t="s">
        <v>87</v>
      </c>
      <c r="E2" s="3" t="s">
        <v>88</v>
      </c>
    </row>
    <row r="3" spans="2:9">
      <c r="B3" s="24">
        <v>8</v>
      </c>
      <c r="C3" s="19">
        <v>3</v>
      </c>
      <c r="D3" s="1">
        <f>B3-C3</f>
        <v>5</v>
      </c>
      <c r="E3" s="19">
        <f>POWER(D3,2)</f>
        <v>25</v>
      </c>
    </row>
    <row r="4" spans="2:9">
      <c r="B4" s="24">
        <v>1</v>
      </c>
      <c r="C4" s="19">
        <v>5</v>
      </c>
      <c r="D4" s="1">
        <f t="shared" ref="D4:D12" si="0">B4-C4</f>
        <v>-4</v>
      </c>
      <c r="E4" s="19">
        <f t="shared" ref="E4:E12" si="1">POWER(D4,2)</f>
        <v>16</v>
      </c>
    </row>
    <row r="5" spans="2:9">
      <c r="B5" s="24">
        <v>6</v>
      </c>
      <c r="C5" s="19">
        <v>2</v>
      </c>
      <c r="D5" s="1">
        <f t="shared" si="0"/>
        <v>4</v>
      </c>
      <c r="E5" s="19">
        <f t="shared" si="1"/>
        <v>16</v>
      </c>
    </row>
    <row r="6" spans="2:9">
      <c r="B6" s="24">
        <v>3</v>
      </c>
      <c r="C6" s="19">
        <v>9</v>
      </c>
      <c r="D6" s="1">
        <f t="shared" si="0"/>
        <v>-6</v>
      </c>
      <c r="E6" s="19">
        <f t="shared" si="1"/>
        <v>36</v>
      </c>
    </row>
    <row r="7" spans="2:9">
      <c r="B7" s="24">
        <v>2</v>
      </c>
      <c r="C7" s="19">
        <v>10</v>
      </c>
      <c r="D7" s="1">
        <f t="shared" si="0"/>
        <v>-8</v>
      </c>
      <c r="E7" s="19">
        <f t="shared" si="1"/>
        <v>64</v>
      </c>
    </row>
    <row r="8" spans="2:9">
      <c r="B8" s="24">
        <v>5</v>
      </c>
      <c r="C8" s="19">
        <v>1</v>
      </c>
      <c r="D8" s="1">
        <f t="shared" si="0"/>
        <v>4</v>
      </c>
      <c r="E8" s="19">
        <f t="shared" si="1"/>
        <v>16</v>
      </c>
    </row>
    <row r="9" spans="2:9">
      <c r="B9" s="24">
        <v>4</v>
      </c>
      <c r="C9" s="19">
        <v>6</v>
      </c>
      <c r="D9" s="1">
        <f t="shared" si="0"/>
        <v>-2</v>
      </c>
      <c r="E9" s="19">
        <f t="shared" si="1"/>
        <v>4</v>
      </c>
      <c r="I9" s="1">
        <v>3</v>
      </c>
    </row>
    <row r="10" spans="2:9">
      <c r="B10" s="24">
        <v>10</v>
      </c>
      <c r="C10" s="19">
        <v>4</v>
      </c>
      <c r="D10" s="1">
        <f t="shared" si="0"/>
        <v>6</v>
      </c>
      <c r="E10" s="19">
        <f t="shared" si="1"/>
        <v>36</v>
      </c>
    </row>
    <row r="11" spans="2:9">
      <c r="B11" s="24">
        <v>9</v>
      </c>
      <c r="C11" s="19">
        <v>7</v>
      </c>
      <c r="D11" s="1">
        <f t="shared" si="0"/>
        <v>2</v>
      </c>
      <c r="E11" s="19">
        <f t="shared" si="1"/>
        <v>4</v>
      </c>
    </row>
    <row r="12" spans="2:9" ht="15" thickBot="1">
      <c r="B12" s="24">
        <v>7</v>
      </c>
      <c r="C12" s="19">
        <v>8</v>
      </c>
      <c r="D12" s="1">
        <f t="shared" si="0"/>
        <v>-1</v>
      </c>
      <c r="E12" s="19">
        <f t="shared" si="1"/>
        <v>1</v>
      </c>
    </row>
    <row r="13" spans="2:9" ht="15" thickBot="1">
      <c r="B13" s="35" t="s">
        <v>89</v>
      </c>
      <c r="C13" s="47"/>
      <c r="D13" s="47"/>
      <c r="E13" s="3">
        <f>SUM(E3:E12)</f>
        <v>218</v>
      </c>
    </row>
    <row r="14" spans="2:9" ht="15" thickBot="1"/>
    <row r="15" spans="2:9">
      <c r="B15" s="48"/>
      <c r="C15" s="49"/>
    </row>
    <row r="16" spans="2:9">
      <c r="B16" s="50"/>
      <c r="C16" s="51"/>
    </row>
    <row r="17" spans="2:3" ht="15" thickBot="1">
      <c r="B17" s="52"/>
      <c r="C17" s="53"/>
    </row>
    <row r="18" spans="2:3" ht="15" thickBot="1"/>
    <row r="19" spans="2:3">
      <c r="B19" s="7" t="s">
        <v>90</v>
      </c>
      <c r="C19" s="20">
        <f>COUNT(B3:B12)</f>
        <v>10</v>
      </c>
    </row>
    <row r="20" spans="2:3" ht="16.2">
      <c r="B20" s="8" t="s">
        <v>91</v>
      </c>
      <c r="C20" s="19">
        <f>POWER(C19,2)</f>
        <v>100</v>
      </c>
    </row>
    <row r="21" spans="2:3" ht="16.2">
      <c r="B21" s="8" t="s">
        <v>92</v>
      </c>
      <c r="C21" s="19">
        <f>E13</f>
        <v>218</v>
      </c>
    </row>
    <row r="22" spans="2:3" ht="16.2">
      <c r="B22" s="8" t="s">
        <v>93</v>
      </c>
      <c r="C22" s="19">
        <f>6*C21</f>
        <v>1308</v>
      </c>
    </row>
    <row r="23" spans="2:3" ht="16.8" thickBot="1">
      <c r="B23" s="9" t="s">
        <v>94</v>
      </c>
      <c r="C23" s="21">
        <f>C19*(C20-1)</f>
        <v>990</v>
      </c>
    </row>
    <row r="24" spans="2:3" ht="15" thickBot="1"/>
    <row r="25" spans="2:3" ht="15" thickBot="1">
      <c r="B25" s="5" t="s">
        <v>95</v>
      </c>
      <c r="C25" s="6">
        <f>1-(C22/C23)</f>
        <v>-0.32121212121212128</v>
      </c>
    </row>
  </sheetData>
  <mergeCells count="2">
    <mergeCell ref="B13:D13"/>
    <mergeCell ref="B15:C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DC70-A0CF-4D02-9A0A-031587B6BDEB}">
  <dimension ref="B1:I37"/>
  <sheetViews>
    <sheetView topLeftCell="A22" zoomScale="70" zoomScaleNormal="70" workbookViewId="0">
      <selection activeCell="B34" sqref="B34:C35"/>
    </sheetView>
  </sheetViews>
  <sheetFormatPr defaultColWidth="12.77734375" defaultRowHeight="14.4"/>
  <cols>
    <col min="1" max="16384" width="12.77734375" style="1"/>
  </cols>
  <sheetData>
    <row r="1" spans="2:9" ht="15" thickBot="1"/>
    <row r="2" spans="2:9" ht="15" thickBot="1">
      <c r="B2" s="5" t="s">
        <v>7</v>
      </c>
      <c r="C2" s="3" t="s">
        <v>97</v>
      </c>
      <c r="D2" s="3" t="s">
        <v>96</v>
      </c>
      <c r="E2" s="10" t="s">
        <v>98</v>
      </c>
      <c r="F2" s="3" t="s">
        <v>107</v>
      </c>
      <c r="H2" s="3" t="s">
        <v>90</v>
      </c>
      <c r="I2" s="3">
        <f>COUNT(B3:B12)</f>
        <v>10</v>
      </c>
    </row>
    <row r="3" spans="2:9" ht="15" thickBot="1">
      <c r="B3" s="24">
        <v>20</v>
      </c>
      <c r="C3" s="19">
        <v>16</v>
      </c>
      <c r="D3" s="19">
        <f>B3-$I$3</f>
        <v>-4.5</v>
      </c>
      <c r="E3" s="1">
        <f>C3-$I$4</f>
        <v>-2</v>
      </c>
      <c r="F3" s="19">
        <f>D3*E3</f>
        <v>9</v>
      </c>
      <c r="H3" s="3" t="s">
        <v>99</v>
      </c>
      <c r="I3" s="3">
        <f>AVERAGE(B3:B12)</f>
        <v>24.5</v>
      </c>
    </row>
    <row r="4" spans="2:9" ht="15" thickBot="1">
      <c r="B4" s="24">
        <v>29</v>
      </c>
      <c r="C4" s="19">
        <v>21</v>
      </c>
      <c r="D4" s="19">
        <f t="shared" ref="D4:D12" si="0">B4-$I$3</f>
        <v>4.5</v>
      </c>
      <c r="E4" s="1">
        <f t="shared" ref="E4:E12" si="1">C4-$I$4</f>
        <v>3</v>
      </c>
      <c r="F4" s="19">
        <f t="shared" ref="F4:F12" si="2">D4*E4</f>
        <v>13.5</v>
      </c>
      <c r="H4" s="3" t="s">
        <v>100</v>
      </c>
      <c r="I4" s="3">
        <f>AVERAGE(C3:C12)</f>
        <v>18</v>
      </c>
    </row>
    <row r="5" spans="2:9">
      <c r="B5" s="24">
        <v>21</v>
      </c>
      <c r="C5" s="19">
        <v>16</v>
      </c>
      <c r="D5" s="19">
        <f t="shared" si="0"/>
        <v>-3.5</v>
      </c>
      <c r="E5" s="1">
        <f t="shared" si="1"/>
        <v>-2</v>
      </c>
      <c r="F5" s="19">
        <f t="shared" si="2"/>
        <v>7</v>
      </c>
    </row>
    <row r="6" spans="2:9">
      <c r="B6" s="24">
        <v>28</v>
      </c>
      <c r="C6" s="19">
        <v>20</v>
      </c>
      <c r="D6" s="19">
        <f t="shared" si="0"/>
        <v>3.5</v>
      </c>
      <c r="E6" s="1">
        <f t="shared" si="1"/>
        <v>2</v>
      </c>
      <c r="F6" s="19">
        <f t="shared" si="2"/>
        <v>7</v>
      </c>
    </row>
    <row r="7" spans="2:9">
      <c r="B7" s="24">
        <v>22</v>
      </c>
      <c r="C7" s="19">
        <v>17</v>
      </c>
      <c r="D7" s="19">
        <f t="shared" si="0"/>
        <v>-2.5</v>
      </c>
      <c r="E7" s="1">
        <f t="shared" si="1"/>
        <v>-1</v>
      </c>
      <c r="F7" s="19">
        <f t="shared" si="2"/>
        <v>2.5</v>
      </c>
    </row>
    <row r="8" spans="2:9">
      <c r="B8" s="24">
        <v>27</v>
      </c>
      <c r="C8" s="19">
        <v>19</v>
      </c>
      <c r="D8" s="19">
        <f t="shared" si="0"/>
        <v>2.5</v>
      </c>
      <c r="E8" s="1">
        <f t="shared" si="1"/>
        <v>1</v>
      </c>
      <c r="F8" s="19">
        <f t="shared" si="2"/>
        <v>2.5</v>
      </c>
    </row>
    <row r="9" spans="2:9">
      <c r="B9" s="24">
        <v>23</v>
      </c>
      <c r="C9" s="19">
        <v>17</v>
      </c>
      <c r="D9" s="19">
        <f t="shared" si="0"/>
        <v>-1.5</v>
      </c>
      <c r="E9" s="1">
        <f t="shared" si="1"/>
        <v>-1</v>
      </c>
      <c r="F9" s="19">
        <f t="shared" si="2"/>
        <v>1.5</v>
      </c>
    </row>
    <row r="10" spans="2:9">
      <c r="B10" s="24">
        <v>26</v>
      </c>
      <c r="C10" s="19">
        <v>19</v>
      </c>
      <c r="D10" s="19">
        <f t="shared" si="0"/>
        <v>1.5</v>
      </c>
      <c r="E10" s="1">
        <f t="shared" si="1"/>
        <v>1</v>
      </c>
      <c r="F10" s="19">
        <f t="shared" si="2"/>
        <v>1.5</v>
      </c>
    </row>
    <row r="11" spans="2:9">
      <c r="B11" s="24">
        <v>24</v>
      </c>
      <c r="C11" s="19">
        <v>18</v>
      </c>
      <c r="D11" s="19">
        <f t="shared" si="0"/>
        <v>-0.5</v>
      </c>
      <c r="E11" s="1">
        <f t="shared" si="1"/>
        <v>0</v>
      </c>
      <c r="F11" s="19">
        <f t="shared" si="2"/>
        <v>0</v>
      </c>
    </row>
    <row r="12" spans="2:9" ht="15" thickBot="1">
      <c r="B12" s="26">
        <v>25</v>
      </c>
      <c r="C12" s="21">
        <v>17</v>
      </c>
      <c r="D12" s="21">
        <f t="shared" si="0"/>
        <v>0.5</v>
      </c>
      <c r="E12" s="29">
        <f t="shared" si="1"/>
        <v>-1</v>
      </c>
      <c r="F12" s="21">
        <f t="shared" si="2"/>
        <v>-0.5</v>
      </c>
    </row>
    <row r="13" spans="2:9" ht="15" thickBot="1">
      <c r="B13" s="35" t="s">
        <v>89</v>
      </c>
      <c r="C13" s="47"/>
      <c r="D13" s="47"/>
      <c r="E13" s="47"/>
      <c r="F13" s="3">
        <f>SUM(F3:F12)</f>
        <v>44</v>
      </c>
    </row>
    <row r="14" spans="2:9" ht="15" thickBot="1"/>
    <row r="15" spans="2:9" ht="15" thickBot="1">
      <c r="B15" s="35" t="s">
        <v>106</v>
      </c>
      <c r="C15" s="47"/>
      <c r="D15" s="47"/>
      <c r="E15" s="47"/>
      <c r="F15" s="36"/>
    </row>
    <row r="16" spans="2:9" ht="15" thickBot="1"/>
    <row r="17" spans="2:7">
      <c r="B17" s="48"/>
      <c r="C17" s="63"/>
      <c r="D17" s="63"/>
      <c r="E17" s="66">
        <f>F13/(I2-1)</f>
        <v>4.8888888888888893</v>
      </c>
      <c r="F17" s="67"/>
    </row>
    <row r="18" spans="2:7">
      <c r="B18" s="50"/>
      <c r="C18" s="64"/>
      <c r="D18" s="64"/>
      <c r="E18" s="68"/>
      <c r="F18" s="69"/>
    </row>
    <row r="19" spans="2:7" ht="15" thickBot="1">
      <c r="B19" s="52"/>
      <c r="C19" s="65"/>
      <c r="D19" s="65"/>
      <c r="E19" s="70"/>
      <c r="F19" s="71"/>
    </row>
    <row r="20" spans="2:7" ht="15" thickBot="1"/>
    <row r="21" spans="2:7" ht="15" thickBot="1">
      <c r="B21" s="35" t="s">
        <v>101</v>
      </c>
      <c r="C21" s="47"/>
      <c r="D21" s="47"/>
      <c r="E21" s="47"/>
      <c r="F21" s="36"/>
    </row>
    <row r="22" spans="2:7" ht="15" thickBot="1"/>
    <row r="23" spans="2:7" ht="15" thickBot="1">
      <c r="B23" s="35" t="s">
        <v>13</v>
      </c>
      <c r="C23" s="36"/>
      <c r="G23" s="15"/>
    </row>
    <row r="24" spans="2:7" ht="15" thickBot="1">
      <c r="B24" s="35"/>
      <c r="C24" s="36"/>
    </row>
    <row r="25" spans="2:7" ht="15" thickBot="1">
      <c r="B25" s="35"/>
      <c r="C25" s="36"/>
    </row>
    <row r="26" spans="2:7" ht="15" thickBot="1">
      <c r="B26" s="35"/>
      <c r="C26" s="36"/>
    </row>
    <row r="27" spans="2:7" ht="15" thickBot="1">
      <c r="B27" s="3" t="s">
        <v>102</v>
      </c>
      <c r="C27" s="30">
        <f>_xlfn.STDEV.S(B3:B12)</f>
        <v>3.0276503540974917</v>
      </c>
    </row>
    <row r="28" spans="2:7" ht="15" thickBot="1">
      <c r="B28" s="3" t="s">
        <v>103</v>
      </c>
      <c r="C28" s="31">
        <f>_xlfn.STDEV.S(C3:C12)</f>
        <v>1.699673171197595</v>
      </c>
    </row>
    <row r="29" spans="2:7" ht="15" thickBot="1">
      <c r="B29" s="3" t="s">
        <v>104</v>
      </c>
      <c r="C29" s="32">
        <f>E17</f>
        <v>4.8888888888888893</v>
      </c>
    </row>
    <row r="30" spans="2:7" ht="15" thickBot="1">
      <c r="B30" s="3" t="s">
        <v>105</v>
      </c>
      <c r="C30" s="30">
        <f>(C29)/(C27*C28)</f>
        <v>0.95003373759256704</v>
      </c>
    </row>
    <row r="31" spans="2:7" ht="15" thickBot="1"/>
    <row r="32" spans="2:7" ht="15" thickBot="1">
      <c r="B32" s="35" t="s">
        <v>117</v>
      </c>
      <c r="C32" s="47"/>
      <c r="D32" s="47"/>
      <c r="E32" s="47"/>
      <c r="F32" s="36"/>
    </row>
    <row r="33" spans="2:5" ht="15" thickBot="1"/>
    <row r="34" spans="2:5">
      <c r="B34" s="54" t="s">
        <v>118</v>
      </c>
      <c r="C34" s="55"/>
      <c r="D34" s="58" t="s">
        <v>119</v>
      </c>
      <c r="E34" s="59"/>
    </row>
    <row r="35" spans="2:5" ht="15" thickBot="1">
      <c r="B35" s="56"/>
      <c r="C35" s="57"/>
      <c r="D35" s="60"/>
      <c r="E35" s="61"/>
    </row>
    <row r="36" spans="2:5">
      <c r="B36" s="54" t="s">
        <v>118</v>
      </c>
      <c r="C36" s="55"/>
      <c r="D36" s="62">
        <f>POWER(C30,2)</f>
        <v>0.90256410256410258</v>
      </c>
      <c r="E36" s="59"/>
    </row>
    <row r="37" spans="2:5" ht="15" thickBot="1">
      <c r="B37" s="56"/>
      <c r="C37" s="57"/>
      <c r="D37" s="60"/>
      <c r="E37" s="61"/>
    </row>
  </sheetData>
  <mergeCells count="12">
    <mergeCell ref="B15:F15"/>
    <mergeCell ref="B17:D19"/>
    <mergeCell ref="B32:F32"/>
    <mergeCell ref="B13:E13"/>
    <mergeCell ref="E17:F19"/>
    <mergeCell ref="B34:C35"/>
    <mergeCell ref="D34:E35"/>
    <mergeCell ref="B36:C37"/>
    <mergeCell ref="D36:E37"/>
    <mergeCell ref="B21:F21"/>
    <mergeCell ref="B23:C23"/>
    <mergeCell ref="B24:C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F3C8-8444-40A4-A9C2-B3BFE95A84C6}">
  <dimension ref="A1:J27"/>
  <sheetViews>
    <sheetView tabSelected="1" zoomScale="70" zoomScaleNormal="70" workbookViewId="0">
      <selection activeCell="H5" sqref="H5"/>
    </sheetView>
  </sheetViews>
  <sheetFormatPr defaultColWidth="12.77734375" defaultRowHeight="14.4"/>
  <cols>
    <col min="1" max="16384" width="12.77734375" style="1"/>
  </cols>
  <sheetData>
    <row r="1" spans="1:10" ht="15" thickBot="1">
      <c r="A1" s="22"/>
      <c r="B1" s="14"/>
      <c r="C1" s="14"/>
      <c r="D1" s="14"/>
      <c r="E1" s="23"/>
      <c r="F1" s="22"/>
      <c r="G1" s="14"/>
      <c r="H1" s="14"/>
      <c r="I1" s="14"/>
      <c r="J1" s="23"/>
    </row>
    <row r="2" spans="1:10" ht="15" thickBot="1">
      <c r="A2" s="24"/>
      <c r="B2" s="3" t="s">
        <v>108</v>
      </c>
      <c r="C2" s="3">
        <v>10.5</v>
      </c>
      <c r="E2" s="25"/>
      <c r="F2" s="24"/>
      <c r="G2" s="3" t="s">
        <v>109</v>
      </c>
      <c r="H2" s="3">
        <v>16</v>
      </c>
      <c r="J2" s="25"/>
    </row>
    <row r="3" spans="1:10" ht="15" thickBot="1">
      <c r="A3" s="24"/>
      <c r="B3" s="3" t="s">
        <v>116</v>
      </c>
      <c r="C3" s="3">
        <v>13.9</v>
      </c>
      <c r="E3" s="25"/>
      <c r="F3" s="24"/>
      <c r="G3" s="3" t="s">
        <v>110</v>
      </c>
      <c r="H3" s="3">
        <v>2.5</v>
      </c>
      <c r="J3" s="25"/>
    </row>
    <row r="4" spans="1:10" ht="15" thickBot="1">
      <c r="A4" s="24"/>
      <c r="B4" s="3" t="s">
        <v>109</v>
      </c>
      <c r="C4" s="3">
        <v>3.5</v>
      </c>
      <c r="E4" s="25"/>
      <c r="F4" s="24"/>
      <c r="G4" s="3" t="s">
        <v>111</v>
      </c>
      <c r="H4" s="3">
        <v>20</v>
      </c>
      <c r="J4" s="25"/>
    </row>
    <row r="5" spans="1:10" ht="15" thickBot="1">
      <c r="A5" s="24"/>
      <c r="B5" s="3" t="s">
        <v>110</v>
      </c>
      <c r="C5" s="3">
        <v>4.0999999999999996</v>
      </c>
      <c r="E5" s="25"/>
      <c r="F5" s="24"/>
      <c r="G5" s="3" t="s">
        <v>112</v>
      </c>
      <c r="H5" s="3">
        <v>400</v>
      </c>
      <c r="J5" s="25"/>
    </row>
    <row r="6" spans="1:10" ht="15" thickBot="1">
      <c r="A6" s="24"/>
      <c r="B6" s="3" t="s">
        <v>111</v>
      </c>
      <c r="C6" s="3">
        <v>10</v>
      </c>
      <c r="E6" s="25"/>
      <c r="F6" s="24"/>
      <c r="J6" s="25"/>
    </row>
    <row r="7" spans="1:10" ht="15" thickBot="1">
      <c r="A7" s="24"/>
      <c r="B7" s="3" t="s">
        <v>112</v>
      </c>
      <c r="C7" s="3">
        <v>1364</v>
      </c>
      <c r="E7" s="25"/>
      <c r="F7" s="24"/>
      <c r="G7" s="35" t="s">
        <v>113</v>
      </c>
      <c r="H7" s="47"/>
      <c r="I7" s="36"/>
      <c r="J7" s="25"/>
    </row>
    <row r="8" spans="1:10" ht="15" thickBot="1">
      <c r="A8" s="24"/>
      <c r="E8" s="25"/>
      <c r="F8" s="24"/>
      <c r="J8" s="25"/>
    </row>
    <row r="9" spans="1:10" ht="15" thickBot="1">
      <c r="A9" s="24"/>
      <c r="B9" s="35" t="s">
        <v>113</v>
      </c>
      <c r="C9" s="47"/>
      <c r="D9" s="36"/>
      <c r="E9" s="25"/>
      <c r="F9" s="24"/>
      <c r="G9" s="35" t="s">
        <v>13</v>
      </c>
      <c r="H9" s="47"/>
      <c r="I9" s="36"/>
      <c r="J9" s="25"/>
    </row>
    <row r="10" spans="1:10" ht="15" thickBot="1">
      <c r="A10" s="24"/>
      <c r="E10" s="25"/>
      <c r="F10" s="24"/>
      <c r="G10" s="37"/>
      <c r="H10" s="72"/>
      <c r="I10" s="38"/>
      <c r="J10" s="25"/>
    </row>
    <row r="11" spans="1:10" ht="15" thickBot="1">
      <c r="A11" s="24"/>
      <c r="B11" s="35" t="s">
        <v>13</v>
      </c>
      <c r="C11" s="47"/>
      <c r="D11" s="36"/>
      <c r="E11" s="25"/>
      <c r="F11" s="24"/>
      <c r="G11" s="39"/>
      <c r="H11" s="73"/>
      <c r="I11" s="40"/>
      <c r="J11" s="25"/>
    </row>
    <row r="12" spans="1:10" ht="15" thickBot="1">
      <c r="A12" s="24"/>
      <c r="B12" s="39"/>
      <c r="C12" s="73"/>
      <c r="D12" s="40"/>
      <c r="E12" s="25"/>
      <c r="F12" s="24"/>
      <c r="G12" s="41"/>
      <c r="H12" s="74"/>
      <c r="I12" s="42"/>
      <c r="J12" s="25"/>
    </row>
    <row r="13" spans="1:10" ht="15" thickBot="1">
      <c r="A13" s="24"/>
      <c r="B13" s="39"/>
      <c r="C13" s="73"/>
      <c r="D13" s="40"/>
      <c r="E13" s="25"/>
      <c r="F13" s="24"/>
      <c r="J13" s="25"/>
    </row>
    <row r="14" spans="1:10" ht="15" thickBot="1">
      <c r="A14" s="24"/>
      <c r="B14" s="41"/>
      <c r="C14" s="74"/>
      <c r="D14" s="42"/>
      <c r="E14" s="25"/>
      <c r="F14" s="24"/>
      <c r="G14" s="5" t="s">
        <v>114</v>
      </c>
      <c r="H14" s="3">
        <f>H5/(H4-1)</f>
        <v>21.05263157894737</v>
      </c>
      <c r="J14" s="25"/>
    </row>
    <row r="15" spans="1:10" ht="15" thickBot="1">
      <c r="A15" s="24"/>
      <c r="E15" s="25"/>
      <c r="F15" s="24"/>
      <c r="J15" s="25"/>
    </row>
    <row r="16" spans="1:10" ht="15" thickBot="1">
      <c r="A16" s="24"/>
      <c r="B16" s="5" t="s">
        <v>114</v>
      </c>
      <c r="C16" s="3">
        <f>C7/(C6-1)</f>
        <v>151.55555555555554</v>
      </c>
      <c r="E16" s="25"/>
      <c r="F16" s="24"/>
      <c r="J16" s="25"/>
    </row>
    <row r="17" spans="1:10" ht="15" thickBot="1">
      <c r="A17" s="24"/>
      <c r="E17" s="25"/>
      <c r="F17" s="24"/>
      <c r="G17" s="35" t="s">
        <v>115</v>
      </c>
      <c r="H17" s="47"/>
      <c r="I17" s="36"/>
      <c r="J17" s="25"/>
    </row>
    <row r="18" spans="1:10" ht="15" thickBot="1">
      <c r="A18" s="24"/>
      <c r="E18" s="25"/>
      <c r="F18" s="24"/>
      <c r="J18" s="25"/>
    </row>
    <row r="19" spans="1:10" ht="15" thickBot="1">
      <c r="A19" s="24"/>
      <c r="B19" s="35" t="s">
        <v>115</v>
      </c>
      <c r="C19" s="47"/>
      <c r="D19" s="36"/>
      <c r="E19" s="25"/>
      <c r="F19" s="24"/>
      <c r="G19" s="35" t="s">
        <v>13</v>
      </c>
      <c r="H19" s="36"/>
      <c r="J19" s="25"/>
    </row>
    <row r="20" spans="1:10" ht="15" thickBot="1">
      <c r="A20" s="24"/>
      <c r="E20" s="25"/>
      <c r="F20" s="24"/>
      <c r="G20" s="35"/>
      <c r="H20" s="36"/>
      <c r="J20" s="25"/>
    </row>
    <row r="21" spans="1:10" ht="15" thickBot="1">
      <c r="A21" s="24"/>
      <c r="B21" s="35" t="s">
        <v>13</v>
      </c>
      <c r="C21" s="36"/>
      <c r="E21" s="25"/>
      <c r="F21" s="24"/>
      <c r="G21" s="35"/>
      <c r="H21" s="36"/>
      <c r="J21" s="25"/>
    </row>
    <row r="22" spans="1:10" ht="15" thickBot="1">
      <c r="A22" s="24"/>
      <c r="B22" s="35"/>
      <c r="C22" s="36"/>
      <c r="E22" s="25"/>
      <c r="F22" s="24"/>
      <c r="G22" s="35"/>
      <c r="H22" s="36"/>
      <c r="J22" s="25"/>
    </row>
    <row r="23" spans="1:10" ht="15" thickBot="1">
      <c r="A23" s="24"/>
      <c r="B23" s="35"/>
      <c r="C23" s="36"/>
      <c r="E23" s="25"/>
      <c r="F23" s="24"/>
      <c r="J23" s="25"/>
    </row>
    <row r="24" spans="1:10" ht="15" thickBot="1">
      <c r="A24" s="24"/>
      <c r="B24" s="35"/>
      <c r="C24" s="36"/>
      <c r="E24" s="25"/>
      <c r="F24" s="24"/>
      <c r="G24" s="5" t="s">
        <v>105</v>
      </c>
      <c r="H24" s="3">
        <f>H14/(H2*H3)</f>
        <v>0.52631578947368429</v>
      </c>
      <c r="J24" s="25"/>
    </row>
    <row r="25" spans="1:10" ht="15" thickBot="1">
      <c r="A25" s="24"/>
      <c r="E25" s="25"/>
      <c r="F25" s="26"/>
      <c r="G25" s="29"/>
      <c r="H25" s="29"/>
      <c r="I25" s="29"/>
      <c r="J25" s="27"/>
    </row>
    <row r="26" spans="1:10" ht="15" thickBot="1">
      <c r="A26" s="24"/>
      <c r="B26" s="5" t="s">
        <v>105</v>
      </c>
      <c r="C26" s="3">
        <f>C16/(C4*C5)</f>
        <v>10.561362756484709</v>
      </c>
      <c r="E26" s="25"/>
    </row>
    <row r="27" spans="1:10" ht="15" thickBot="1">
      <c r="A27" s="26"/>
      <c r="B27" s="29"/>
      <c r="C27" s="29"/>
      <c r="D27" s="29"/>
      <c r="E27" s="27"/>
    </row>
  </sheetData>
  <mergeCells count="12">
    <mergeCell ref="G20:H22"/>
    <mergeCell ref="B19:D19"/>
    <mergeCell ref="B21:C21"/>
    <mergeCell ref="B22:C24"/>
    <mergeCell ref="B9:D9"/>
    <mergeCell ref="B12:D14"/>
    <mergeCell ref="B11:D11"/>
    <mergeCell ref="G7:I7"/>
    <mergeCell ref="G9:I9"/>
    <mergeCell ref="G10:I12"/>
    <mergeCell ref="G17:I17"/>
    <mergeCell ref="G19:H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2023-12-05T12:43:50Z</dcterms:modified>
</cp:coreProperties>
</file>