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Sem 5 Class Work\5 Fundamentals Of Statistical Analysis - Bhumika Mam\Assignments\Main Assignment\"/>
    </mc:Choice>
  </mc:AlternateContent>
  <xr:revisionPtr revIDLastSave="0" documentId="13_ncr:1_{145C7A59-3661-4468-BAC6-FA219E278A20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9" l="1"/>
  <c r="D20" i="9"/>
  <c r="C41" i="9" s="1"/>
  <c r="E41" i="9" s="1"/>
  <c r="D11" i="9"/>
  <c r="D4" i="7"/>
  <c r="D9" i="7"/>
  <c r="B13" i="7" s="1"/>
  <c r="D42" i="9"/>
  <c r="D43" i="9"/>
  <c r="D41" i="9"/>
  <c r="D18" i="9"/>
  <c r="D17" i="9"/>
  <c r="D16" i="9"/>
  <c r="D21" i="9" s="1"/>
  <c r="D13" i="9"/>
  <c r="D12" i="9"/>
  <c r="D5" i="7"/>
  <c r="D6" i="7"/>
  <c r="D7" i="7"/>
  <c r="D8" i="7"/>
  <c r="G28" i="6"/>
  <c r="G27" i="6"/>
  <c r="G26" i="6"/>
  <c r="J26" i="5"/>
  <c r="L23" i="5"/>
  <c r="C43" i="9" l="1"/>
  <c r="E43" i="9" s="1"/>
  <c r="C42" i="9"/>
  <c r="E42" i="9" s="1"/>
  <c r="D45" i="9" s="1"/>
  <c r="D28" i="9"/>
  <c r="E28" i="9" s="1"/>
  <c r="D27" i="9"/>
  <c r="E27" i="9" s="1"/>
  <c r="D26" i="9"/>
  <c r="E26" i="9" s="1"/>
  <c r="D31" i="9"/>
  <c r="E31" i="9" s="1"/>
  <c r="D33" i="9"/>
  <c r="E33" i="9" s="1"/>
  <c r="D32" i="9"/>
  <c r="E32" i="9" s="1"/>
  <c r="G29" i="6"/>
  <c r="E32" i="6" s="1"/>
  <c r="D36" i="9" l="1"/>
  <c r="G12" i="6" l="1"/>
  <c r="G11" i="6"/>
  <c r="G10" i="6"/>
  <c r="H24" i="5"/>
  <c r="H23" i="5"/>
  <c r="E5" i="5"/>
  <c r="E6" i="5"/>
  <c r="E7" i="5"/>
  <c r="E10" i="5"/>
  <c r="E11" i="5"/>
  <c r="E12" i="5"/>
  <c r="E13" i="5"/>
  <c r="E4" i="5"/>
  <c r="D5" i="5"/>
  <c r="F5" i="5" s="1"/>
  <c r="D9" i="5"/>
  <c r="D10" i="5"/>
  <c r="F10" i="5" s="1"/>
  <c r="D11" i="5"/>
  <c r="D12" i="5"/>
  <c r="D13" i="5"/>
  <c r="F13" i="5" s="1"/>
  <c r="D30" i="5"/>
  <c r="E8" i="5" s="1"/>
  <c r="D29" i="5"/>
  <c r="D6" i="5" s="1"/>
  <c r="F6" i="5" s="1"/>
  <c r="D28" i="5"/>
  <c r="G13" i="6" l="1"/>
  <c r="E16" i="6" s="1"/>
  <c r="F12" i="5"/>
  <c r="F11" i="5"/>
  <c r="D8" i="5"/>
  <c r="F8" i="5" s="1"/>
  <c r="D7" i="5"/>
  <c r="F7" i="5" s="1"/>
  <c r="E9" i="5"/>
  <c r="F9" i="5" s="1"/>
  <c r="D4" i="5"/>
  <c r="F4" i="5" s="1"/>
  <c r="F14" i="5" l="1"/>
  <c r="D31" i="5" s="1"/>
  <c r="B37" i="5" s="1"/>
  <c r="H25" i="5" s="1"/>
  <c r="H26" i="5" s="1"/>
  <c r="F29" i="5" s="1"/>
  <c r="B34" i="5" l="1"/>
  <c r="G17" i="4" l="1"/>
  <c r="H14" i="4"/>
  <c r="H13" i="4"/>
  <c r="H12" i="4"/>
  <c r="H11" i="4"/>
  <c r="H10" i="4"/>
  <c r="E14" i="4"/>
  <c r="E5" i="4"/>
  <c r="E6" i="4"/>
  <c r="E7" i="4"/>
  <c r="E8" i="4"/>
  <c r="E9" i="4"/>
  <c r="E10" i="4"/>
  <c r="E11" i="4"/>
  <c r="E12" i="4"/>
  <c r="E13" i="4"/>
  <c r="E4" i="4"/>
  <c r="D5" i="4"/>
  <c r="D6" i="4"/>
  <c r="D7" i="4"/>
  <c r="D8" i="4"/>
  <c r="D9" i="4"/>
  <c r="D10" i="4"/>
  <c r="D11" i="4"/>
  <c r="D12" i="4"/>
  <c r="D13" i="4"/>
  <c r="D4" i="4"/>
  <c r="E5" i="3" l="1"/>
  <c r="E12" i="3"/>
  <c r="E11" i="3"/>
  <c r="E10" i="3"/>
  <c r="E9" i="3"/>
  <c r="E8" i="3"/>
  <c r="E7" i="3"/>
  <c r="E6" i="3"/>
  <c r="E4" i="3"/>
  <c r="E3" i="3"/>
  <c r="H5" i="2" l="1"/>
  <c r="H4" i="2"/>
  <c r="H3" i="2"/>
  <c r="H90" i="1"/>
  <c r="D90" i="1"/>
  <c r="D68" i="1"/>
  <c r="H68" i="1"/>
  <c r="L30" i="1" l="1"/>
  <c r="I4" i="1" l="1"/>
  <c r="I5" i="1" s="1"/>
  <c r="H9" i="1"/>
  <c r="J5" i="1"/>
  <c r="J6" i="1"/>
  <c r="J7" i="1"/>
  <c r="J8" i="1"/>
  <c r="G4" i="1"/>
  <c r="I86" i="1" l="1"/>
  <c r="I90" i="1" s="1"/>
  <c r="H97" i="1" s="1"/>
  <c r="M86" i="1" s="1"/>
  <c r="E86" i="1"/>
  <c r="E90" i="1" s="1"/>
  <c r="D97" i="1" s="1"/>
  <c r="M85" i="1" s="1"/>
  <c r="I42" i="1"/>
  <c r="I46" i="1" s="1"/>
  <c r="H53" i="1" s="1"/>
  <c r="M42" i="1" s="1"/>
  <c r="I64" i="1"/>
  <c r="I68" i="1" s="1"/>
  <c r="H75" i="1" s="1"/>
  <c r="M64" i="1" s="1"/>
  <c r="E64" i="1"/>
  <c r="E68" i="1" s="1"/>
  <c r="D75" i="1" s="1"/>
  <c r="M63" i="1" s="1"/>
  <c r="E20" i="1"/>
  <c r="E42" i="1"/>
  <c r="E46" i="1" s="1"/>
  <c r="D53" i="1" s="1"/>
  <c r="M41" i="1" s="1"/>
  <c r="I20" i="1"/>
  <c r="I24" i="1" s="1"/>
  <c r="H31" i="1" s="1"/>
  <c r="I6" i="1"/>
  <c r="I7" i="1" s="1"/>
  <c r="I8" i="1" s="1"/>
  <c r="J4" i="1"/>
  <c r="J9" i="1" s="1"/>
  <c r="L90" i="1" l="1"/>
  <c r="L68" i="1"/>
  <c r="L46" i="1"/>
  <c r="E19" i="1"/>
  <c r="D24" i="1" s="1"/>
  <c r="I9" i="1"/>
</calcChain>
</file>

<file path=xl/sharedStrings.xml><?xml version="1.0" encoding="utf-8"?>
<sst xmlns="http://schemas.openxmlformats.org/spreadsheetml/2006/main" count="292" uniqueCount="146">
  <si>
    <t>Find Mean, Median, Mode, Quartile Deviation, Percentile Deviation and Decile Deviation</t>
  </si>
  <si>
    <t>Class</t>
  </si>
  <si>
    <t>f</t>
  </si>
  <si>
    <t>100-200</t>
  </si>
  <si>
    <t>200-300</t>
  </si>
  <si>
    <t>300-400</t>
  </si>
  <si>
    <t>400-500</t>
  </si>
  <si>
    <t>500-600</t>
  </si>
  <si>
    <t>x = (UL+11)/2</t>
  </si>
  <si>
    <t>fx</t>
  </si>
  <si>
    <t>Total</t>
  </si>
  <si>
    <t>Mean</t>
  </si>
  <si>
    <t>∑fx</t>
  </si>
  <si>
    <t>∑f</t>
  </si>
  <si>
    <t>Formula</t>
  </si>
  <si>
    <t>cf</t>
  </si>
  <si>
    <t>Mth class</t>
  </si>
  <si>
    <t>(n/2)</t>
  </si>
  <si>
    <t>L</t>
  </si>
  <si>
    <t>n/2</t>
  </si>
  <si>
    <t>C</t>
  </si>
  <si>
    <t>Median</t>
  </si>
  <si>
    <t>L+(((n/2)-cf)/f)*C</t>
  </si>
  <si>
    <t>Mode</t>
  </si>
  <si>
    <t>∑fx/∑f</t>
  </si>
  <si>
    <t>Zth Class</t>
  </si>
  <si>
    <t>High Value</t>
  </si>
  <si>
    <t>f0</t>
  </si>
  <si>
    <t>f1</t>
  </si>
  <si>
    <t>f2</t>
  </si>
  <si>
    <t>L+((f1-f0)/(2*f1-f0-f2))*C</t>
  </si>
  <si>
    <t>Q1</t>
  </si>
  <si>
    <t>Q1th Class</t>
  </si>
  <si>
    <t>(n/4)</t>
  </si>
  <si>
    <t>L+(((n/4)-cf)/f)*C</t>
  </si>
  <si>
    <t>Q3</t>
  </si>
  <si>
    <t>Q3th Class</t>
  </si>
  <si>
    <t>L+((3*(n/4)-cf)/f)*C</t>
  </si>
  <si>
    <t>Quartile Deviation</t>
  </si>
  <si>
    <t>(Q3-Q1)/2</t>
  </si>
  <si>
    <t>D1</t>
  </si>
  <si>
    <t>D1th Class</t>
  </si>
  <si>
    <t>(n/10)</t>
  </si>
  <si>
    <t>D9</t>
  </si>
  <si>
    <t>D9th Class</t>
  </si>
  <si>
    <t>D7</t>
  </si>
  <si>
    <t>9*(n/10)</t>
  </si>
  <si>
    <t>Decile Deviation</t>
  </si>
  <si>
    <t>(D9-D1)/2</t>
  </si>
  <si>
    <t>P10</t>
  </si>
  <si>
    <t>10*(n/100)</t>
  </si>
  <si>
    <t>L+((10*(n/100)-cf)/f)*C</t>
  </si>
  <si>
    <t>P10th Class</t>
  </si>
  <si>
    <t>L+((9*(n/10)-cf)/f)*C</t>
  </si>
  <si>
    <t>P90</t>
  </si>
  <si>
    <t>P90th Class</t>
  </si>
  <si>
    <t>90*(n/100)</t>
  </si>
  <si>
    <t>L+((90*(n/10)-cf)/f)*C</t>
  </si>
  <si>
    <t>Percentile Deviation</t>
  </si>
  <si>
    <t>(P90-P10)/2</t>
  </si>
  <si>
    <t>The following are the marks (out of 100) of 60 students in mathematics. Construct a grouped frequency distribution table with width 10 of each class starting from 0 – 9.</t>
  </si>
  <si>
    <t>x</t>
  </si>
  <si>
    <t>COUNT</t>
  </si>
  <si>
    <t>MAX</t>
  </si>
  <si>
    <t>MIN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</si>
  <si>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</si>
  <si>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</si>
  <si>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</si>
  <si>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</si>
  <si>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</si>
  <si>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</si>
  <si>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</si>
  <si>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</si>
  <si>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</si>
  <si>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90-99</t>
  </si>
  <si>
    <t>BIN</t>
  </si>
  <si>
    <t>Frequency</t>
  </si>
  <si>
    <t>Find Mean, Median, Mode, Quartiles, P69, P89, P10, D7, D5 and GM</t>
  </si>
  <si>
    <t>MEAN</t>
  </si>
  <si>
    <t>MEDIAN</t>
  </si>
  <si>
    <t>MODE</t>
  </si>
  <si>
    <t>Q2</t>
  </si>
  <si>
    <t>P69</t>
  </si>
  <si>
    <t>P89</t>
  </si>
  <si>
    <t>The rank in statistics and accountancy of 10 students are given in brackets. Find the rank correlation co-efficient.</t>
  </si>
  <si>
    <t>Rank A</t>
  </si>
  <si>
    <t>Rank B</t>
  </si>
  <si>
    <t>d</t>
  </si>
  <si>
    <r>
      <t>d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</si>
  <si>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Rank Corr. Co-Efficient</t>
  </si>
  <si>
    <t>n</t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</si>
  <si>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</si>
  <si>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∑d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</t>
    </r>
  </si>
  <si>
    <r>
      <t>6∑d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</t>
    </r>
  </si>
  <si>
    <r>
      <t>n(n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-1)</t>
    </r>
  </si>
  <si>
    <t xml:space="preserve">Find the correlation co-efficient and covariance and coefficient of determination. </t>
  </si>
  <si>
    <t>y</t>
  </si>
  <si>
    <t>x-x̄</t>
  </si>
  <si>
    <t>y-ȳ</t>
  </si>
  <si>
    <t>(x-x̄) *( y-ȳ)</t>
  </si>
  <si>
    <t>Population</t>
  </si>
  <si>
    <t>Sample</t>
  </si>
  <si>
    <t>Covarience</t>
  </si>
  <si>
    <t>x̄</t>
  </si>
  <si>
    <t>ȳ</t>
  </si>
  <si>
    <t>Σ(x-x̄) *( y-ȳ)</t>
  </si>
  <si>
    <t>Covariance Population</t>
  </si>
  <si>
    <t>Covariance Sample</t>
  </si>
  <si>
    <t>Correlation Coefficient</t>
  </si>
  <si>
    <t>r</t>
  </si>
  <si>
    <t>SD of x</t>
  </si>
  <si>
    <t>SD of y</t>
  </si>
  <si>
    <t>COV(x,y)</t>
  </si>
  <si>
    <t>Average of x</t>
  </si>
  <si>
    <t>Average of y</t>
  </si>
  <si>
    <t>Standard Deviation of x</t>
  </si>
  <si>
    <t>Standard Deviation of y</t>
  </si>
  <si>
    <t>Find co-efficient of correlation from following results:</t>
  </si>
  <si>
    <t>Co-Effiecient Of Determination</t>
  </si>
  <si>
    <t>Price</t>
  </si>
  <si>
    <t>Probability</t>
  </si>
  <si>
    <t>Consider the following data relating to the share price of ABC Ltd &amp; Calculate expected price of the share of ABC Ltd</t>
  </si>
  <si>
    <t>Expected Price = Σx</t>
  </si>
  <si>
    <t>From the below find out Expected Returns, Variance &amp; Co-variance.</t>
  </si>
  <si>
    <t>Event</t>
  </si>
  <si>
    <t>Boom</t>
  </si>
  <si>
    <t>Normal</t>
  </si>
  <si>
    <t>Slow</t>
  </si>
  <si>
    <r>
      <t>R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>(%)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</si>
  <si>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(%)</t>
    </r>
  </si>
  <si>
    <t>Expected Returns</t>
  </si>
  <si>
    <t>P(i)</t>
  </si>
  <si>
    <r>
      <t>P(i)*R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>(%)</t>
    </r>
  </si>
  <si>
    <r>
      <t>P(i)*R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(%)</t>
    </r>
  </si>
  <si>
    <t>Variance</t>
  </si>
  <si>
    <r>
      <t>R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>(%)-ER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</si>
  <si>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Expected Return Of A (ER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>)</t>
    </r>
  </si>
  <si>
    <r>
      <t>Expected Return Of B (ER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</si>
  <si>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r>
      <t>(R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>(%)-ER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>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</si>
  <si>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P(i)*(R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>(%)-ER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>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</si>
  <si>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(R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(%)-ER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</si>
  <si>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P(i)*(R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(%)-ER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</si>
  <si>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Variance Of A (Var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>)</t>
    </r>
  </si>
  <si>
    <r>
      <t>Variance Of B (Var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</si>
  <si>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t>Co-Variance</t>
  </si>
  <si>
    <r>
      <t>R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(%)-ER</t>
    </r>
    <r>
      <rPr>
        <b/>
        <vertAlign val="subscript"/>
        <sz val="11"/>
        <color theme="1"/>
        <rFont val="Calibri"/>
        <family val="2"/>
        <scheme val="minor"/>
      </rPr>
      <t>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</si>
</sst>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574189</xdr:colOff>
      <xdr:row>14</xdr:row>
      <xdr:rowOff>90095</xdr:rowOff>
    </xdr:from>
    <xdr:ext cx="581378" cy="3568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974CBEA-2C6B-4EAF-B984-9336745A7FFF}"/>
                </a:ext>
              </a:extLst>
            </xdr:cNvPr>
            <xdr:cNvSpPr txBox="1"/>
          </xdr:nvSpPr>
          <xdr:spPr>
            <a:xfrm>
              <a:off x="8156089" y="12655475"/>
              <a:ext cx="581378" cy="356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IN" sz="1100" b="1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𝒇𝒙</m:t>
                            </m:r>
                          </m:e>
                        </m:nary>
                      </m:num>
                      <m:den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𝜮</m:t>
                        </m:r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𝒇</m:t>
                        </m:r>
                      </m:den>
                    </m:f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974CBEA-2C6B-4EAF-B984-9336745A7FFF}"/>
                </a:ext>
              </a:extLst>
            </xdr:cNvPr>
            <xdr:cNvSpPr txBox="1"/>
          </xdr:nvSpPr>
          <xdr:spPr>
            <a:xfrm>
              <a:off x="8156089" y="12655475"/>
              <a:ext cx="581378" cy="356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IN" sz="1100" b="1" i="0">
                  <a:latin typeface="Cambria Math" panose="02040503050406030204" pitchFamily="18" charset="0"/>
                </a:rPr>
                <a:t>=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(∑128▒</a:t>
              </a:r>
              <a:r>
                <a:rPr lang="en-IN" sz="1100" b="1" i="0">
                  <a:latin typeface="Cambria Math" panose="02040503050406030204" pitchFamily="18" charset="0"/>
                </a:rPr>
                <a:t>𝒇𝒙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100" b="1" i="0">
                  <a:latin typeface="Cambria Math" panose="02040503050406030204" pitchFamily="18" charset="0"/>
                </a:rPr>
                <a:t>𝜮𝒇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7</xdr:col>
      <xdr:colOff>91440</xdr:colOff>
      <xdr:row>14</xdr:row>
      <xdr:rowOff>83820</xdr:rowOff>
    </xdr:from>
    <xdr:ext cx="1437958" cy="401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C3644F5-FFA9-49DF-8D52-A22FAFCDF63A}"/>
                </a:ext>
              </a:extLst>
            </xdr:cNvPr>
            <xdr:cNvSpPr txBox="1"/>
          </xdr:nvSpPr>
          <xdr:spPr>
            <a:xfrm>
              <a:off x="7673340" y="13190220"/>
              <a:ext cx="1437958" cy="401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000" b="1" i="1">
                        <a:latin typeface="Cambria Math" panose="02040503050406030204" pitchFamily="18" charset="0"/>
                      </a:rPr>
                      <m:t>𝑴</m:t>
                    </m:r>
                    <m:r>
                      <a:rPr lang="en-IN" sz="10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IN" sz="1000" b="1" i="1">
                        <a:latin typeface="Cambria Math" panose="02040503050406030204" pitchFamily="18" charset="0"/>
                      </a:rPr>
                      <m:t>𝑳</m:t>
                    </m:r>
                    <m:r>
                      <a:rPr lang="en-IN" sz="1000" b="1" i="0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IN" sz="10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0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d>
                              <m:dPr>
                                <m:ctrlPr>
                                  <a:rPr lang="en-IN" sz="10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IN" sz="10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IN" sz="1000" b="1" i="1">
                                        <a:latin typeface="Cambria Math" panose="02040503050406030204" pitchFamily="18" charset="0"/>
                                      </a:rPr>
                                      <m:t>𝒏</m:t>
                                    </m:r>
                                  </m:num>
                                  <m:den>
                                    <m:r>
                                      <a:rPr lang="en-IN" sz="1000" b="1" i="0">
                                        <a:latin typeface="Cambria Math" panose="02040503050406030204" pitchFamily="18" charset="0"/>
                                      </a:rPr>
                                      <m:t>𝟐</m:t>
                                    </m:r>
                                  </m:den>
                                </m:f>
                              </m:e>
                            </m:d>
                            <m:r>
                              <a:rPr lang="en-IN" sz="1000" b="1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𝑪𝒇</m:t>
                            </m:r>
                          </m:num>
                          <m:den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den>
                        </m:f>
                      </m:e>
                    </m:d>
                    <m:r>
                      <a:rPr lang="en-IN" sz="1000" b="1" i="0">
                        <a:latin typeface="Cambria Math" panose="02040503050406030204" pitchFamily="18" charset="0"/>
                      </a:rPr>
                      <m:t>×</m:t>
                    </m:r>
                    <m:r>
                      <a:rPr lang="en-IN" sz="1000" b="1" i="1">
                        <a:latin typeface="Cambria Math" panose="02040503050406030204" pitchFamily="18" charset="0"/>
                      </a:rPr>
                      <m:t>𝑪</m:t>
                    </m:r>
                  </m:oMath>
                </m:oMathPara>
              </a14:m>
              <a:endParaRPr lang="en-IN" sz="10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C3644F5-FFA9-49DF-8D52-A22FAFCDF63A}"/>
                </a:ext>
              </a:extLst>
            </xdr:cNvPr>
            <xdr:cNvSpPr txBox="1"/>
          </xdr:nvSpPr>
          <xdr:spPr>
            <a:xfrm>
              <a:off x="7673340" y="13190220"/>
              <a:ext cx="1437958" cy="401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000" b="1" i="0">
                  <a:latin typeface="Cambria Math" panose="02040503050406030204" pitchFamily="18" charset="0"/>
                </a:rPr>
                <a:t>𝑴=𝑳+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(((</a:t>
              </a:r>
              <a:r>
                <a:rPr lang="en-IN" sz="1000" b="1" i="0">
                  <a:latin typeface="Cambria Math" panose="02040503050406030204" pitchFamily="18" charset="0"/>
                </a:rPr>
                <a:t>𝒏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IN" sz="1000" b="1" i="0">
                  <a:latin typeface="Cambria Math" panose="02040503050406030204" pitchFamily="18" charset="0"/>
                </a:rPr>
                <a:t>𝟐)−𝑪𝒇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000" b="1" i="0">
                  <a:latin typeface="Cambria Math" panose="02040503050406030204" pitchFamily="18" charset="0"/>
                </a:rPr>
                <a:t>𝒇)×𝑪</a:t>
              </a:r>
              <a:endParaRPr lang="en-IN" sz="1000" b="1"/>
            </a:p>
          </xdr:txBody>
        </xdr:sp>
      </mc:Fallback>
    </mc:AlternateContent>
    <xdr:clientData/>
  </xdr:oneCellAnchor>
  <xdr:oneCellAnchor>
    <xdr:from>
      <xdr:col>11</xdr:col>
      <xdr:colOff>108857</xdr:colOff>
      <xdr:row>14</xdr:row>
      <xdr:rowOff>97972</xdr:rowOff>
    </xdr:from>
    <xdr:ext cx="1507720" cy="31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E50C105-1BF7-40DC-9F26-C75E875D5DB7}"/>
                </a:ext>
              </a:extLst>
            </xdr:cNvPr>
            <xdr:cNvSpPr txBox="1"/>
          </xdr:nvSpPr>
          <xdr:spPr>
            <a:xfrm>
              <a:off x="7690757" y="13890172"/>
              <a:ext cx="1507720" cy="31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000" b="1" i="0">
                        <a:latin typeface="Cambria Math" panose="02040503050406030204" pitchFamily="18" charset="0"/>
                      </a:rPr>
                      <m:t>𝐙</m:t>
                    </m:r>
                    <m:r>
                      <a:rPr lang="en-IN" sz="10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IN" sz="1000" b="1" i="0">
                        <a:latin typeface="Cambria Math" panose="02040503050406030204" pitchFamily="18" charset="0"/>
                      </a:rPr>
                      <m:t>𝐋</m:t>
                    </m:r>
                    <m:r>
                      <a:rPr lang="en-IN" sz="1000" b="1" i="0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IN" sz="10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0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e>
                          <m:sub>
                            <m:r>
                              <a:rPr lang="en-IN" sz="1000" b="1" i="0">
                                <a:latin typeface="Cambria Math" panose="02040503050406030204" pitchFamily="18" charset="0"/>
                              </a:rPr>
                              <m:t>𝟏</m:t>
                            </m:r>
                          </m:sub>
                        </m:sSub>
                        <m:r>
                          <a:rPr lang="en-IN" sz="1000" b="1" i="0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IN" sz="10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e>
                          <m:sub>
                            <m:r>
                              <a:rPr lang="en-IN" sz="1000" b="1" i="0">
                                <a:latin typeface="Cambria Math" panose="02040503050406030204" pitchFamily="18" charset="0"/>
                              </a:rPr>
                              <m:t>𝟎</m:t>
                            </m:r>
                          </m:sub>
                        </m:sSub>
                      </m:num>
                      <m:den>
                        <m:r>
                          <a:rPr lang="en-IN" sz="1000" b="1" i="0">
                            <a:latin typeface="Cambria Math" panose="02040503050406030204" pitchFamily="18" charset="0"/>
                          </a:rPr>
                          <m:t>𝟐</m:t>
                        </m:r>
                        <m:sSub>
                          <m:sSubPr>
                            <m:ctrlPr>
                              <a:rPr lang="en-IN" sz="10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e>
                          <m:sub>
                            <m:r>
                              <a:rPr lang="en-IN" sz="1000" b="1" i="0">
                                <a:latin typeface="Cambria Math" panose="02040503050406030204" pitchFamily="18" charset="0"/>
                              </a:rPr>
                              <m:t>𝟏</m:t>
                            </m:r>
                          </m:sub>
                        </m:sSub>
                        <m:r>
                          <a:rPr lang="en-IN" sz="1000" b="1" i="0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IN" sz="10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e>
                          <m:sub>
                            <m:r>
                              <a:rPr lang="en-IN" sz="1000" b="1" i="0">
                                <a:latin typeface="Cambria Math" panose="02040503050406030204" pitchFamily="18" charset="0"/>
                              </a:rPr>
                              <m:t>𝟎</m:t>
                            </m:r>
                          </m:sub>
                        </m:sSub>
                        <m:r>
                          <a:rPr lang="en-IN" sz="1000" b="1" i="0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IN" sz="10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e>
                          <m:sub>
                            <m:r>
                              <a:rPr lang="en-IN" sz="1000" b="1" i="0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b>
                        </m:sSub>
                      </m:den>
                    </m:f>
                    <m:r>
                      <a:rPr lang="en-IN" sz="1000" b="1" i="0">
                        <a:latin typeface="Cambria Math" panose="02040503050406030204" pitchFamily="18" charset="0"/>
                      </a:rPr>
                      <m:t>×</m:t>
                    </m:r>
                    <m:r>
                      <a:rPr lang="en-IN" sz="1000" b="1" i="1">
                        <a:latin typeface="Cambria Math" panose="02040503050406030204" pitchFamily="18" charset="0"/>
                      </a:rPr>
                      <m:t>𝑪</m:t>
                    </m:r>
                  </m:oMath>
                </m:oMathPara>
              </a14:m>
              <a:endParaRPr lang="en-IN" sz="1000" b="1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E50C105-1BF7-40DC-9F26-C75E875D5DB7}"/>
                </a:ext>
              </a:extLst>
            </xdr:cNvPr>
            <xdr:cNvSpPr txBox="1"/>
          </xdr:nvSpPr>
          <xdr:spPr>
            <a:xfrm>
              <a:off x="7690757" y="13890172"/>
              <a:ext cx="1507720" cy="31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000" b="1" i="0">
                  <a:latin typeface="Cambria Math" panose="02040503050406030204" pitchFamily="18" charset="0"/>
                </a:rPr>
                <a:t>𝐙=𝐋+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000" b="1" i="0">
                  <a:latin typeface="Cambria Math" panose="02040503050406030204" pitchFamily="18" charset="0"/>
                </a:rPr>
                <a:t>𝒇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000" b="1" i="0">
                  <a:latin typeface="Cambria Math" panose="02040503050406030204" pitchFamily="18" charset="0"/>
                </a:rPr>
                <a:t>𝟏−𝒇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000" b="1" i="0">
                  <a:latin typeface="Cambria Math" panose="02040503050406030204" pitchFamily="18" charset="0"/>
                </a:rPr>
                <a:t>𝟎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)/(</a:t>
              </a:r>
              <a:r>
                <a:rPr lang="en-IN" sz="1000" b="1" i="0">
                  <a:latin typeface="Cambria Math" panose="02040503050406030204" pitchFamily="18" charset="0"/>
                </a:rPr>
                <a:t>𝟐𝒇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000" b="1" i="0">
                  <a:latin typeface="Cambria Math" panose="02040503050406030204" pitchFamily="18" charset="0"/>
                </a:rPr>
                <a:t>𝟏−𝒇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000" b="1" i="0">
                  <a:latin typeface="Cambria Math" panose="02040503050406030204" pitchFamily="18" charset="0"/>
                </a:rPr>
                <a:t>𝟎−𝒇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000" b="1" i="0">
                  <a:latin typeface="Cambria Math" panose="02040503050406030204" pitchFamily="18" charset="0"/>
                </a:rPr>
                <a:t>𝟐 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IN" sz="1000" b="1" i="0">
                  <a:latin typeface="Cambria Math" panose="02040503050406030204" pitchFamily="18" charset="0"/>
                </a:rPr>
                <a:t>×𝑪</a:t>
              </a:r>
              <a:endParaRPr lang="en-IN" sz="1000" b="1"/>
            </a:p>
          </xdr:txBody>
        </xdr:sp>
      </mc:Fallback>
    </mc:AlternateContent>
    <xdr:clientData/>
  </xdr:oneCellAnchor>
  <xdr:oneCellAnchor>
    <xdr:from>
      <xdr:col>3</xdr:col>
      <xdr:colOff>239486</xdr:colOff>
      <xdr:row>36</xdr:row>
      <xdr:rowOff>59871</xdr:rowOff>
    </xdr:from>
    <xdr:ext cx="1290417" cy="4412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10EBD61-052F-428D-914C-1E9D9A4A7CCD}"/>
                </a:ext>
              </a:extLst>
            </xdr:cNvPr>
            <xdr:cNvSpPr txBox="1"/>
          </xdr:nvSpPr>
          <xdr:spPr>
            <a:xfrm>
              <a:off x="7783286" y="8060871"/>
              <a:ext cx="1290417" cy="4412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1" i="1">
                        <a:latin typeface="Cambria Math" panose="02040503050406030204" pitchFamily="18" charset="0"/>
                      </a:rPr>
                      <m:t>𝑳</m:t>
                    </m:r>
                    <m:r>
                      <a:rPr lang="en-IN" sz="1100" b="1" i="0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𝑸</m:t>
                            </m:r>
                          </m:e>
                          <m:sub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sub>
                        </m:sSub>
                        <m:d>
                          <m:d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IN" sz="1100" b="1" i="1">
                                    <a:latin typeface="Cambria Math" panose="02040503050406030204" pitchFamily="18" charset="0"/>
                                  </a:rPr>
                                  <m:t>𝜼</m:t>
                                </m:r>
                              </m:num>
                              <m:den>
                                <m:r>
                                  <a:rPr lang="en-IN" sz="1100" b="1" i="0">
                                    <a:latin typeface="Cambria Math" panose="02040503050406030204" pitchFamily="18" charset="0"/>
                                  </a:rPr>
                                  <m:t>𝟒</m:t>
                                </m:r>
                              </m:den>
                            </m:f>
                          </m:e>
                        </m:d>
                        <m:r>
                          <a:rPr lang="en-IN" sz="1100" b="1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𝑪𝒇</m:t>
                        </m:r>
                      </m:num>
                      <m:den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𝒇</m:t>
                        </m:r>
                      </m:den>
                    </m:f>
                    <m:r>
                      <a:rPr lang="en-IN" sz="1100" b="1" i="0">
                        <a:latin typeface="Cambria Math" panose="02040503050406030204" pitchFamily="18" charset="0"/>
                      </a:rPr>
                      <m:t>×</m:t>
                    </m:r>
                    <m:r>
                      <a:rPr lang="en-IN" sz="1100" b="1" i="1">
                        <a:latin typeface="Cambria Math" panose="02040503050406030204" pitchFamily="18" charset="0"/>
                      </a:rPr>
                      <m:t>𝑪</m:t>
                    </m:r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10EBD61-052F-428D-914C-1E9D9A4A7CCD}"/>
                </a:ext>
              </a:extLst>
            </xdr:cNvPr>
            <xdr:cNvSpPr txBox="1"/>
          </xdr:nvSpPr>
          <xdr:spPr>
            <a:xfrm>
              <a:off x="7783286" y="8060871"/>
              <a:ext cx="1290417" cy="4412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𝑳+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1" i="0">
                  <a:latin typeface="Cambria Math" panose="02040503050406030204" pitchFamily="18" charset="0"/>
                </a:rPr>
                <a:t>𝑸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𝒏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en-IN" sz="1100" b="1" i="0">
                  <a:latin typeface="Cambria Math" panose="02040503050406030204" pitchFamily="18" charset="0"/>
                </a:rPr>
                <a:t>𝜼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IN" sz="1100" b="1" i="0">
                  <a:latin typeface="Cambria Math" panose="02040503050406030204" pitchFamily="18" charset="0"/>
                </a:rPr>
                <a:t>𝟒)−𝑪𝒇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100" b="1" i="0">
                  <a:latin typeface="Cambria Math" panose="02040503050406030204" pitchFamily="18" charset="0"/>
                </a:rPr>
                <a:t>𝒇×𝑪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7</xdr:col>
      <xdr:colOff>239486</xdr:colOff>
      <xdr:row>36</xdr:row>
      <xdr:rowOff>59871</xdr:rowOff>
    </xdr:from>
    <xdr:ext cx="1290417" cy="4412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30F9C27-8E13-4BD4-8AC9-AA534A18046D}"/>
                </a:ext>
              </a:extLst>
            </xdr:cNvPr>
            <xdr:cNvSpPr txBox="1"/>
          </xdr:nvSpPr>
          <xdr:spPr>
            <a:xfrm>
              <a:off x="1121229" y="7168242"/>
              <a:ext cx="1290417" cy="4412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1" i="1">
                        <a:latin typeface="Cambria Math" panose="02040503050406030204" pitchFamily="18" charset="0"/>
                      </a:rPr>
                      <m:t>𝑳</m:t>
                    </m:r>
                    <m:r>
                      <a:rPr lang="en-IN" sz="1100" b="1" i="0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𝑸</m:t>
                            </m:r>
                          </m:e>
                          <m:sub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sub>
                        </m:sSub>
                        <m:d>
                          <m:d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IN" sz="1100" b="1" i="1">
                                    <a:latin typeface="Cambria Math" panose="02040503050406030204" pitchFamily="18" charset="0"/>
                                  </a:rPr>
                                  <m:t>𝜼</m:t>
                                </m:r>
                              </m:num>
                              <m:den>
                                <m:r>
                                  <a:rPr lang="en-IN" sz="1100" b="1" i="0">
                                    <a:latin typeface="Cambria Math" panose="02040503050406030204" pitchFamily="18" charset="0"/>
                                  </a:rPr>
                                  <m:t>𝟒</m:t>
                                </m:r>
                              </m:den>
                            </m:f>
                          </m:e>
                        </m:d>
                        <m:r>
                          <a:rPr lang="en-IN" sz="1100" b="1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𝑪𝒇</m:t>
                        </m:r>
                      </m:num>
                      <m:den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𝒇</m:t>
                        </m:r>
                      </m:den>
                    </m:f>
                    <m:r>
                      <a:rPr lang="en-IN" sz="1100" b="1" i="0">
                        <a:latin typeface="Cambria Math" panose="02040503050406030204" pitchFamily="18" charset="0"/>
                      </a:rPr>
                      <m:t>×</m:t>
                    </m:r>
                    <m:r>
                      <a:rPr lang="en-IN" sz="1100" b="1" i="1">
                        <a:latin typeface="Cambria Math" panose="02040503050406030204" pitchFamily="18" charset="0"/>
                      </a:rPr>
                      <m:t>𝑪</m:t>
                    </m:r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30F9C27-8E13-4BD4-8AC9-AA534A18046D}"/>
                </a:ext>
              </a:extLst>
            </xdr:cNvPr>
            <xdr:cNvSpPr txBox="1"/>
          </xdr:nvSpPr>
          <xdr:spPr>
            <a:xfrm>
              <a:off x="1121229" y="7168242"/>
              <a:ext cx="1290417" cy="4412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𝑳+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1" i="0">
                  <a:latin typeface="Cambria Math" panose="02040503050406030204" pitchFamily="18" charset="0"/>
                </a:rPr>
                <a:t>𝑸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𝒏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en-IN" sz="1100" b="1" i="0">
                  <a:latin typeface="Cambria Math" panose="02040503050406030204" pitchFamily="18" charset="0"/>
                </a:rPr>
                <a:t>𝜼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IN" sz="1100" b="1" i="0">
                  <a:latin typeface="Cambria Math" panose="02040503050406030204" pitchFamily="18" charset="0"/>
                </a:rPr>
                <a:t>𝟒)−𝑪𝒇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100" b="1" i="0">
                  <a:latin typeface="Cambria Math" panose="02040503050406030204" pitchFamily="18" charset="0"/>
                </a:rPr>
                <a:t>𝒇×𝑪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11</xdr:col>
      <xdr:colOff>655646</xdr:colOff>
      <xdr:row>36</xdr:row>
      <xdr:rowOff>103909</xdr:rowOff>
    </xdr:from>
    <xdr:ext cx="541494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F67ACA2-BBFD-1F95-FFCA-A118916CCCA2}"/>
                </a:ext>
              </a:extLst>
            </xdr:cNvPr>
            <xdr:cNvSpPr txBox="1"/>
          </xdr:nvSpPr>
          <xdr:spPr>
            <a:xfrm>
              <a:off x="9441058" y="6970874"/>
              <a:ext cx="541494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𝑸</m:t>
                            </m:r>
                          </m:e>
                          <m:sub>
                            <m:r>
                              <a:rPr lang="en-IN" sz="1100" b="1" i="0">
                                <a:latin typeface="Cambria Math" panose="02040503050406030204" pitchFamily="18" charset="0"/>
                              </a:rPr>
                              <m:t>𝟑</m:t>
                            </m:r>
                          </m:sub>
                        </m:sSub>
                        <m:r>
                          <a:rPr lang="en-IN" sz="1100" b="1" i="0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𝑸</m:t>
                            </m:r>
                          </m:e>
                          <m:sub>
                            <m:r>
                              <a:rPr lang="en-IN" sz="1100" b="1" i="0">
                                <a:latin typeface="Cambria Math" panose="02040503050406030204" pitchFamily="18" charset="0"/>
                              </a:rPr>
                              <m:t>𝟏</m:t>
                            </m:r>
                          </m:sub>
                        </m:sSub>
                      </m:num>
                      <m:den>
                        <m:r>
                          <a:rPr lang="en-IN" sz="1100" b="1" i="0">
                            <a:latin typeface="Cambria Math" panose="02040503050406030204" pitchFamily="18" charset="0"/>
                          </a:rPr>
                          <m:t>𝟐</m:t>
                        </m:r>
                      </m:den>
                    </m:f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F67ACA2-BBFD-1F95-FFCA-A118916CCCA2}"/>
                </a:ext>
              </a:extLst>
            </xdr:cNvPr>
            <xdr:cNvSpPr txBox="1"/>
          </xdr:nvSpPr>
          <xdr:spPr>
            <a:xfrm>
              <a:off x="9441058" y="6970874"/>
              <a:ext cx="541494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1" i="0">
                  <a:latin typeface="Cambria Math" panose="02040503050406030204" pitchFamily="18" charset="0"/>
                </a:rPr>
                <a:t>𝑸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𝟑−𝑸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𝟏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100" b="1" i="0">
                  <a:latin typeface="Cambria Math" panose="02040503050406030204" pitchFamily="18" charset="0"/>
                </a:rPr>
                <a:t>𝟐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11</xdr:col>
      <xdr:colOff>655646</xdr:colOff>
      <xdr:row>58</xdr:row>
      <xdr:rowOff>103909</xdr:rowOff>
    </xdr:from>
    <xdr:ext cx="546625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9660D370-E43A-485A-91A5-32426BDF43E0}"/>
                </a:ext>
              </a:extLst>
            </xdr:cNvPr>
            <xdr:cNvSpPr txBox="1"/>
          </xdr:nvSpPr>
          <xdr:spPr>
            <a:xfrm>
              <a:off x="9418646" y="11236729"/>
              <a:ext cx="546625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𝑫</m:t>
                            </m:r>
                          </m:e>
                          <m:sub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𝟗</m:t>
                            </m:r>
                          </m:sub>
                        </m:sSub>
                        <m:r>
                          <a:rPr lang="en-IN" sz="1100" b="1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𝑫</m:t>
                            </m:r>
                          </m:e>
                          <m:sub>
                            <m:r>
                              <a:rPr lang="en-IN" sz="1100" b="1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𝟏</m:t>
                            </m:r>
                          </m:sub>
                        </m:sSub>
                      </m:num>
                      <m:den>
                        <m:r>
                          <a:rPr lang="en-IN" sz="1100" b="1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den>
                    </m:f>
                  </m:oMath>
                </m:oMathPara>
              </a14:m>
              <a:endParaRPr lang="en-IN" sz="1100" b="1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9660D370-E43A-485A-91A5-32426BDF43E0}"/>
                </a:ext>
              </a:extLst>
            </xdr:cNvPr>
            <xdr:cNvSpPr txBox="1"/>
          </xdr:nvSpPr>
          <xdr:spPr>
            <a:xfrm>
              <a:off x="9418646" y="11236729"/>
              <a:ext cx="546625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(𝑫_𝟗−𝑫_𝟏)/𝟐</a:t>
              </a:r>
              <a:endParaRPr lang="en-IN" sz="1100" b="1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239486</xdr:colOff>
      <xdr:row>58</xdr:row>
      <xdr:rowOff>59871</xdr:rowOff>
    </xdr:from>
    <xdr:ext cx="1400703" cy="4412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E8CBB9BC-37DD-458C-9095-98F65CF0D731}"/>
                </a:ext>
              </a:extLst>
            </xdr:cNvPr>
            <xdr:cNvSpPr txBox="1"/>
          </xdr:nvSpPr>
          <xdr:spPr>
            <a:xfrm>
              <a:off x="7783286" y="9752511"/>
              <a:ext cx="1400703" cy="4412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𝑳</m:t>
                    </m:r>
                    <m:r>
                      <a:rPr lang="en-IN" sz="1100" b="1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IN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𝑫</m:t>
                            </m:r>
                          </m:e>
                          <m:sub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𝒏</m:t>
                            </m:r>
                          </m:sub>
                        </m:sSub>
                        <m:d>
                          <m:d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IN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IN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𝜼</m:t>
                                </m:r>
                              </m:num>
                              <m:den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𝟏𝟎</m:t>
                                </m:r>
                              </m:den>
                            </m:f>
                          </m:e>
                        </m:d>
                        <m:r>
                          <a:rPr lang="en-IN" sz="1100" b="1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𝑪𝒇</m:t>
                        </m:r>
                      </m:num>
                      <m:den>
                        <m:r>
                          <a:rPr lang="en-IN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𝒇</m:t>
                        </m:r>
                      </m:den>
                    </m:f>
                    <m:r>
                      <a:rPr lang="en-IN" sz="1100" b="1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×</m:t>
                    </m:r>
                    <m:r>
                      <a:rPr lang="en-IN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𝑪</m:t>
                    </m:r>
                  </m:oMath>
                </m:oMathPara>
              </a14:m>
              <a:endParaRPr lang="en-IN" sz="1100" b="1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E8CBB9BC-37DD-458C-9095-98F65CF0D731}"/>
                </a:ext>
              </a:extLst>
            </xdr:cNvPr>
            <xdr:cNvSpPr txBox="1"/>
          </xdr:nvSpPr>
          <xdr:spPr>
            <a:xfrm>
              <a:off x="7783286" y="9752511"/>
              <a:ext cx="1400703" cy="4412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𝑳+(</a:t>
              </a:r>
              <a:r>
                <a:rPr lang="en-US" sz="11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𝑫</a:t>
              </a:r>
              <a:r>
                <a:rPr lang="en-IN" sz="11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_𝒏 (𝜼/</a:t>
              </a:r>
              <a:r>
                <a:rPr lang="en-US" sz="11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𝟏𝟎)</a:t>
              </a:r>
              <a:r>
                <a:rPr lang="en-IN" sz="11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−𝑪𝒇)/𝒇×𝑪</a:t>
              </a:r>
              <a:endParaRPr lang="en-IN" sz="1100" b="1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239486</xdr:colOff>
      <xdr:row>58</xdr:row>
      <xdr:rowOff>59871</xdr:rowOff>
    </xdr:from>
    <xdr:ext cx="1400703" cy="4412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90E39FEA-B24B-43D2-BEF3-6A1391600649}"/>
                </a:ext>
              </a:extLst>
            </xdr:cNvPr>
            <xdr:cNvSpPr txBox="1"/>
          </xdr:nvSpPr>
          <xdr:spPr>
            <a:xfrm>
              <a:off x="1992086" y="11192691"/>
              <a:ext cx="1400703" cy="4412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𝑳</m:t>
                    </m:r>
                    <m:r>
                      <a:rPr lang="en-IN" sz="1100" b="1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IN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𝑫</m:t>
                            </m:r>
                          </m:e>
                          <m:sub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𝒏</m:t>
                            </m:r>
                          </m:sub>
                        </m:sSub>
                        <m:d>
                          <m:d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IN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IN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𝜼</m:t>
                                </m:r>
                              </m:num>
                              <m:den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𝟏𝟎</m:t>
                                </m:r>
                              </m:den>
                            </m:f>
                          </m:e>
                        </m:d>
                        <m:r>
                          <a:rPr lang="en-IN" sz="1100" b="1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𝑪𝒇</m:t>
                        </m:r>
                      </m:num>
                      <m:den>
                        <m:r>
                          <a:rPr lang="en-IN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𝒇</m:t>
                        </m:r>
                      </m:den>
                    </m:f>
                    <m:r>
                      <a:rPr lang="en-IN" sz="1100" b="1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×</m:t>
                    </m:r>
                    <m:r>
                      <a:rPr lang="en-IN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𝑪</m:t>
                    </m:r>
                  </m:oMath>
                </m:oMathPara>
              </a14:m>
              <a:endParaRPr lang="en-IN" sz="1100" b="1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90E39FEA-B24B-43D2-BEF3-6A1391600649}"/>
                </a:ext>
              </a:extLst>
            </xdr:cNvPr>
            <xdr:cNvSpPr txBox="1"/>
          </xdr:nvSpPr>
          <xdr:spPr>
            <a:xfrm>
              <a:off x="1992086" y="11192691"/>
              <a:ext cx="1400703" cy="4412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𝑳+(</a:t>
              </a:r>
              <a:r>
                <a:rPr lang="en-US" sz="11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𝑫</a:t>
              </a:r>
              <a:r>
                <a:rPr lang="en-IN" sz="11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_𝒏 (𝜼/</a:t>
              </a:r>
              <a:r>
                <a:rPr lang="en-US" sz="11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𝟏𝟎)</a:t>
              </a:r>
              <a:r>
                <a:rPr lang="en-IN" sz="11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−𝑪𝒇)/𝒇×𝑪</a:t>
              </a:r>
              <a:endParaRPr lang="en-IN" sz="1100" b="1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239486</xdr:colOff>
      <xdr:row>80</xdr:row>
      <xdr:rowOff>59871</xdr:rowOff>
    </xdr:from>
    <xdr:ext cx="1452321" cy="4412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EC109EC2-31AA-40CB-AF02-2865D2CD55EE}"/>
                </a:ext>
              </a:extLst>
            </xdr:cNvPr>
            <xdr:cNvSpPr txBox="1"/>
          </xdr:nvSpPr>
          <xdr:spPr>
            <a:xfrm>
              <a:off x="7783286" y="5447211"/>
              <a:ext cx="1452321" cy="4412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𝑳</m:t>
                    </m:r>
                    <m:r>
                      <a:rPr lang="en-IN" sz="1100" b="1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IN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𝑷</m:t>
                            </m:r>
                          </m:e>
                          <m:sub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𝒏</m:t>
                            </m:r>
                          </m:sub>
                        </m:sSub>
                        <m:d>
                          <m:d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IN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IN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𝜼</m:t>
                                </m:r>
                              </m:num>
                              <m:den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𝟏𝟎</m:t>
                                </m:r>
                                <m:r>
                                  <a:rPr lang="en-IN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𝟎</m:t>
                                </m:r>
                              </m:den>
                            </m:f>
                          </m:e>
                        </m:d>
                        <m:r>
                          <a:rPr lang="en-IN" sz="1100" b="1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𝑪𝒇</m:t>
                        </m:r>
                      </m:num>
                      <m:den>
                        <m:r>
                          <a:rPr lang="en-IN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𝒇</m:t>
                        </m:r>
                      </m:den>
                    </m:f>
                    <m:r>
                      <a:rPr lang="en-IN" sz="1100" b="1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×</m:t>
                    </m:r>
                    <m:r>
                      <a:rPr lang="en-IN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𝑪</m:t>
                    </m:r>
                  </m:oMath>
                </m:oMathPara>
              </a14:m>
              <a:endParaRPr lang="en-IN" sz="1100" b="1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EC109EC2-31AA-40CB-AF02-2865D2CD55EE}"/>
                </a:ext>
              </a:extLst>
            </xdr:cNvPr>
            <xdr:cNvSpPr txBox="1"/>
          </xdr:nvSpPr>
          <xdr:spPr>
            <a:xfrm>
              <a:off x="7783286" y="5447211"/>
              <a:ext cx="1452321" cy="4412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𝑳+(𝑷_𝒏 (𝜼/</a:t>
              </a:r>
              <a:r>
                <a:rPr lang="en-US" sz="11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𝟏𝟎</a:t>
              </a:r>
              <a:r>
                <a:rPr lang="en-IN" sz="11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𝟎)−𝑪𝒇)/𝒇×𝑪</a:t>
              </a:r>
              <a:endParaRPr lang="en-IN" sz="1100" b="1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239486</xdr:colOff>
      <xdr:row>80</xdr:row>
      <xdr:rowOff>59871</xdr:rowOff>
    </xdr:from>
    <xdr:ext cx="1452321" cy="4412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16A08050-19C3-45BA-A582-5F2B4FD01B27}"/>
                </a:ext>
              </a:extLst>
            </xdr:cNvPr>
            <xdr:cNvSpPr txBox="1"/>
          </xdr:nvSpPr>
          <xdr:spPr>
            <a:xfrm>
              <a:off x="1992086" y="15368451"/>
              <a:ext cx="1452321" cy="4412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𝑳</m:t>
                    </m:r>
                    <m:r>
                      <a:rPr lang="en-IN" sz="1100" b="1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IN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𝑷</m:t>
                            </m:r>
                          </m:e>
                          <m:sub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𝒏</m:t>
                            </m:r>
                          </m:sub>
                        </m:sSub>
                        <m:d>
                          <m:d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IN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IN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𝜼</m:t>
                                </m:r>
                              </m:num>
                              <m:den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𝟏𝟎</m:t>
                                </m:r>
                                <m:r>
                                  <a:rPr lang="en-IN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𝟎</m:t>
                                </m:r>
                              </m:den>
                            </m:f>
                          </m:e>
                        </m:d>
                        <m:r>
                          <a:rPr lang="en-IN" sz="1100" b="1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𝑪𝒇</m:t>
                        </m:r>
                      </m:num>
                      <m:den>
                        <m:r>
                          <a:rPr lang="en-IN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𝒇</m:t>
                        </m:r>
                      </m:den>
                    </m:f>
                    <m:r>
                      <a:rPr lang="en-IN" sz="1100" b="1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×</m:t>
                    </m:r>
                    <m:r>
                      <a:rPr lang="en-IN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𝑪</m:t>
                    </m:r>
                  </m:oMath>
                </m:oMathPara>
              </a14:m>
              <a:endParaRPr lang="en-IN" sz="1100" b="1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16A08050-19C3-45BA-A582-5F2B4FD01B27}"/>
                </a:ext>
              </a:extLst>
            </xdr:cNvPr>
            <xdr:cNvSpPr txBox="1"/>
          </xdr:nvSpPr>
          <xdr:spPr>
            <a:xfrm>
              <a:off x="1992086" y="15368451"/>
              <a:ext cx="1452321" cy="4412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𝑳+(𝑷_𝒏 (𝜼/</a:t>
              </a:r>
              <a:r>
                <a:rPr lang="en-US" sz="11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𝟏𝟎</a:t>
              </a:r>
              <a:r>
                <a:rPr lang="en-IN" sz="11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𝟎)−𝑪𝒇)/𝒇×𝑪</a:t>
              </a:r>
              <a:endParaRPr lang="en-IN" sz="1100" b="1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11</xdr:col>
      <xdr:colOff>655646</xdr:colOff>
      <xdr:row>80</xdr:row>
      <xdr:rowOff>103909</xdr:rowOff>
    </xdr:from>
    <xdr:ext cx="651910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B9B79DB4-2D6D-4078-9840-44B04B7624E9}"/>
                </a:ext>
              </a:extLst>
            </xdr:cNvPr>
            <xdr:cNvSpPr txBox="1"/>
          </xdr:nvSpPr>
          <xdr:spPr>
            <a:xfrm>
              <a:off x="9418646" y="15412489"/>
              <a:ext cx="651910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𝑷</m:t>
                            </m:r>
                          </m:e>
                          <m:sub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𝟗𝟎</m:t>
                            </m:r>
                          </m:sub>
                        </m:sSub>
                        <m:r>
                          <a:rPr lang="en-IN" sz="1100" b="1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𝑷</m:t>
                            </m:r>
                          </m:e>
                          <m:sub>
                            <m:r>
                              <a:rPr lang="en-IN" sz="1100" b="1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𝟏𝟎</m:t>
                            </m:r>
                          </m:sub>
                        </m:sSub>
                      </m:num>
                      <m:den>
                        <m:r>
                          <a:rPr lang="en-IN" sz="1100" b="1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den>
                    </m:f>
                  </m:oMath>
                </m:oMathPara>
              </a14:m>
              <a:endParaRPr lang="en-IN" sz="1100" b="1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B9B79DB4-2D6D-4078-9840-44B04B7624E9}"/>
                </a:ext>
              </a:extLst>
            </xdr:cNvPr>
            <xdr:cNvSpPr txBox="1"/>
          </xdr:nvSpPr>
          <xdr:spPr>
            <a:xfrm>
              <a:off x="9418646" y="15412489"/>
              <a:ext cx="651910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(𝑷_𝟗𝟎−𝑷_𝟏𝟎)/𝟐</a:t>
              </a:r>
              <a:endParaRPr lang="en-IN" sz="1100" b="1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236220</xdr:colOff>
      <xdr:row>5</xdr:row>
      <xdr:rowOff>76200</xdr:rowOff>
    </xdr:from>
    <xdr:ext cx="1163395" cy="385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63A931D-D8C7-498C-A7A8-A685B0BC72A6}"/>
                </a:ext>
              </a:extLst>
            </xdr:cNvPr>
            <xdr:cNvSpPr txBox="1"/>
          </xdr:nvSpPr>
          <xdr:spPr>
            <a:xfrm>
              <a:off x="1112520" y="2697480"/>
              <a:ext cx="1163395" cy="385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1" i="1">
                        <a:latin typeface="Cambria Math" panose="02040503050406030204" pitchFamily="18" charset="0"/>
                      </a:rPr>
                      <m:t>𝒓</m:t>
                    </m:r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IN" sz="1100" b="1" i="0">
                        <a:latin typeface="Cambria Math" panose="02040503050406030204" pitchFamily="18" charset="0"/>
                      </a:rPr>
                      <m:t>𝟏</m:t>
                    </m:r>
                    <m:r>
                      <a:rPr lang="en-IN" sz="1100" b="1" i="0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1" i="0">
                            <a:latin typeface="Cambria Math" panose="02040503050406030204" pitchFamily="18" charset="0"/>
                          </a:rPr>
                          <m:t>𝟔</m:t>
                        </m:r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IN" sz="1100" b="1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IN" sz="1100" b="1" i="1">
                                    <a:latin typeface="Cambria Math" panose="02040503050406030204" pitchFamily="18" charset="0"/>
                                  </a:rPr>
                                  <m:t>𝒅</m:t>
                                </m:r>
                              </m:e>
                              <m:sup>
                                <m:r>
                                  <a:rPr lang="en-IN" sz="1100" b="1" i="0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p>
                          </m:e>
                        </m:nary>
                      </m:num>
                      <m:den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𝒏</m:t>
                        </m:r>
                        <m:d>
                          <m:d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IN" sz="1100" b="1" i="1">
                                    <a:latin typeface="Cambria Math" panose="02040503050406030204" pitchFamily="18" charset="0"/>
                                  </a:rPr>
                                  <m:t>𝒏</m:t>
                                </m:r>
                              </m:e>
                              <m:sup>
                                <m:r>
                                  <a:rPr lang="en-IN" sz="1100" b="1" i="0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p>
                            <m:r>
                              <a:rPr lang="en-IN" sz="1100" b="1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IN" sz="1100" b="1" i="0">
                                <a:latin typeface="Cambria Math" panose="02040503050406030204" pitchFamily="18" charset="0"/>
                              </a:rPr>
                              <m:t>𝟏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63A931D-D8C7-498C-A7A8-A685B0BC72A6}"/>
                </a:ext>
              </a:extLst>
            </xdr:cNvPr>
            <xdr:cNvSpPr txBox="1"/>
          </xdr:nvSpPr>
          <xdr:spPr>
            <a:xfrm>
              <a:off x="1112520" y="2697480"/>
              <a:ext cx="1163395" cy="385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𝒓=𝟏−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1" i="0">
                  <a:latin typeface="Cambria Math" panose="02040503050406030204" pitchFamily="18" charset="0"/>
                </a:rPr>
                <a:t>𝟔∑128▒𝒅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b="1" i="0">
                  <a:latin typeface="Cambria Math" panose="02040503050406030204" pitchFamily="18" charset="0"/>
                </a:rPr>
                <a:t>𝟐 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100" b="1" i="0">
                  <a:latin typeface="Cambria Math" panose="02040503050406030204" pitchFamily="18" charset="0"/>
                </a:rPr>
                <a:t>𝒏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1" i="0">
                  <a:latin typeface="Cambria Math" panose="02040503050406030204" pitchFamily="18" charset="0"/>
                </a:rPr>
                <a:t>𝒏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b="1" i="0">
                  <a:latin typeface="Cambria Math" panose="02040503050406030204" pitchFamily="18" charset="0"/>
                </a:rPr>
                <a:t>𝟐−𝟏) </a:t>
              </a:r>
              <a:endParaRPr lang="en-IN" sz="1100" b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239486</xdr:colOff>
      <xdr:row>19</xdr:row>
      <xdr:rowOff>21772</xdr:rowOff>
    </xdr:from>
    <xdr:ext cx="1976503" cy="4702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163693D-7649-4E14-B7DE-3A69A91632AF}"/>
                </a:ext>
              </a:extLst>
            </xdr:cNvPr>
            <xdr:cNvSpPr txBox="1"/>
          </xdr:nvSpPr>
          <xdr:spPr>
            <a:xfrm>
              <a:off x="849086" y="3389812"/>
              <a:ext cx="1976503" cy="470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𝒄𝒐𝒗</m:t>
                        </m:r>
                      </m:fName>
                      <m:e>
                        <m:d>
                          <m:d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  <m:r>
                              <a:rPr lang="en-IN" sz="1100" b="1" i="0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e>
                        </m:d>
                      </m:e>
                    </m:func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IN" sz="1100" b="1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d>
                              <m:dPr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IN" sz="11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𝒙</m:t>
                                    </m:r>
                                  </m:e>
                                  <m:sub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𝒊</m:t>
                                    </m:r>
                                  </m:sub>
                                </m:sSub>
                                <m:r>
                                  <a:rPr lang="en-IN" sz="1100" b="1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IN" sz="11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𝒙</m:t>
                                    </m:r>
                                  </m:e>
                                </m:acc>
                              </m:e>
                            </m:d>
                            <m:d>
                              <m:dPr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IN" sz="11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𝒚</m:t>
                                    </m:r>
                                  </m:e>
                                  <m:sub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𝒋</m:t>
                                    </m:r>
                                  </m:sub>
                                </m:sSub>
                                <m:r>
                                  <a:rPr lang="en-IN" sz="1100" b="1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IN" sz="11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𝒚</m:t>
                                    </m:r>
                                  </m:e>
                                </m:acc>
                              </m:e>
                            </m:d>
                          </m:e>
                        </m:nary>
                      </m:num>
                      <m:den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𝒏</m:t>
                        </m:r>
                      </m:den>
                    </m:f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163693D-7649-4E14-B7DE-3A69A91632AF}"/>
                </a:ext>
              </a:extLst>
            </xdr:cNvPr>
            <xdr:cNvSpPr txBox="1"/>
          </xdr:nvSpPr>
          <xdr:spPr>
            <a:xfrm>
              <a:off x="849086" y="3389812"/>
              <a:ext cx="1976503" cy="470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𝒄𝒐𝒗⁡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1" i="0">
                  <a:latin typeface="Cambria Math" panose="02040503050406030204" pitchFamily="18" charset="0"/>
                </a:rPr>
                <a:t>𝒙,𝒚)=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(∑128▒(</a:t>
              </a:r>
              <a:r>
                <a:rPr lang="en-IN" sz="1100" b="1" i="0">
                  <a:latin typeface="Cambria Math" panose="02040503050406030204" pitchFamily="18" charset="0"/>
                </a:rPr>
                <a:t>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𝒊−𝒙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)(</a:t>
              </a:r>
              <a:r>
                <a:rPr lang="en-IN" sz="1100" b="1" i="0">
                  <a:latin typeface="Cambria Math" panose="02040503050406030204" pitchFamily="18" charset="0"/>
                </a:rPr>
                <a:t>𝒚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𝒋−𝒚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 )/</a:t>
              </a:r>
              <a:r>
                <a:rPr lang="en-IN" sz="1100" b="1" i="0">
                  <a:latin typeface="Cambria Math" panose="02040503050406030204" pitchFamily="18" charset="0"/>
                </a:rPr>
                <a:t>𝒏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1</xdr:col>
      <xdr:colOff>239486</xdr:colOff>
      <xdr:row>23</xdr:row>
      <xdr:rowOff>21772</xdr:rowOff>
    </xdr:from>
    <xdr:ext cx="1976503" cy="4702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8E3D0DB-EDE1-40A0-AFE1-DDAF4026C936}"/>
                </a:ext>
              </a:extLst>
            </xdr:cNvPr>
            <xdr:cNvSpPr txBox="1"/>
          </xdr:nvSpPr>
          <xdr:spPr>
            <a:xfrm>
              <a:off x="849086" y="4136572"/>
              <a:ext cx="1976503" cy="470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𝒄𝒐𝒗</m:t>
                        </m:r>
                      </m:fName>
                      <m:e>
                        <m:d>
                          <m:d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  <m:r>
                              <a:rPr lang="en-IN" sz="1100" b="1" i="0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e>
                        </m:d>
                      </m:e>
                    </m:func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IN" sz="1100" b="1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d>
                              <m:dPr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IN" sz="11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𝒙</m:t>
                                    </m:r>
                                  </m:e>
                                  <m:sub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𝒊</m:t>
                                    </m:r>
                                  </m:sub>
                                </m:sSub>
                                <m:r>
                                  <a:rPr lang="en-IN" sz="1100" b="1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IN" sz="11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𝒙</m:t>
                                    </m:r>
                                  </m:e>
                                </m:acc>
                              </m:e>
                            </m:d>
                            <m:d>
                              <m:dPr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IN" sz="11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𝒚</m:t>
                                    </m:r>
                                  </m:e>
                                  <m:sub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𝒋</m:t>
                                    </m:r>
                                  </m:sub>
                                </m:sSub>
                                <m:r>
                                  <a:rPr lang="en-IN" sz="1100" b="1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IN" sz="11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𝒚</m:t>
                                    </m:r>
                                  </m:e>
                                </m:acc>
                              </m:e>
                            </m:d>
                          </m:e>
                        </m:nary>
                      </m:num>
                      <m:den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𝒏</m:t>
                        </m:r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𝟏</m:t>
                        </m:r>
                      </m:den>
                    </m:f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8E3D0DB-EDE1-40A0-AFE1-DDAF4026C936}"/>
                </a:ext>
              </a:extLst>
            </xdr:cNvPr>
            <xdr:cNvSpPr txBox="1"/>
          </xdr:nvSpPr>
          <xdr:spPr>
            <a:xfrm>
              <a:off x="849086" y="4136572"/>
              <a:ext cx="1976503" cy="470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𝒄𝒐𝒗⁡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1" i="0">
                  <a:latin typeface="Cambria Math" panose="02040503050406030204" pitchFamily="18" charset="0"/>
                </a:rPr>
                <a:t>𝒙,𝒚)=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(∑128▒(</a:t>
              </a:r>
              <a:r>
                <a:rPr lang="en-IN" sz="1100" b="1" i="0">
                  <a:latin typeface="Cambria Math" panose="02040503050406030204" pitchFamily="18" charset="0"/>
                </a:rPr>
                <a:t>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𝒊−𝒙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)(</a:t>
              </a:r>
              <a:r>
                <a:rPr lang="en-IN" sz="1100" b="1" i="0">
                  <a:latin typeface="Cambria Math" panose="02040503050406030204" pitchFamily="18" charset="0"/>
                </a:rPr>
                <a:t>𝒚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𝒋−𝒚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 )/(</a:t>
              </a:r>
              <a:r>
                <a:rPr lang="en-IN" sz="1100" b="1" i="0">
                  <a:latin typeface="Cambria Math" panose="02040503050406030204" pitchFamily="18" charset="0"/>
                </a:rPr>
                <a:t>𝒏−𝟏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5</xdr:col>
      <xdr:colOff>827314</xdr:colOff>
      <xdr:row>18</xdr:row>
      <xdr:rowOff>108857</xdr:rowOff>
    </xdr:from>
    <xdr:ext cx="853375" cy="3781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4EE1651-8BE2-42E3-BA33-7BB4A94DA146}"/>
                </a:ext>
              </a:extLst>
            </xdr:cNvPr>
            <xdr:cNvSpPr txBox="1"/>
          </xdr:nvSpPr>
          <xdr:spPr>
            <a:xfrm>
              <a:off x="5236028" y="3679371"/>
              <a:ext cx="853375" cy="3781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1" i="1">
                        <a:latin typeface="Cambria Math" panose="02040503050406030204" pitchFamily="18" charset="0"/>
                      </a:rPr>
                      <m:t>𝒓</m:t>
                    </m:r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en-IN" sz="1100" b="1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a:rPr lang="en-IN" sz="1100" b="1" i="0">
                                <a:latin typeface="Cambria Math" panose="02040503050406030204" pitchFamily="18" charset="0"/>
                              </a:rPr>
                              <m:t>𝐜𝐨𝐯</m:t>
                            </m:r>
                          </m:fName>
                          <m:e>
                            <m:d>
                              <m:dPr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IN" sz="110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  <m:r>
                                  <a:rPr lang="en-IN" sz="1100" b="1" i="0">
                                    <a:latin typeface="Cambria Math" panose="02040503050406030204" pitchFamily="18" charset="0"/>
                                  </a:rPr>
                                  <m:t>,</m:t>
                                </m:r>
                                <m:r>
                                  <a:rPr lang="en-IN" sz="1100" b="1" i="1">
                                    <a:latin typeface="Cambria Math" panose="02040503050406030204" pitchFamily="18" charset="0"/>
                                  </a:rPr>
                                  <m:t>𝒚</m:t>
                                </m:r>
                              </m:e>
                            </m:d>
                          </m:e>
                        </m:func>
                      </m:num>
                      <m:den>
                        <m:sSub>
                          <m:sSub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  <m:r>
                          <a:rPr lang="en-IN" sz="1100" b="1" i="0">
                            <a:latin typeface="Cambria Math" panose="02040503050406030204" pitchFamily="18" charset="0"/>
                          </a:rPr>
                          <m:t>⋅</m:t>
                        </m:r>
                        <m:sSub>
                          <m:sSub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4EE1651-8BE2-42E3-BA33-7BB4A94DA146}"/>
                </a:ext>
              </a:extLst>
            </xdr:cNvPr>
            <xdr:cNvSpPr txBox="1"/>
          </xdr:nvSpPr>
          <xdr:spPr>
            <a:xfrm>
              <a:off x="5236028" y="3679371"/>
              <a:ext cx="853375" cy="3781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𝒓=𝐜𝐨𝐯⁡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1" i="0">
                  <a:latin typeface="Cambria Math" panose="02040503050406030204" pitchFamily="18" charset="0"/>
                </a:rPr>
                <a:t>𝒙,𝒚)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/(</a:t>
              </a:r>
              <a:r>
                <a:rPr lang="en-IN" sz="1100" b="1" i="0">
                  <a:latin typeface="Cambria Math" panose="02040503050406030204" pitchFamily="18" charset="0"/>
                </a:rPr>
                <a:t>𝝈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𝒙⋅𝝈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𝒚 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9</xdr:col>
      <xdr:colOff>827314</xdr:colOff>
      <xdr:row>18</xdr:row>
      <xdr:rowOff>144716</xdr:rowOff>
    </xdr:from>
    <xdr:ext cx="10104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0D423DA-E58F-4076-A6BD-E21BB230F3D6}"/>
                </a:ext>
              </a:extLst>
            </xdr:cNvPr>
            <xdr:cNvSpPr txBox="1"/>
          </xdr:nvSpPr>
          <xdr:spPr>
            <a:xfrm>
              <a:off x="8734185" y="3596128"/>
              <a:ext cx="10104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1" i="1">
                        <a:latin typeface="Cambria Math" panose="02040503050406030204" pitchFamily="18" charset="0"/>
                      </a:rPr>
                      <m:t>𝒓</m:t>
                    </m:r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IN" sz="1100" b="1" i="0">
                        <a:latin typeface="Cambria Math" panose="02040503050406030204" pitchFamily="18" charset="0"/>
                      </a:rPr>
                      <m:t>𝐫𝟐</m:t>
                    </m:r>
                  </m:oMath>
                </m:oMathPara>
              </a14:m>
              <a:endParaRPr lang="en-IN" sz="1100" b="1" baseline="300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0D423DA-E58F-4076-A6BD-E21BB230F3D6}"/>
                </a:ext>
              </a:extLst>
            </xdr:cNvPr>
            <xdr:cNvSpPr txBox="1"/>
          </xdr:nvSpPr>
          <xdr:spPr>
            <a:xfrm>
              <a:off x="8734185" y="3596128"/>
              <a:ext cx="10104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𝒓=𝐫</a:t>
              </a:r>
              <a:r>
                <a:rPr lang="en-IN" sz="1100" b="1" i="0" baseline="30000">
                  <a:latin typeface="Cambria Math" panose="02040503050406030204" pitchFamily="18" charset="0"/>
                </a:rPr>
                <a:t>𝟐</a:t>
              </a:r>
              <a:endParaRPr lang="en-IN" sz="1100" b="1" baseline="300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827314</xdr:colOff>
      <xdr:row>5</xdr:row>
      <xdr:rowOff>108857</xdr:rowOff>
    </xdr:from>
    <xdr:ext cx="853375" cy="3781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46016BC-0B7F-4097-8A2B-8498D863BB41}"/>
                </a:ext>
              </a:extLst>
            </xdr:cNvPr>
            <xdr:cNvSpPr txBox="1"/>
          </xdr:nvSpPr>
          <xdr:spPr>
            <a:xfrm>
              <a:off x="5208814" y="3614057"/>
              <a:ext cx="853375" cy="3781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1" i="1">
                        <a:latin typeface="Cambria Math" panose="02040503050406030204" pitchFamily="18" charset="0"/>
                      </a:rPr>
                      <m:t>𝒓</m:t>
                    </m:r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en-IN" sz="1100" b="1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a:rPr lang="en-IN" sz="1100" b="1" i="0">
                                <a:latin typeface="Cambria Math" panose="02040503050406030204" pitchFamily="18" charset="0"/>
                              </a:rPr>
                              <m:t>𝐜𝐨𝐯</m:t>
                            </m:r>
                          </m:fName>
                          <m:e>
                            <m:d>
                              <m:dPr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IN" sz="110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  <m:r>
                                  <a:rPr lang="en-IN" sz="1100" b="1" i="0">
                                    <a:latin typeface="Cambria Math" panose="02040503050406030204" pitchFamily="18" charset="0"/>
                                  </a:rPr>
                                  <m:t>,</m:t>
                                </m:r>
                                <m:r>
                                  <a:rPr lang="en-IN" sz="1100" b="1" i="1">
                                    <a:latin typeface="Cambria Math" panose="02040503050406030204" pitchFamily="18" charset="0"/>
                                  </a:rPr>
                                  <m:t>𝒚</m:t>
                                </m:r>
                              </m:e>
                            </m:d>
                          </m:e>
                        </m:func>
                      </m:num>
                      <m:den>
                        <m:sSub>
                          <m:sSub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  <m:r>
                          <a:rPr lang="en-IN" sz="1100" b="1" i="0">
                            <a:latin typeface="Cambria Math" panose="02040503050406030204" pitchFamily="18" charset="0"/>
                          </a:rPr>
                          <m:t>⋅</m:t>
                        </m:r>
                        <m:sSub>
                          <m:sSub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46016BC-0B7F-4097-8A2B-8498D863BB41}"/>
                </a:ext>
              </a:extLst>
            </xdr:cNvPr>
            <xdr:cNvSpPr txBox="1"/>
          </xdr:nvSpPr>
          <xdr:spPr>
            <a:xfrm>
              <a:off x="5208814" y="3614057"/>
              <a:ext cx="853375" cy="3781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𝒓=𝐜𝐨𝐯⁡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1" i="0">
                  <a:latin typeface="Cambria Math" panose="02040503050406030204" pitchFamily="18" charset="0"/>
                </a:rPr>
                <a:t>𝒙,𝒚)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/(</a:t>
              </a:r>
              <a:r>
                <a:rPr lang="en-IN" sz="1100" b="1" i="0">
                  <a:latin typeface="Cambria Math" panose="02040503050406030204" pitchFamily="18" charset="0"/>
                </a:rPr>
                <a:t>𝝈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𝒙⋅𝝈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𝒚 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4</xdr:col>
      <xdr:colOff>827314</xdr:colOff>
      <xdr:row>21</xdr:row>
      <xdr:rowOff>108857</xdr:rowOff>
    </xdr:from>
    <xdr:ext cx="853375" cy="3781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BDECF25-4F9F-4AF7-83C4-AC46D4F858B1}"/>
                </a:ext>
              </a:extLst>
            </xdr:cNvPr>
            <xdr:cNvSpPr txBox="1"/>
          </xdr:nvSpPr>
          <xdr:spPr>
            <a:xfrm>
              <a:off x="5003074" y="1206137"/>
              <a:ext cx="853375" cy="3781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1" i="1">
                        <a:latin typeface="Cambria Math" panose="02040503050406030204" pitchFamily="18" charset="0"/>
                      </a:rPr>
                      <m:t>𝒓</m:t>
                    </m:r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en-IN" sz="1100" b="1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a:rPr lang="en-IN" sz="1100" b="1" i="0">
                                <a:latin typeface="Cambria Math" panose="02040503050406030204" pitchFamily="18" charset="0"/>
                              </a:rPr>
                              <m:t>𝐜𝐨𝐯</m:t>
                            </m:r>
                          </m:fName>
                          <m:e>
                            <m:d>
                              <m:dPr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IN" sz="110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  <m:r>
                                  <a:rPr lang="en-IN" sz="1100" b="1" i="0">
                                    <a:latin typeface="Cambria Math" panose="02040503050406030204" pitchFamily="18" charset="0"/>
                                  </a:rPr>
                                  <m:t>,</m:t>
                                </m:r>
                                <m:r>
                                  <a:rPr lang="en-IN" sz="1100" b="1" i="1">
                                    <a:latin typeface="Cambria Math" panose="02040503050406030204" pitchFamily="18" charset="0"/>
                                  </a:rPr>
                                  <m:t>𝒚</m:t>
                                </m:r>
                              </m:e>
                            </m:d>
                          </m:e>
                        </m:func>
                      </m:num>
                      <m:den>
                        <m:sSub>
                          <m:sSub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  <m:r>
                          <a:rPr lang="en-IN" sz="1100" b="1" i="0">
                            <a:latin typeface="Cambria Math" panose="02040503050406030204" pitchFamily="18" charset="0"/>
                          </a:rPr>
                          <m:t>⋅</m:t>
                        </m:r>
                        <m:sSub>
                          <m:sSub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BDECF25-4F9F-4AF7-83C4-AC46D4F858B1}"/>
                </a:ext>
              </a:extLst>
            </xdr:cNvPr>
            <xdr:cNvSpPr txBox="1"/>
          </xdr:nvSpPr>
          <xdr:spPr>
            <a:xfrm>
              <a:off x="5003074" y="1206137"/>
              <a:ext cx="853375" cy="3781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𝒓=𝐜𝐨𝐯⁡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1" i="0">
                  <a:latin typeface="Cambria Math" panose="02040503050406030204" pitchFamily="18" charset="0"/>
                </a:rPr>
                <a:t>𝒙,𝒚)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/(</a:t>
              </a:r>
              <a:r>
                <a:rPr lang="en-IN" sz="1100" b="1" i="0">
                  <a:latin typeface="Cambria Math" panose="02040503050406030204" pitchFamily="18" charset="0"/>
                </a:rPr>
                <a:t>𝝈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𝒙⋅𝝈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𝒚 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IN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"/>
  <sheetViews>
    <sheetView topLeftCell="A76" zoomScaleNormal="100" workbookViewId="0">
      <selection activeCell="I89" sqref="I89"/>
    </sheetView>
  </sheetViews>
  <sheetFormatPr defaultColWidth="12.77734375" defaultRowHeight="14.4" x14ac:dyDescent="0.3"/>
  <cols>
    <col min="1" max="15" width="12.77734375" style="1"/>
    <col min="16" max="16" width="15" style="1" customWidth="1"/>
    <col min="17" max="16384" width="12.77734375" style="1"/>
  </cols>
  <sheetData>
    <row r="1" spans="1:16" ht="26.4" thickBot="1" x14ac:dyDescent="0.35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6"/>
    </row>
    <row r="2" spans="1:16" ht="15" thickBot="1" x14ac:dyDescent="0.35"/>
    <row r="3" spans="1:16" ht="15" thickBot="1" x14ac:dyDescent="0.35">
      <c r="F3" s="6" t="s">
        <v>1</v>
      </c>
      <c r="G3" s="12" t="s">
        <v>8</v>
      </c>
      <c r="H3" s="3" t="s">
        <v>2</v>
      </c>
      <c r="I3" s="12" t="s">
        <v>15</v>
      </c>
      <c r="J3" s="3" t="s">
        <v>9</v>
      </c>
    </row>
    <row r="4" spans="1:16" x14ac:dyDescent="0.3">
      <c r="F4" s="16" t="s">
        <v>3</v>
      </c>
      <c r="G4" s="22">
        <f>(200+100)/2</f>
        <v>150</v>
      </c>
      <c r="H4" s="17">
        <v>8</v>
      </c>
      <c r="I4" s="21">
        <f>H4</f>
        <v>8</v>
      </c>
      <c r="J4" s="17">
        <f>H4*G4</f>
        <v>1200</v>
      </c>
    </row>
    <row r="5" spans="1:16" x14ac:dyDescent="0.3">
      <c r="F5" s="16" t="s">
        <v>4</v>
      </c>
      <c r="G5" s="22">
        <v>250</v>
      </c>
      <c r="H5" s="17">
        <v>7</v>
      </c>
      <c r="I5" s="22">
        <f>I4+H5</f>
        <v>15</v>
      </c>
      <c r="J5" s="17">
        <f>H5*G5</f>
        <v>1750</v>
      </c>
    </row>
    <row r="6" spans="1:16" x14ac:dyDescent="0.3">
      <c r="F6" s="16" t="s">
        <v>5</v>
      </c>
      <c r="G6" s="22">
        <v>350</v>
      </c>
      <c r="H6" s="17">
        <v>41</v>
      </c>
      <c r="I6" s="22">
        <f>I5+H6</f>
        <v>56</v>
      </c>
      <c r="J6" s="17">
        <f>H6*G6</f>
        <v>14350</v>
      </c>
    </row>
    <row r="7" spans="1:16" x14ac:dyDescent="0.3">
      <c r="F7" s="16" t="s">
        <v>6</v>
      </c>
      <c r="G7" s="22">
        <v>450</v>
      </c>
      <c r="H7" s="17">
        <v>51</v>
      </c>
      <c r="I7" s="22">
        <f>I6+H7</f>
        <v>107</v>
      </c>
      <c r="J7" s="17">
        <f>H7*G7</f>
        <v>22950</v>
      </c>
    </row>
    <row r="8" spans="1:16" ht="15" thickBot="1" x14ac:dyDescent="0.35">
      <c r="F8" s="16" t="s">
        <v>7</v>
      </c>
      <c r="G8" s="22">
        <v>550</v>
      </c>
      <c r="H8" s="20">
        <v>14</v>
      </c>
      <c r="I8" s="23">
        <f>I7+H8</f>
        <v>121</v>
      </c>
      <c r="J8" s="20">
        <f>H8*G8</f>
        <v>7700</v>
      </c>
    </row>
    <row r="9" spans="1:16" ht="15" thickBot="1" x14ac:dyDescent="0.35">
      <c r="F9" s="38" t="s">
        <v>10</v>
      </c>
      <c r="G9" s="39"/>
      <c r="H9" s="6">
        <f>SUM(H4:H8)</f>
        <v>121</v>
      </c>
      <c r="I9" s="12">
        <f>SUM(I4:I8)</f>
        <v>307</v>
      </c>
      <c r="J9" s="12">
        <f>SUM(J4:J8)</f>
        <v>47950</v>
      </c>
    </row>
    <row r="10" spans="1:16" ht="15" thickBot="1" x14ac:dyDescent="0.35">
      <c r="E10" s="25"/>
      <c r="F10" s="25"/>
    </row>
    <row r="11" spans="1:16" ht="15" thickBot="1" x14ac:dyDescent="0.35">
      <c r="C11" s="13"/>
      <c r="D11" s="14"/>
      <c r="E11" s="14"/>
      <c r="F11" s="15"/>
      <c r="G11" s="7"/>
      <c r="H11" s="31"/>
      <c r="I11" s="14"/>
      <c r="J11" s="15"/>
      <c r="K11" s="14"/>
      <c r="L11" s="14"/>
      <c r="M11" s="14"/>
      <c r="N11" s="15"/>
    </row>
    <row r="12" spans="1:16" ht="15" thickBot="1" x14ac:dyDescent="0.35">
      <c r="C12" s="16"/>
      <c r="D12" s="38" t="s">
        <v>11</v>
      </c>
      <c r="E12" s="39"/>
      <c r="F12" s="10"/>
      <c r="G12" s="16"/>
      <c r="H12" s="38" t="s">
        <v>21</v>
      </c>
      <c r="I12" s="39"/>
      <c r="J12" s="10"/>
      <c r="L12" s="38" t="s">
        <v>23</v>
      </c>
      <c r="M12" s="39"/>
      <c r="N12" s="17"/>
    </row>
    <row r="13" spans="1:16" ht="15" thickBot="1" x14ac:dyDescent="0.35">
      <c r="C13" s="16"/>
      <c r="F13" s="17"/>
      <c r="G13" s="16"/>
      <c r="J13" s="17"/>
      <c r="N13" s="17"/>
    </row>
    <row r="14" spans="1:16" ht="15" thickBot="1" x14ac:dyDescent="0.35">
      <c r="C14" s="16"/>
      <c r="D14" s="38" t="s">
        <v>14</v>
      </c>
      <c r="E14" s="39"/>
      <c r="F14" s="10"/>
      <c r="G14" s="16"/>
      <c r="H14" s="38" t="s">
        <v>14</v>
      </c>
      <c r="I14" s="39"/>
      <c r="J14" s="10"/>
      <c r="L14" s="38" t="s">
        <v>14</v>
      </c>
      <c r="M14" s="39"/>
      <c r="N14" s="17"/>
    </row>
    <row r="15" spans="1:16" x14ac:dyDescent="0.3">
      <c r="C15" s="16"/>
      <c r="D15" s="40"/>
      <c r="E15" s="41"/>
      <c r="F15" s="10"/>
      <c r="G15" s="16"/>
      <c r="H15" s="40"/>
      <c r="I15" s="41"/>
      <c r="J15" s="10"/>
      <c r="L15" s="40"/>
      <c r="M15" s="41"/>
      <c r="N15" s="17"/>
    </row>
    <row r="16" spans="1:16" x14ac:dyDescent="0.3">
      <c r="C16" s="16"/>
      <c r="D16" s="42"/>
      <c r="E16" s="43"/>
      <c r="F16" s="10"/>
      <c r="G16" s="16"/>
      <c r="H16" s="42"/>
      <c r="I16" s="43"/>
      <c r="J16" s="10"/>
      <c r="L16" s="42"/>
      <c r="M16" s="43"/>
      <c r="N16" s="17"/>
    </row>
    <row r="17" spans="3:14" ht="15" thickBot="1" x14ac:dyDescent="0.35">
      <c r="C17" s="16"/>
      <c r="D17" s="44"/>
      <c r="E17" s="45"/>
      <c r="F17" s="10"/>
      <c r="G17" s="16"/>
      <c r="H17" s="44"/>
      <c r="I17" s="45"/>
      <c r="J17" s="10"/>
      <c r="L17" s="44"/>
      <c r="M17" s="45"/>
      <c r="N17" s="17"/>
    </row>
    <row r="18" spans="3:14" ht="15" thickBot="1" x14ac:dyDescent="0.35">
      <c r="C18" s="16"/>
      <c r="F18" s="17"/>
      <c r="G18" s="16"/>
      <c r="J18" s="17"/>
      <c r="N18" s="17"/>
    </row>
    <row r="19" spans="3:14" ht="15" thickBot="1" x14ac:dyDescent="0.35">
      <c r="C19" s="16"/>
      <c r="D19" s="2" t="s">
        <v>12</v>
      </c>
      <c r="E19" s="3">
        <f>J9</f>
        <v>47950</v>
      </c>
      <c r="F19" s="10"/>
      <c r="G19" s="16"/>
      <c r="H19" s="6" t="s">
        <v>16</v>
      </c>
      <c r="I19" s="12" t="s">
        <v>17</v>
      </c>
      <c r="J19" s="10"/>
      <c r="L19" s="12" t="s">
        <v>25</v>
      </c>
      <c r="M19" s="12" t="s">
        <v>26</v>
      </c>
      <c r="N19" s="17"/>
    </row>
    <row r="20" spans="3:14" ht="15" thickBot="1" x14ac:dyDescent="0.35">
      <c r="C20" s="16"/>
      <c r="D20" s="4" t="s">
        <v>13</v>
      </c>
      <c r="E20" s="5">
        <f>H9</f>
        <v>121</v>
      </c>
      <c r="F20" s="10"/>
      <c r="G20" s="16"/>
      <c r="H20" s="11" t="s">
        <v>16</v>
      </c>
      <c r="I20" s="26">
        <f>H9/2</f>
        <v>60.5</v>
      </c>
      <c r="J20" s="10"/>
      <c r="L20" s="12" t="s">
        <v>25</v>
      </c>
      <c r="M20" s="24" t="s">
        <v>6</v>
      </c>
      <c r="N20" s="17"/>
    </row>
    <row r="21" spans="3:14" ht="15" thickBot="1" x14ac:dyDescent="0.35">
      <c r="C21" s="16"/>
      <c r="F21" s="17"/>
      <c r="G21" s="16"/>
      <c r="H21" s="6" t="s">
        <v>16</v>
      </c>
      <c r="I21" s="12" t="s">
        <v>6</v>
      </c>
      <c r="J21" s="10"/>
      <c r="N21" s="17"/>
    </row>
    <row r="22" spans="3:14" ht="15" thickBot="1" x14ac:dyDescent="0.35">
      <c r="C22" s="16"/>
      <c r="D22" s="38" t="s">
        <v>11</v>
      </c>
      <c r="E22" s="39"/>
      <c r="F22" s="10"/>
      <c r="G22" s="16"/>
      <c r="J22" s="17"/>
      <c r="L22" s="6" t="s">
        <v>18</v>
      </c>
      <c r="M22" s="12">
        <v>400</v>
      </c>
      <c r="N22" s="17"/>
    </row>
    <row r="23" spans="3:14" ht="15" thickBot="1" x14ac:dyDescent="0.35">
      <c r="C23" s="16"/>
      <c r="D23" s="38" t="s">
        <v>24</v>
      </c>
      <c r="E23" s="39"/>
      <c r="F23" s="10"/>
      <c r="G23" s="16"/>
      <c r="H23" s="12" t="s">
        <v>18</v>
      </c>
      <c r="I23" s="12">
        <v>400</v>
      </c>
      <c r="J23" s="10"/>
      <c r="L23" s="9" t="s">
        <v>27</v>
      </c>
      <c r="M23" s="28">
        <v>41</v>
      </c>
      <c r="N23" s="17"/>
    </row>
    <row r="24" spans="3:14" ht="15" thickBot="1" x14ac:dyDescent="0.35">
      <c r="C24" s="16"/>
      <c r="D24" s="38">
        <f>SUM(E19/E20)</f>
        <v>396.28099173553721</v>
      </c>
      <c r="E24" s="39"/>
      <c r="F24" s="10"/>
      <c r="G24" s="16"/>
      <c r="H24" s="12" t="s">
        <v>19</v>
      </c>
      <c r="I24" s="12">
        <f>I20</f>
        <v>60.5</v>
      </c>
      <c r="J24" s="10"/>
      <c r="L24" s="6" t="s">
        <v>28</v>
      </c>
      <c r="M24" s="12">
        <v>51</v>
      </c>
      <c r="N24" s="17"/>
    </row>
    <row r="25" spans="3:14" ht="15" thickBot="1" x14ac:dyDescent="0.35">
      <c r="C25" s="16"/>
      <c r="F25" s="17"/>
      <c r="G25" s="16"/>
      <c r="H25" s="12" t="s">
        <v>15</v>
      </c>
      <c r="I25" s="12">
        <v>56</v>
      </c>
      <c r="J25" s="10"/>
      <c r="L25" s="9" t="s">
        <v>29</v>
      </c>
      <c r="M25" s="28">
        <v>14</v>
      </c>
      <c r="N25" s="17"/>
    </row>
    <row r="26" spans="3:14" ht="15" thickBot="1" x14ac:dyDescent="0.35">
      <c r="C26" s="16"/>
      <c r="F26" s="17"/>
      <c r="G26" s="16"/>
      <c r="H26" s="12" t="s">
        <v>2</v>
      </c>
      <c r="I26" s="12">
        <v>51</v>
      </c>
      <c r="J26" s="10"/>
      <c r="L26" s="6" t="s">
        <v>20</v>
      </c>
      <c r="M26" s="12">
        <v>100</v>
      </c>
      <c r="N26" s="17"/>
    </row>
    <row r="27" spans="3:14" ht="15" thickBot="1" x14ac:dyDescent="0.35">
      <c r="C27" s="16"/>
      <c r="F27" s="17"/>
      <c r="G27" s="16"/>
      <c r="H27" s="12" t="s">
        <v>20</v>
      </c>
      <c r="I27" s="12">
        <v>100</v>
      </c>
      <c r="J27" s="10"/>
      <c r="N27" s="17"/>
    </row>
    <row r="28" spans="3:14" ht="15" thickBot="1" x14ac:dyDescent="0.35">
      <c r="C28" s="16"/>
      <c r="F28" s="17"/>
      <c r="G28" s="16"/>
      <c r="J28" s="17"/>
      <c r="L28" s="38" t="s">
        <v>23</v>
      </c>
      <c r="M28" s="39"/>
      <c r="N28" s="17"/>
    </row>
    <row r="29" spans="3:14" ht="15" thickBot="1" x14ac:dyDescent="0.35">
      <c r="C29" s="16"/>
      <c r="F29" s="17"/>
      <c r="G29" s="16"/>
      <c r="H29" s="38" t="s">
        <v>21</v>
      </c>
      <c r="I29" s="39"/>
      <c r="J29" s="10"/>
      <c r="L29" s="42" t="s">
        <v>30</v>
      </c>
      <c r="M29" s="43"/>
      <c r="N29" s="17"/>
    </row>
    <row r="30" spans="3:14" ht="15" thickBot="1" x14ac:dyDescent="0.35">
      <c r="C30" s="16"/>
      <c r="F30" s="17"/>
      <c r="G30" s="16"/>
      <c r="H30" s="38" t="s">
        <v>22</v>
      </c>
      <c r="I30" s="39"/>
      <c r="J30" s="10"/>
      <c r="L30" s="52">
        <f>M22+((M24-M23)/(2*M24-M23-M25))*M26</f>
        <v>421.27659574468083</v>
      </c>
      <c r="M30" s="53"/>
      <c r="N30" s="17"/>
    </row>
    <row r="31" spans="3:14" ht="15" thickBot="1" x14ac:dyDescent="0.35">
      <c r="C31" s="16"/>
      <c r="F31" s="17"/>
      <c r="G31" s="16"/>
      <c r="H31" s="52">
        <f>I23+((I24-I25)/I26)*I27</f>
        <v>408.8235294117647</v>
      </c>
      <c r="I31" s="53"/>
      <c r="J31" s="33"/>
      <c r="N31" s="17"/>
    </row>
    <row r="32" spans="3:14" ht="15" thickBot="1" x14ac:dyDescent="0.35">
      <c r="C32" s="18"/>
      <c r="D32" s="19"/>
      <c r="E32" s="19"/>
      <c r="F32" s="20"/>
      <c r="G32" s="18"/>
      <c r="H32" s="19"/>
      <c r="I32" s="19"/>
      <c r="J32" s="20"/>
      <c r="K32" s="19"/>
      <c r="L32" s="19"/>
      <c r="M32" s="19"/>
      <c r="N32" s="20"/>
    </row>
    <row r="33" spans="3:14" ht="15" thickBot="1" x14ac:dyDescent="0.35">
      <c r="C33" s="16"/>
      <c r="G33" s="13"/>
      <c r="H33" s="14"/>
      <c r="I33" s="14"/>
      <c r="J33" s="15"/>
      <c r="M33" s="14"/>
      <c r="N33" s="17"/>
    </row>
    <row r="34" spans="3:14" ht="15" thickBot="1" x14ac:dyDescent="0.35">
      <c r="C34" s="16"/>
      <c r="D34" s="38" t="s">
        <v>31</v>
      </c>
      <c r="E34" s="39"/>
      <c r="F34" s="25"/>
      <c r="G34" s="16"/>
      <c r="H34" s="38" t="s">
        <v>35</v>
      </c>
      <c r="I34" s="39"/>
      <c r="J34" s="17"/>
      <c r="L34" s="38" t="s">
        <v>38</v>
      </c>
      <c r="M34" s="39"/>
      <c r="N34" s="17"/>
    </row>
    <row r="35" spans="3:14" ht="15" thickBot="1" x14ac:dyDescent="0.35">
      <c r="C35" s="16"/>
      <c r="D35" s="30"/>
      <c r="E35" s="30"/>
      <c r="F35" s="25"/>
      <c r="G35" s="16"/>
      <c r="H35" s="30"/>
      <c r="I35" s="30"/>
      <c r="J35" s="17"/>
      <c r="N35" s="17"/>
    </row>
    <row r="36" spans="3:14" ht="15" thickBot="1" x14ac:dyDescent="0.35">
      <c r="C36" s="16"/>
      <c r="D36" s="38" t="s">
        <v>14</v>
      </c>
      <c r="E36" s="39"/>
      <c r="F36" s="25"/>
      <c r="G36" s="16"/>
      <c r="H36" s="38" t="s">
        <v>14</v>
      </c>
      <c r="I36" s="39"/>
      <c r="J36" s="17"/>
      <c r="L36" s="38" t="s">
        <v>14</v>
      </c>
      <c r="M36" s="39"/>
      <c r="N36" s="17"/>
    </row>
    <row r="37" spans="3:14" x14ac:dyDescent="0.3">
      <c r="C37" s="16"/>
      <c r="D37" s="40"/>
      <c r="E37" s="41"/>
      <c r="F37" s="25"/>
      <c r="G37" s="16"/>
      <c r="H37" s="40"/>
      <c r="I37" s="41"/>
      <c r="J37" s="17"/>
      <c r="L37" s="46"/>
      <c r="M37" s="47"/>
      <c r="N37" s="17"/>
    </row>
    <row r="38" spans="3:14" x14ac:dyDescent="0.3">
      <c r="C38" s="16"/>
      <c r="D38" s="42"/>
      <c r="E38" s="43"/>
      <c r="F38" s="25"/>
      <c r="G38" s="16"/>
      <c r="H38" s="42"/>
      <c r="I38" s="43"/>
      <c r="J38" s="17"/>
      <c r="L38" s="48"/>
      <c r="M38" s="49"/>
      <c r="N38" s="17"/>
    </row>
    <row r="39" spans="3:14" ht="15" thickBot="1" x14ac:dyDescent="0.35">
      <c r="C39" s="16"/>
      <c r="D39" s="44"/>
      <c r="E39" s="45"/>
      <c r="F39" s="25"/>
      <c r="G39" s="16"/>
      <c r="H39" s="44"/>
      <c r="I39" s="45"/>
      <c r="J39" s="17"/>
      <c r="L39" s="50"/>
      <c r="M39" s="51"/>
      <c r="N39" s="17"/>
    </row>
    <row r="40" spans="3:14" ht="15" thickBot="1" x14ac:dyDescent="0.35">
      <c r="C40" s="16"/>
      <c r="D40" s="25"/>
      <c r="E40" s="25"/>
      <c r="F40" s="25"/>
      <c r="G40" s="16"/>
      <c r="H40" s="25"/>
      <c r="I40" s="25"/>
      <c r="J40" s="17"/>
      <c r="N40" s="17"/>
    </row>
    <row r="41" spans="3:14" ht="15" thickBot="1" x14ac:dyDescent="0.35">
      <c r="C41" s="16"/>
      <c r="D41" s="6" t="s">
        <v>32</v>
      </c>
      <c r="E41" s="24" t="s">
        <v>33</v>
      </c>
      <c r="G41" s="16"/>
      <c r="H41" s="6" t="s">
        <v>36</v>
      </c>
      <c r="I41" s="24" t="s">
        <v>33</v>
      </c>
      <c r="J41" s="17"/>
      <c r="L41" s="12" t="s">
        <v>31</v>
      </c>
      <c r="M41" s="34">
        <f>D53</f>
        <v>337.19512195121951</v>
      </c>
      <c r="N41" s="17"/>
    </row>
    <row r="42" spans="3:14" ht="15" thickBot="1" x14ac:dyDescent="0.35">
      <c r="C42" s="16"/>
      <c r="D42" s="6" t="s">
        <v>32</v>
      </c>
      <c r="E42" s="24">
        <f>H9/4</f>
        <v>30.25</v>
      </c>
      <c r="G42" s="16"/>
      <c r="H42" s="6" t="s">
        <v>36</v>
      </c>
      <c r="I42" s="24">
        <f>3*(H9/4)</f>
        <v>90.75</v>
      </c>
      <c r="J42" s="17"/>
      <c r="L42" s="12" t="s">
        <v>35</v>
      </c>
      <c r="M42" s="34">
        <f>H53</f>
        <v>468.13725490196077</v>
      </c>
      <c r="N42" s="17"/>
    </row>
    <row r="43" spans="3:14" ht="15" thickBot="1" x14ac:dyDescent="0.35">
      <c r="C43" s="16"/>
      <c r="D43" s="6" t="s">
        <v>32</v>
      </c>
      <c r="E43" s="29" t="s">
        <v>5</v>
      </c>
      <c r="F43" s="27"/>
      <c r="G43" s="16"/>
      <c r="H43" s="6" t="s">
        <v>36</v>
      </c>
      <c r="I43" s="29" t="s">
        <v>6</v>
      </c>
      <c r="J43" s="17"/>
      <c r="N43" s="17"/>
    </row>
    <row r="44" spans="3:14" ht="15" thickBot="1" x14ac:dyDescent="0.35">
      <c r="C44" s="16"/>
      <c r="D44" s="25"/>
      <c r="E44" s="27"/>
      <c r="F44" s="27"/>
      <c r="G44" s="16"/>
      <c r="H44" s="25"/>
      <c r="I44" s="27"/>
      <c r="J44" s="17"/>
      <c r="L44" s="38" t="s">
        <v>38</v>
      </c>
      <c r="M44" s="39"/>
      <c r="N44" s="17"/>
    </row>
    <row r="45" spans="3:14" ht="15" thickBot="1" x14ac:dyDescent="0.35">
      <c r="C45" s="16"/>
      <c r="D45" s="6" t="s">
        <v>18</v>
      </c>
      <c r="E45" s="24">
        <v>300</v>
      </c>
      <c r="G45" s="16"/>
      <c r="H45" s="6" t="s">
        <v>18</v>
      </c>
      <c r="I45" s="24">
        <v>400</v>
      </c>
      <c r="J45" s="17"/>
      <c r="L45" s="38" t="s">
        <v>39</v>
      </c>
      <c r="M45" s="39"/>
      <c r="N45" s="17"/>
    </row>
    <row r="46" spans="3:14" ht="15" thickBot="1" x14ac:dyDescent="0.35">
      <c r="C46" s="16"/>
      <c r="D46" s="6" t="s">
        <v>33</v>
      </c>
      <c r="E46" s="24">
        <f>E42</f>
        <v>30.25</v>
      </c>
      <c r="G46" s="16"/>
      <c r="H46" s="6" t="s">
        <v>33</v>
      </c>
      <c r="I46" s="24">
        <f>I42</f>
        <v>90.75</v>
      </c>
      <c r="J46" s="17"/>
      <c r="L46" s="38">
        <f>(M42-M41)/2</f>
        <v>65.471066475370634</v>
      </c>
      <c r="M46" s="39"/>
      <c r="N46" s="17"/>
    </row>
    <row r="47" spans="3:14" ht="15" thickBot="1" x14ac:dyDescent="0.35">
      <c r="C47" s="16"/>
      <c r="D47" s="9" t="s">
        <v>15</v>
      </c>
      <c r="E47" s="22">
        <v>15</v>
      </c>
      <c r="G47" s="16"/>
      <c r="H47" s="9" t="s">
        <v>15</v>
      </c>
      <c r="I47" s="22">
        <v>56</v>
      </c>
      <c r="J47" s="17"/>
      <c r="N47" s="17"/>
    </row>
    <row r="48" spans="3:14" ht="15" thickBot="1" x14ac:dyDescent="0.35">
      <c r="C48" s="16"/>
      <c r="D48" s="6" t="s">
        <v>2</v>
      </c>
      <c r="E48" s="24">
        <v>41</v>
      </c>
      <c r="G48" s="16"/>
      <c r="H48" s="6" t="s">
        <v>2</v>
      </c>
      <c r="I48" s="24">
        <v>51</v>
      </c>
      <c r="J48" s="17"/>
      <c r="N48" s="17"/>
    </row>
    <row r="49" spans="3:14" ht="15" thickBot="1" x14ac:dyDescent="0.35">
      <c r="C49" s="16"/>
      <c r="D49" s="6" t="s">
        <v>20</v>
      </c>
      <c r="E49" s="24">
        <v>100</v>
      </c>
      <c r="G49" s="16"/>
      <c r="H49" s="6" t="s">
        <v>20</v>
      </c>
      <c r="I49" s="24">
        <v>100</v>
      </c>
      <c r="J49" s="17"/>
      <c r="N49" s="17"/>
    </row>
    <row r="50" spans="3:14" ht="15" thickBot="1" x14ac:dyDescent="0.35">
      <c r="C50" s="16"/>
      <c r="G50" s="16"/>
      <c r="J50" s="17"/>
      <c r="N50" s="17"/>
    </row>
    <row r="51" spans="3:14" ht="15" thickBot="1" x14ac:dyDescent="0.35">
      <c r="C51" s="16"/>
      <c r="D51" s="38" t="s">
        <v>31</v>
      </c>
      <c r="E51" s="39"/>
      <c r="F51" s="25"/>
      <c r="G51" s="16"/>
      <c r="H51" s="38" t="s">
        <v>35</v>
      </c>
      <c r="I51" s="39"/>
      <c r="J51" s="17"/>
      <c r="N51" s="17"/>
    </row>
    <row r="52" spans="3:14" ht="15" thickBot="1" x14ac:dyDescent="0.35">
      <c r="C52" s="16"/>
      <c r="D52" s="38" t="s">
        <v>34</v>
      </c>
      <c r="E52" s="39"/>
      <c r="F52" s="25"/>
      <c r="G52" s="16"/>
      <c r="H52" s="38" t="s">
        <v>37</v>
      </c>
      <c r="I52" s="39"/>
      <c r="J52" s="17"/>
      <c r="N52" s="17"/>
    </row>
    <row r="53" spans="3:14" ht="15" thickBot="1" x14ac:dyDescent="0.35">
      <c r="C53" s="16"/>
      <c r="D53" s="52">
        <f>E45+((E46-E47)/E48)*E49</f>
        <v>337.19512195121951</v>
      </c>
      <c r="E53" s="53"/>
      <c r="F53" s="32"/>
      <c r="G53" s="16"/>
      <c r="H53" s="52">
        <f>I45+((I46-I47)/I48)*I49</f>
        <v>468.13725490196077</v>
      </c>
      <c r="I53" s="53"/>
      <c r="J53" s="17"/>
      <c r="N53" s="17"/>
    </row>
    <row r="54" spans="3:14" ht="15" thickBot="1" x14ac:dyDescent="0.35">
      <c r="C54" s="18"/>
      <c r="D54" s="19"/>
      <c r="E54" s="19"/>
      <c r="F54" s="19"/>
      <c r="G54" s="18"/>
      <c r="H54" s="19"/>
      <c r="I54" s="19"/>
      <c r="J54" s="20"/>
      <c r="K54" s="19"/>
      <c r="L54" s="19"/>
      <c r="M54" s="19"/>
      <c r="N54" s="20"/>
    </row>
    <row r="55" spans="3:14" ht="15" thickBot="1" x14ac:dyDescent="0.35">
      <c r="C55" s="16"/>
      <c r="G55" s="13"/>
      <c r="H55" s="14"/>
      <c r="I55" s="14"/>
      <c r="J55" s="15"/>
      <c r="M55" s="14"/>
      <c r="N55" s="17"/>
    </row>
    <row r="56" spans="3:14" ht="15" thickBot="1" x14ac:dyDescent="0.35">
      <c r="C56" s="16"/>
      <c r="D56" s="38" t="s">
        <v>40</v>
      </c>
      <c r="E56" s="39"/>
      <c r="F56" s="25"/>
      <c r="G56" s="16"/>
      <c r="H56" s="38" t="s">
        <v>43</v>
      </c>
      <c r="I56" s="39"/>
      <c r="J56" s="17"/>
      <c r="L56" s="38" t="s">
        <v>47</v>
      </c>
      <c r="M56" s="39"/>
      <c r="N56" s="17"/>
    </row>
    <row r="57" spans="3:14" ht="15" thickBot="1" x14ac:dyDescent="0.35">
      <c r="C57" s="16"/>
      <c r="D57" s="30"/>
      <c r="E57" s="30"/>
      <c r="F57" s="25"/>
      <c r="G57" s="16"/>
      <c r="H57" s="30"/>
      <c r="I57" s="30"/>
      <c r="J57" s="17"/>
      <c r="N57" s="17"/>
    </row>
    <row r="58" spans="3:14" ht="15" thickBot="1" x14ac:dyDescent="0.35">
      <c r="C58" s="16"/>
      <c r="D58" s="38" t="s">
        <v>14</v>
      </c>
      <c r="E58" s="39"/>
      <c r="F58" s="25"/>
      <c r="G58" s="16"/>
      <c r="H58" s="38" t="s">
        <v>14</v>
      </c>
      <c r="I58" s="39"/>
      <c r="J58" s="17"/>
      <c r="L58" s="38" t="s">
        <v>14</v>
      </c>
      <c r="M58" s="39"/>
      <c r="N58" s="17"/>
    </row>
    <row r="59" spans="3:14" x14ac:dyDescent="0.3">
      <c r="C59" s="16"/>
      <c r="D59" s="40"/>
      <c r="E59" s="41"/>
      <c r="F59" s="25"/>
      <c r="G59" s="16"/>
      <c r="H59" s="40"/>
      <c r="I59" s="41"/>
      <c r="J59" s="17"/>
      <c r="L59" s="46"/>
      <c r="M59" s="47"/>
      <c r="N59" s="17"/>
    </row>
    <row r="60" spans="3:14" x14ac:dyDescent="0.3">
      <c r="C60" s="16"/>
      <c r="D60" s="42"/>
      <c r="E60" s="43"/>
      <c r="F60" s="25"/>
      <c r="G60" s="16"/>
      <c r="H60" s="42"/>
      <c r="I60" s="43"/>
      <c r="J60" s="17"/>
      <c r="L60" s="48"/>
      <c r="M60" s="49"/>
      <c r="N60" s="17"/>
    </row>
    <row r="61" spans="3:14" ht="15" thickBot="1" x14ac:dyDescent="0.35">
      <c r="C61" s="16"/>
      <c r="D61" s="44"/>
      <c r="E61" s="45"/>
      <c r="F61" s="25"/>
      <c r="G61" s="16"/>
      <c r="H61" s="44"/>
      <c r="I61" s="45"/>
      <c r="J61" s="17"/>
      <c r="L61" s="50"/>
      <c r="M61" s="51"/>
      <c r="N61" s="17"/>
    </row>
    <row r="62" spans="3:14" ht="15" thickBot="1" x14ac:dyDescent="0.35">
      <c r="C62" s="16"/>
      <c r="D62" s="25"/>
      <c r="E62" s="25"/>
      <c r="F62" s="25"/>
      <c r="G62" s="16"/>
      <c r="H62" s="25"/>
      <c r="I62" s="25"/>
      <c r="J62" s="17"/>
      <c r="N62" s="17"/>
    </row>
    <row r="63" spans="3:14" ht="15" thickBot="1" x14ac:dyDescent="0.35">
      <c r="C63" s="16"/>
      <c r="D63" s="6" t="s">
        <v>41</v>
      </c>
      <c r="E63" s="24" t="s">
        <v>42</v>
      </c>
      <c r="G63" s="16"/>
      <c r="H63" s="6" t="s">
        <v>44</v>
      </c>
      <c r="I63" s="24" t="s">
        <v>46</v>
      </c>
      <c r="J63" s="17"/>
      <c r="L63" s="12" t="s">
        <v>40</v>
      </c>
      <c r="M63" s="34">
        <f>D75</f>
        <v>258.57142857142856</v>
      </c>
      <c r="N63" s="17"/>
    </row>
    <row r="64" spans="3:14" ht="15" thickBot="1" x14ac:dyDescent="0.35">
      <c r="C64" s="16"/>
      <c r="D64" s="6" t="s">
        <v>41</v>
      </c>
      <c r="E64" s="24">
        <f>H9/10</f>
        <v>12.1</v>
      </c>
      <c r="G64" s="16"/>
      <c r="H64" s="6" t="s">
        <v>44</v>
      </c>
      <c r="I64" s="24">
        <f>9*(H9/10)</f>
        <v>108.89999999999999</v>
      </c>
      <c r="J64" s="17"/>
      <c r="L64" s="12" t="s">
        <v>43</v>
      </c>
      <c r="M64" s="34">
        <f>H75</f>
        <v>513.57142857142856</v>
      </c>
      <c r="N64" s="17"/>
    </row>
    <row r="65" spans="3:14" ht="15" thickBot="1" x14ac:dyDescent="0.35">
      <c r="C65" s="16"/>
      <c r="D65" s="6" t="s">
        <v>41</v>
      </c>
      <c r="E65" s="29" t="s">
        <v>4</v>
      </c>
      <c r="F65" s="27"/>
      <c r="G65" s="16"/>
      <c r="H65" s="6" t="s">
        <v>44</v>
      </c>
      <c r="I65" s="29" t="s">
        <v>7</v>
      </c>
      <c r="J65" s="17"/>
      <c r="N65" s="17"/>
    </row>
    <row r="66" spans="3:14" ht="15" thickBot="1" x14ac:dyDescent="0.35">
      <c r="C66" s="16"/>
      <c r="D66" s="25"/>
      <c r="E66" s="27"/>
      <c r="F66" s="27"/>
      <c r="G66" s="16"/>
      <c r="H66" s="25"/>
      <c r="I66" s="27"/>
      <c r="J66" s="17"/>
      <c r="L66" s="38" t="s">
        <v>47</v>
      </c>
      <c r="M66" s="39"/>
      <c r="N66" s="17"/>
    </row>
    <row r="67" spans="3:14" ht="15" thickBot="1" x14ac:dyDescent="0.35">
      <c r="C67" s="16"/>
      <c r="D67" s="6" t="s">
        <v>18</v>
      </c>
      <c r="E67" s="24">
        <v>200</v>
      </c>
      <c r="G67" s="16"/>
      <c r="H67" s="6" t="s">
        <v>18</v>
      </c>
      <c r="I67" s="24">
        <v>500</v>
      </c>
      <c r="J67" s="17"/>
      <c r="L67" s="38" t="s">
        <v>48</v>
      </c>
      <c r="M67" s="39"/>
      <c r="N67" s="17"/>
    </row>
    <row r="68" spans="3:14" ht="15" thickBot="1" x14ac:dyDescent="0.35">
      <c r="C68" s="16"/>
      <c r="D68" s="6" t="str">
        <f>E63</f>
        <v>(n/10)</v>
      </c>
      <c r="E68" s="24">
        <f>E64</f>
        <v>12.1</v>
      </c>
      <c r="G68" s="16"/>
      <c r="H68" s="12" t="str">
        <f>I63</f>
        <v>9*(n/10)</v>
      </c>
      <c r="I68" s="24">
        <f>I64</f>
        <v>108.89999999999999</v>
      </c>
      <c r="J68" s="17"/>
      <c r="L68" s="38">
        <f>(M64-M63)/2</f>
        <v>127.5</v>
      </c>
      <c r="M68" s="39"/>
      <c r="N68" s="17"/>
    </row>
    <row r="69" spans="3:14" ht="15" thickBot="1" x14ac:dyDescent="0.35">
      <c r="C69" s="16"/>
      <c r="D69" s="9" t="s">
        <v>15</v>
      </c>
      <c r="E69" s="22">
        <v>8</v>
      </c>
      <c r="G69" s="16"/>
      <c r="H69" s="9" t="s">
        <v>15</v>
      </c>
      <c r="I69" s="22">
        <v>107</v>
      </c>
      <c r="J69" s="17"/>
      <c r="N69" s="17"/>
    </row>
    <row r="70" spans="3:14" ht="15" thickBot="1" x14ac:dyDescent="0.35">
      <c r="C70" s="16"/>
      <c r="D70" s="6" t="s">
        <v>2</v>
      </c>
      <c r="E70" s="24">
        <v>7</v>
      </c>
      <c r="G70" s="16"/>
      <c r="H70" s="6" t="s">
        <v>2</v>
      </c>
      <c r="I70" s="24">
        <v>14</v>
      </c>
      <c r="J70" s="17"/>
      <c r="N70" s="17"/>
    </row>
    <row r="71" spans="3:14" ht="15" thickBot="1" x14ac:dyDescent="0.35">
      <c r="C71" s="16"/>
      <c r="D71" s="6" t="s">
        <v>20</v>
      </c>
      <c r="E71" s="24">
        <v>100</v>
      </c>
      <c r="G71" s="16"/>
      <c r="H71" s="6" t="s">
        <v>20</v>
      </c>
      <c r="I71" s="24">
        <v>100</v>
      </c>
      <c r="J71" s="17"/>
      <c r="N71" s="17"/>
    </row>
    <row r="72" spans="3:14" ht="15" thickBot="1" x14ac:dyDescent="0.35">
      <c r="C72" s="16"/>
      <c r="G72" s="16"/>
      <c r="J72" s="17"/>
      <c r="N72" s="17"/>
    </row>
    <row r="73" spans="3:14" ht="15" thickBot="1" x14ac:dyDescent="0.35">
      <c r="C73" s="16"/>
      <c r="D73" s="38" t="s">
        <v>40</v>
      </c>
      <c r="E73" s="39"/>
      <c r="F73" s="25"/>
      <c r="G73" s="16"/>
      <c r="H73" s="38" t="s">
        <v>43</v>
      </c>
      <c r="I73" s="39"/>
      <c r="J73" s="17"/>
      <c r="N73" s="17"/>
    </row>
    <row r="74" spans="3:14" ht="15" thickBot="1" x14ac:dyDescent="0.35">
      <c r="C74" s="16"/>
      <c r="D74" s="38" t="s">
        <v>34</v>
      </c>
      <c r="E74" s="39"/>
      <c r="F74" s="25"/>
      <c r="G74" s="16"/>
      <c r="H74" s="38" t="s">
        <v>53</v>
      </c>
      <c r="I74" s="39"/>
      <c r="J74" s="17"/>
      <c r="N74" s="17"/>
    </row>
    <row r="75" spans="3:14" ht="15" thickBot="1" x14ac:dyDescent="0.35">
      <c r="C75" s="16"/>
      <c r="D75" s="52">
        <f>E67+((E68-E69)/E70)*E71</f>
        <v>258.57142857142856</v>
      </c>
      <c r="E75" s="53"/>
      <c r="F75" s="32"/>
      <c r="G75" s="16"/>
      <c r="H75" s="52">
        <f>I67+((I68-I69)/I70)*I71</f>
        <v>513.57142857142856</v>
      </c>
      <c r="I75" s="53"/>
      <c r="J75" s="17"/>
      <c r="N75" s="17"/>
    </row>
    <row r="76" spans="3:14" ht="15" thickBot="1" x14ac:dyDescent="0.35">
      <c r="C76" s="18"/>
      <c r="D76" s="19"/>
      <c r="E76" s="19"/>
      <c r="F76" s="19"/>
      <c r="G76" s="18"/>
      <c r="H76" s="19"/>
      <c r="I76" s="19"/>
      <c r="J76" s="20"/>
      <c r="K76" s="19"/>
      <c r="L76" s="19"/>
      <c r="M76" s="19"/>
      <c r="N76" s="20"/>
    </row>
    <row r="77" spans="3:14" ht="15" thickBot="1" x14ac:dyDescent="0.35">
      <c r="C77" s="13"/>
      <c r="D77" s="14"/>
      <c r="E77" s="14"/>
      <c r="F77" s="14"/>
      <c r="G77" s="13"/>
      <c r="H77" s="14"/>
      <c r="I77" s="14"/>
      <c r="J77" s="15"/>
      <c r="K77" s="14"/>
      <c r="L77" s="14"/>
      <c r="M77" s="14"/>
      <c r="N77" s="15"/>
    </row>
    <row r="78" spans="3:14" ht="15" thickBot="1" x14ac:dyDescent="0.35">
      <c r="C78" s="16"/>
      <c r="D78" s="38" t="s">
        <v>49</v>
      </c>
      <c r="E78" s="39"/>
      <c r="G78" s="16"/>
      <c r="H78" s="38" t="s">
        <v>54</v>
      </c>
      <c r="I78" s="39"/>
      <c r="J78" s="17"/>
      <c r="L78" s="38" t="s">
        <v>58</v>
      </c>
      <c r="M78" s="39"/>
      <c r="N78" s="17"/>
    </row>
    <row r="79" spans="3:14" ht="15" thickBot="1" x14ac:dyDescent="0.35">
      <c r="C79" s="16"/>
      <c r="G79" s="16"/>
      <c r="H79" s="30"/>
      <c r="I79" s="30"/>
      <c r="J79" s="17"/>
      <c r="N79" s="17"/>
    </row>
    <row r="80" spans="3:14" ht="15" thickBot="1" x14ac:dyDescent="0.35">
      <c r="C80" s="16"/>
      <c r="D80" s="38" t="s">
        <v>14</v>
      </c>
      <c r="E80" s="39"/>
      <c r="G80" s="16"/>
      <c r="H80" s="38" t="s">
        <v>14</v>
      </c>
      <c r="I80" s="39"/>
      <c r="J80" s="17"/>
      <c r="L80" s="38" t="s">
        <v>14</v>
      </c>
      <c r="M80" s="39"/>
      <c r="N80" s="17"/>
    </row>
    <row r="81" spans="3:14" x14ac:dyDescent="0.3">
      <c r="C81" s="16"/>
      <c r="D81" s="40"/>
      <c r="E81" s="41"/>
      <c r="G81" s="16"/>
      <c r="H81" s="40"/>
      <c r="I81" s="41"/>
      <c r="J81" s="17"/>
      <c r="L81" s="46"/>
      <c r="M81" s="47"/>
      <c r="N81" s="17"/>
    </row>
    <row r="82" spans="3:14" x14ac:dyDescent="0.3">
      <c r="C82" s="16"/>
      <c r="D82" s="42"/>
      <c r="E82" s="43"/>
      <c r="G82" s="16"/>
      <c r="H82" s="42"/>
      <c r="I82" s="43"/>
      <c r="J82" s="17"/>
      <c r="L82" s="48"/>
      <c r="M82" s="49"/>
      <c r="N82" s="17"/>
    </row>
    <row r="83" spans="3:14" ht="15" thickBot="1" x14ac:dyDescent="0.35">
      <c r="C83" s="16"/>
      <c r="D83" s="44"/>
      <c r="E83" s="45"/>
      <c r="G83" s="16"/>
      <c r="H83" s="44"/>
      <c r="I83" s="45"/>
      <c r="J83" s="17"/>
      <c r="L83" s="50"/>
      <c r="M83" s="51"/>
      <c r="N83" s="17"/>
    </row>
    <row r="84" spans="3:14" ht="15" thickBot="1" x14ac:dyDescent="0.35">
      <c r="C84" s="16"/>
      <c r="G84" s="16"/>
      <c r="H84" s="25"/>
      <c r="I84" s="25"/>
      <c r="J84" s="17"/>
      <c r="N84" s="17"/>
    </row>
    <row r="85" spans="3:14" ht="15" thickBot="1" x14ac:dyDescent="0.35">
      <c r="C85" s="16"/>
      <c r="D85" s="6" t="s">
        <v>52</v>
      </c>
      <c r="E85" s="24" t="s">
        <v>50</v>
      </c>
      <c r="G85" s="16"/>
      <c r="H85" s="6" t="s">
        <v>55</v>
      </c>
      <c r="I85" s="24" t="s">
        <v>56</v>
      </c>
      <c r="J85" s="17"/>
      <c r="L85" s="12" t="s">
        <v>49</v>
      </c>
      <c r="M85" s="34">
        <f>D97</f>
        <v>258.57142857142856</v>
      </c>
      <c r="N85" s="17"/>
    </row>
    <row r="86" spans="3:14" ht="15" thickBot="1" x14ac:dyDescent="0.35">
      <c r="C86" s="16"/>
      <c r="D86" s="6" t="s">
        <v>52</v>
      </c>
      <c r="E86" s="24">
        <f>10*(H9/100)</f>
        <v>12.1</v>
      </c>
      <c r="G86" s="16"/>
      <c r="H86" s="6" t="s">
        <v>55</v>
      </c>
      <c r="I86" s="24">
        <f>90*(H9/100)</f>
        <v>108.89999999999999</v>
      </c>
      <c r="J86" s="17"/>
      <c r="L86" s="12" t="s">
        <v>54</v>
      </c>
      <c r="M86" s="34">
        <f>H97</f>
        <v>513.57142857142856</v>
      </c>
      <c r="N86" s="17"/>
    </row>
    <row r="87" spans="3:14" ht="15" thickBot="1" x14ac:dyDescent="0.35">
      <c r="C87" s="16"/>
      <c r="D87" s="6" t="s">
        <v>52</v>
      </c>
      <c r="E87" s="29" t="s">
        <v>4</v>
      </c>
      <c r="G87" s="16"/>
      <c r="H87" s="6" t="s">
        <v>55</v>
      </c>
      <c r="I87" s="29" t="s">
        <v>7</v>
      </c>
      <c r="J87" s="17"/>
      <c r="N87" s="17"/>
    </row>
    <row r="88" spans="3:14" ht="15" thickBot="1" x14ac:dyDescent="0.35">
      <c r="C88" s="16"/>
      <c r="D88" s="25"/>
      <c r="E88" s="27"/>
      <c r="G88" s="16"/>
      <c r="H88" s="25"/>
      <c r="I88" s="27"/>
      <c r="J88" s="17"/>
      <c r="L88" s="38" t="s">
        <v>47</v>
      </c>
      <c r="M88" s="39"/>
      <c r="N88" s="17"/>
    </row>
    <row r="89" spans="3:14" ht="15" thickBot="1" x14ac:dyDescent="0.35">
      <c r="C89" s="16"/>
      <c r="D89" s="6" t="s">
        <v>18</v>
      </c>
      <c r="E89" s="24">
        <v>200</v>
      </c>
      <c r="G89" s="16"/>
      <c r="H89" s="6" t="s">
        <v>18</v>
      </c>
      <c r="I89" s="24">
        <v>500</v>
      </c>
      <c r="J89" s="17"/>
      <c r="L89" s="38" t="s">
        <v>59</v>
      </c>
      <c r="M89" s="39"/>
      <c r="N89" s="17"/>
    </row>
    <row r="90" spans="3:14" ht="15" thickBot="1" x14ac:dyDescent="0.35">
      <c r="C90" s="16"/>
      <c r="D90" s="6" t="str">
        <f>E85</f>
        <v>10*(n/100)</v>
      </c>
      <c r="E90" s="24">
        <f>E86</f>
        <v>12.1</v>
      </c>
      <c r="G90" s="16"/>
      <c r="H90" s="12" t="str">
        <f>I85</f>
        <v>90*(n/100)</v>
      </c>
      <c r="I90" s="24">
        <f>I86</f>
        <v>108.89999999999999</v>
      </c>
      <c r="J90" s="17"/>
      <c r="L90" s="38">
        <f>(M86-M85)/2</f>
        <v>127.5</v>
      </c>
      <c r="M90" s="39"/>
      <c r="N90" s="17"/>
    </row>
    <row r="91" spans="3:14" ht="15" thickBot="1" x14ac:dyDescent="0.35">
      <c r="C91" s="16"/>
      <c r="D91" s="9" t="s">
        <v>15</v>
      </c>
      <c r="E91" s="22">
        <v>8</v>
      </c>
      <c r="G91" s="16"/>
      <c r="H91" s="9" t="s">
        <v>15</v>
      </c>
      <c r="I91" s="22">
        <v>107</v>
      </c>
      <c r="J91" s="17"/>
      <c r="N91" s="17"/>
    </row>
    <row r="92" spans="3:14" ht="15" thickBot="1" x14ac:dyDescent="0.35">
      <c r="C92" s="16"/>
      <c r="D92" s="6" t="s">
        <v>2</v>
      </c>
      <c r="E92" s="24">
        <v>7</v>
      </c>
      <c r="G92" s="16"/>
      <c r="H92" s="6" t="s">
        <v>2</v>
      </c>
      <c r="I92" s="24">
        <v>14</v>
      </c>
      <c r="J92" s="17"/>
      <c r="N92" s="17"/>
    </row>
    <row r="93" spans="3:14" ht="15" thickBot="1" x14ac:dyDescent="0.35">
      <c r="C93" s="16"/>
      <c r="D93" s="6" t="s">
        <v>20</v>
      </c>
      <c r="E93" s="24">
        <v>100</v>
      </c>
      <c r="G93" s="16"/>
      <c r="H93" s="6" t="s">
        <v>20</v>
      </c>
      <c r="I93" s="24">
        <v>100</v>
      </c>
      <c r="J93" s="17"/>
      <c r="N93" s="17"/>
    </row>
    <row r="94" spans="3:14" ht="15" thickBot="1" x14ac:dyDescent="0.35">
      <c r="C94" s="16"/>
      <c r="G94" s="16"/>
      <c r="J94" s="17"/>
      <c r="N94" s="17"/>
    </row>
    <row r="95" spans="3:14" ht="15" thickBot="1" x14ac:dyDescent="0.35">
      <c r="C95" s="16"/>
      <c r="D95" s="38" t="s">
        <v>49</v>
      </c>
      <c r="E95" s="39"/>
      <c r="G95" s="16"/>
      <c r="H95" s="38" t="s">
        <v>54</v>
      </c>
      <c r="I95" s="39"/>
      <c r="J95" s="17"/>
      <c r="N95" s="17"/>
    </row>
    <row r="96" spans="3:14" ht="15" thickBot="1" x14ac:dyDescent="0.35">
      <c r="C96" s="16"/>
      <c r="D96" s="38" t="s">
        <v>51</v>
      </c>
      <c r="E96" s="39"/>
      <c r="G96" s="16"/>
      <c r="H96" s="38" t="s">
        <v>57</v>
      </c>
      <c r="I96" s="39"/>
      <c r="J96" s="17"/>
      <c r="N96" s="17"/>
    </row>
    <row r="97" spans="3:14" ht="15" thickBot="1" x14ac:dyDescent="0.35">
      <c r="C97" s="16"/>
      <c r="D97" s="52">
        <f>E89+((E90-E91)/E92)*E93</f>
        <v>258.57142857142856</v>
      </c>
      <c r="E97" s="53"/>
      <c r="G97" s="16"/>
      <c r="H97" s="52">
        <f>I89+((I90-I91)/I92)*I93</f>
        <v>513.57142857142856</v>
      </c>
      <c r="I97" s="53"/>
      <c r="J97" s="17"/>
      <c r="N97" s="17"/>
    </row>
    <row r="98" spans="3:14" ht="15" thickBot="1" x14ac:dyDescent="0.35">
      <c r="C98" s="18"/>
      <c r="D98" s="19"/>
      <c r="E98" s="19"/>
      <c r="F98" s="19"/>
      <c r="G98" s="18"/>
      <c r="H98" s="19"/>
      <c r="I98" s="19"/>
      <c r="J98" s="20"/>
      <c r="K98" s="19"/>
      <c r="L98" s="19"/>
      <c r="M98" s="19"/>
      <c r="N98" s="20"/>
    </row>
  </sheetData>
  <mergeCells count="74">
    <mergeCell ref="F9:G9"/>
    <mergeCell ref="D14:E14"/>
    <mergeCell ref="D15:E17"/>
    <mergeCell ref="A1:P1"/>
    <mergeCell ref="D12:E12"/>
    <mergeCell ref="H14:I14"/>
    <mergeCell ref="H15:I17"/>
    <mergeCell ref="H12:I12"/>
    <mergeCell ref="L12:M12"/>
    <mergeCell ref="D22:E22"/>
    <mergeCell ref="D23:E23"/>
    <mergeCell ref="D24:E24"/>
    <mergeCell ref="L14:M14"/>
    <mergeCell ref="L29:M29"/>
    <mergeCell ref="L30:M30"/>
    <mergeCell ref="L15:M17"/>
    <mergeCell ref="D51:E51"/>
    <mergeCell ref="D52:E52"/>
    <mergeCell ref="L34:M34"/>
    <mergeCell ref="L36:M36"/>
    <mergeCell ref="L37:M39"/>
    <mergeCell ref="L44:M44"/>
    <mergeCell ref="H29:I29"/>
    <mergeCell ref="H30:I30"/>
    <mergeCell ref="H31:I31"/>
    <mergeCell ref="L28:M28"/>
    <mergeCell ref="D34:E34"/>
    <mergeCell ref="D36:E36"/>
    <mergeCell ref="D37:E39"/>
    <mergeCell ref="H34:I34"/>
    <mergeCell ref="L68:M68"/>
    <mergeCell ref="L45:M45"/>
    <mergeCell ref="L46:M46"/>
    <mergeCell ref="L59:M61"/>
    <mergeCell ref="L66:M66"/>
    <mergeCell ref="L67:M67"/>
    <mergeCell ref="L56:M56"/>
    <mergeCell ref="D58:E58"/>
    <mergeCell ref="H58:I58"/>
    <mergeCell ref="L58:M58"/>
    <mergeCell ref="H36:I36"/>
    <mergeCell ref="H37:I39"/>
    <mergeCell ref="D53:E53"/>
    <mergeCell ref="H51:I51"/>
    <mergeCell ref="H52:I52"/>
    <mergeCell ref="H53:I53"/>
    <mergeCell ref="D59:E61"/>
    <mergeCell ref="H59:I61"/>
    <mergeCell ref="D56:E56"/>
    <mergeCell ref="H56:I56"/>
    <mergeCell ref="D73:E73"/>
    <mergeCell ref="H73:I73"/>
    <mergeCell ref="D74:E74"/>
    <mergeCell ref="H74:I74"/>
    <mergeCell ref="D75:E75"/>
    <mergeCell ref="H75:I75"/>
    <mergeCell ref="H96:I96"/>
    <mergeCell ref="H97:I97"/>
    <mergeCell ref="D78:E78"/>
    <mergeCell ref="D95:E95"/>
    <mergeCell ref="D96:E96"/>
    <mergeCell ref="D97:E97"/>
    <mergeCell ref="D80:E80"/>
    <mergeCell ref="D81:E83"/>
    <mergeCell ref="L90:M90"/>
    <mergeCell ref="H78:I78"/>
    <mergeCell ref="H80:I80"/>
    <mergeCell ref="H81:I83"/>
    <mergeCell ref="H95:I95"/>
    <mergeCell ref="L78:M78"/>
    <mergeCell ref="L80:M80"/>
    <mergeCell ref="L81:M83"/>
    <mergeCell ref="L88:M88"/>
    <mergeCell ref="L89:M8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F38FC-DE4F-446F-9A60-0D1C4D1A3D50}">
  <dimension ref="A1:N63"/>
  <sheetViews>
    <sheetView zoomScaleNormal="100" workbookViewId="0">
      <selection activeCell="M13" sqref="M13"/>
    </sheetView>
  </sheetViews>
  <sheetFormatPr defaultColWidth="14.88671875" defaultRowHeight="14.4" x14ac:dyDescent="0.3"/>
  <cols>
    <col min="1" max="13" width="14.88671875" style="1"/>
    <col min="14" max="14" width="13" style="1" customWidth="1"/>
    <col min="15" max="16384" width="14.88671875" style="1"/>
  </cols>
  <sheetData>
    <row r="1" spans="1:14" ht="49.2" customHeight="1" thickBot="1" x14ac:dyDescent="0.35">
      <c r="A1" s="57" t="s">
        <v>60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9"/>
    </row>
    <row r="2" spans="1:14" ht="15" thickBot="1" x14ac:dyDescent="0.35"/>
    <row r="3" spans="1:14" ht="15" thickBot="1" x14ac:dyDescent="0.35">
      <c r="E3" s="12" t="s">
        <v>61</v>
      </c>
      <c r="G3" s="12" t="s">
        <v>62</v>
      </c>
      <c r="H3" s="24">
        <f>COUNT(E4:E63)</f>
        <v>60</v>
      </c>
    </row>
    <row r="4" spans="1:14" ht="15" thickBot="1" x14ac:dyDescent="0.35">
      <c r="E4" s="21">
        <v>16</v>
      </c>
      <c r="G4" s="12" t="s">
        <v>63</v>
      </c>
      <c r="H4" s="24">
        <f>MAX(E4:E63)</f>
        <v>97</v>
      </c>
    </row>
    <row r="5" spans="1:14" ht="15" thickBot="1" x14ac:dyDescent="0.35">
      <c r="E5" s="22">
        <v>13</v>
      </c>
      <c r="G5" s="12" t="s">
        <v>64</v>
      </c>
      <c r="H5" s="24">
        <f>MIN(E4:E63)</f>
        <v>4</v>
      </c>
    </row>
    <row r="6" spans="1:14" ht="15" thickBot="1" x14ac:dyDescent="0.35">
      <c r="E6" s="22">
        <v>5</v>
      </c>
    </row>
    <row r="7" spans="1:14" ht="15" thickBot="1" x14ac:dyDescent="0.35">
      <c r="E7" s="22">
        <v>80</v>
      </c>
      <c r="G7" s="6" t="s">
        <v>1</v>
      </c>
      <c r="H7" s="12" t="s">
        <v>75</v>
      </c>
    </row>
    <row r="8" spans="1:14" x14ac:dyDescent="0.3">
      <c r="E8" s="22">
        <v>86</v>
      </c>
      <c r="G8" s="16" t="s">
        <v>65</v>
      </c>
      <c r="H8" s="22">
        <v>9</v>
      </c>
    </row>
    <row r="9" spans="1:14" x14ac:dyDescent="0.3">
      <c r="E9" s="22">
        <v>7</v>
      </c>
      <c r="G9" s="35" t="s">
        <v>66</v>
      </c>
      <c r="H9" s="22">
        <v>19</v>
      </c>
    </row>
    <row r="10" spans="1:14" x14ac:dyDescent="0.3">
      <c r="E10" s="22">
        <v>51</v>
      </c>
      <c r="G10" s="16" t="s">
        <v>67</v>
      </c>
      <c r="H10" s="22">
        <v>29</v>
      </c>
    </row>
    <row r="11" spans="1:14" x14ac:dyDescent="0.3">
      <c r="E11" s="22">
        <v>48</v>
      </c>
      <c r="G11" s="16" t="s">
        <v>68</v>
      </c>
      <c r="H11" s="22">
        <v>39</v>
      </c>
    </row>
    <row r="12" spans="1:14" x14ac:dyDescent="0.3">
      <c r="E12" s="22">
        <v>24</v>
      </c>
      <c r="G12" s="16" t="s">
        <v>69</v>
      </c>
      <c r="H12" s="22">
        <v>49</v>
      </c>
    </row>
    <row r="13" spans="1:14" x14ac:dyDescent="0.3">
      <c r="E13" s="22">
        <v>56</v>
      </c>
      <c r="G13" s="16" t="s">
        <v>70</v>
      </c>
      <c r="H13" s="22">
        <v>59</v>
      </c>
    </row>
    <row r="14" spans="1:14" x14ac:dyDescent="0.3">
      <c r="E14" s="22">
        <v>70</v>
      </c>
      <c r="G14" s="16" t="s">
        <v>71</v>
      </c>
      <c r="H14" s="22">
        <v>69</v>
      </c>
    </row>
    <row r="15" spans="1:14" x14ac:dyDescent="0.3">
      <c r="E15" s="22">
        <v>19</v>
      </c>
      <c r="G15" s="16" t="s">
        <v>72</v>
      </c>
      <c r="H15" s="22">
        <v>79</v>
      </c>
    </row>
    <row r="16" spans="1:14" x14ac:dyDescent="0.3">
      <c r="E16" s="22">
        <v>61</v>
      </c>
      <c r="G16" s="16" t="s">
        <v>73</v>
      </c>
      <c r="H16" s="22">
        <v>89</v>
      </c>
    </row>
    <row r="17" spans="5:11" ht="15" thickBot="1" x14ac:dyDescent="0.35">
      <c r="E17" s="22">
        <v>17</v>
      </c>
      <c r="G17" s="18" t="s">
        <v>74</v>
      </c>
      <c r="H17" s="23">
        <v>99</v>
      </c>
    </row>
    <row r="18" spans="5:11" ht="15" thickBot="1" x14ac:dyDescent="0.35">
      <c r="E18" s="22">
        <v>16</v>
      </c>
    </row>
    <row r="19" spans="5:11" ht="15" thickBot="1" x14ac:dyDescent="0.35">
      <c r="E19" s="22">
        <v>36</v>
      </c>
      <c r="G19" s="6" t="s">
        <v>1</v>
      </c>
      <c r="H19" s="12" t="s">
        <v>75</v>
      </c>
      <c r="I19" s="3" t="s">
        <v>76</v>
      </c>
    </row>
    <row r="20" spans="5:11" x14ac:dyDescent="0.3">
      <c r="E20" s="22">
        <v>34</v>
      </c>
      <c r="G20" s="16" t="s">
        <v>65</v>
      </c>
      <c r="H20" s="22">
        <v>9</v>
      </c>
      <c r="I20" s="17">
        <v>4</v>
      </c>
    </row>
    <row r="21" spans="5:11" x14ac:dyDescent="0.3">
      <c r="E21" s="22">
        <v>42</v>
      </c>
      <c r="G21" s="35" t="s">
        <v>66</v>
      </c>
      <c r="H21" s="22">
        <v>19</v>
      </c>
      <c r="I21" s="17">
        <v>7</v>
      </c>
    </row>
    <row r="22" spans="5:11" x14ac:dyDescent="0.3">
      <c r="E22" s="22">
        <v>34</v>
      </c>
      <c r="G22" s="16" t="s">
        <v>67</v>
      </c>
      <c r="H22" s="22">
        <v>29</v>
      </c>
      <c r="I22" s="17">
        <v>5</v>
      </c>
    </row>
    <row r="23" spans="5:11" x14ac:dyDescent="0.3">
      <c r="E23" s="22">
        <v>35</v>
      </c>
      <c r="G23" s="16" t="s">
        <v>68</v>
      </c>
      <c r="H23" s="22">
        <v>39</v>
      </c>
      <c r="I23" s="17">
        <v>10</v>
      </c>
    </row>
    <row r="24" spans="5:11" x14ac:dyDescent="0.3">
      <c r="E24" s="22">
        <v>72</v>
      </c>
      <c r="G24" s="16" t="s">
        <v>69</v>
      </c>
      <c r="H24" s="22">
        <v>49</v>
      </c>
      <c r="I24" s="17">
        <v>5</v>
      </c>
    </row>
    <row r="25" spans="5:11" x14ac:dyDescent="0.3">
      <c r="E25" s="22">
        <v>55</v>
      </c>
      <c r="G25" s="16" t="s">
        <v>70</v>
      </c>
      <c r="H25" s="22">
        <v>59</v>
      </c>
      <c r="I25" s="17">
        <v>8</v>
      </c>
    </row>
    <row r="26" spans="5:11" x14ac:dyDescent="0.3">
      <c r="E26" s="22">
        <v>75</v>
      </c>
      <c r="G26" s="16" t="s">
        <v>71</v>
      </c>
      <c r="H26" s="22">
        <v>69</v>
      </c>
      <c r="I26" s="17">
        <v>5</v>
      </c>
    </row>
    <row r="27" spans="5:11" x14ac:dyDescent="0.3">
      <c r="E27" s="22">
        <v>31</v>
      </c>
      <c r="G27" s="16" t="s">
        <v>72</v>
      </c>
      <c r="H27" s="22">
        <v>79</v>
      </c>
      <c r="I27" s="17">
        <v>8</v>
      </c>
    </row>
    <row r="28" spans="5:11" x14ac:dyDescent="0.3">
      <c r="E28" s="22">
        <v>52</v>
      </c>
      <c r="G28" s="16" t="s">
        <v>73</v>
      </c>
      <c r="H28" s="22">
        <v>89</v>
      </c>
      <c r="I28" s="17">
        <v>5</v>
      </c>
    </row>
    <row r="29" spans="5:11" ht="15" thickBot="1" x14ac:dyDescent="0.35">
      <c r="E29" s="22">
        <v>28</v>
      </c>
      <c r="G29" s="18" t="s">
        <v>74</v>
      </c>
      <c r="H29" s="23">
        <v>99</v>
      </c>
      <c r="I29" s="20">
        <v>3</v>
      </c>
    </row>
    <row r="30" spans="5:11" x14ac:dyDescent="0.3">
      <c r="E30" s="22">
        <v>72</v>
      </c>
      <c r="J30"/>
      <c r="K30"/>
    </row>
    <row r="31" spans="5:11" x14ac:dyDescent="0.3">
      <c r="E31" s="22">
        <v>97</v>
      </c>
    </row>
    <row r="32" spans="5:11" x14ac:dyDescent="0.3">
      <c r="E32" s="22">
        <v>74</v>
      </c>
    </row>
    <row r="33" spans="5:5" x14ac:dyDescent="0.3">
      <c r="E33" s="22">
        <v>45</v>
      </c>
    </row>
    <row r="34" spans="5:5" x14ac:dyDescent="0.3">
      <c r="E34" s="22">
        <v>62</v>
      </c>
    </row>
    <row r="35" spans="5:5" x14ac:dyDescent="0.3">
      <c r="E35" s="22">
        <v>68</v>
      </c>
    </row>
    <row r="36" spans="5:5" x14ac:dyDescent="0.3">
      <c r="E36" s="22">
        <v>86</v>
      </c>
    </row>
    <row r="37" spans="5:5" x14ac:dyDescent="0.3">
      <c r="E37" s="22">
        <v>35</v>
      </c>
    </row>
    <row r="38" spans="5:5" x14ac:dyDescent="0.3">
      <c r="E38" s="22">
        <v>85</v>
      </c>
    </row>
    <row r="39" spans="5:5" x14ac:dyDescent="0.3">
      <c r="E39" s="22">
        <v>36</v>
      </c>
    </row>
    <row r="40" spans="5:5" x14ac:dyDescent="0.3">
      <c r="E40" s="22">
        <v>81</v>
      </c>
    </row>
    <row r="41" spans="5:5" x14ac:dyDescent="0.3">
      <c r="E41" s="22">
        <v>75</v>
      </c>
    </row>
    <row r="42" spans="5:5" x14ac:dyDescent="0.3">
      <c r="E42" s="22">
        <v>55</v>
      </c>
    </row>
    <row r="43" spans="5:5" x14ac:dyDescent="0.3">
      <c r="E43" s="22">
        <v>26</v>
      </c>
    </row>
    <row r="44" spans="5:5" x14ac:dyDescent="0.3">
      <c r="E44" s="22">
        <v>95</v>
      </c>
    </row>
    <row r="45" spans="5:5" x14ac:dyDescent="0.3">
      <c r="E45" s="22">
        <v>31</v>
      </c>
    </row>
    <row r="46" spans="5:5" x14ac:dyDescent="0.3">
      <c r="E46" s="22">
        <v>7</v>
      </c>
    </row>
    <row r="47" spans="5:5" x14ac:dyDescent="0.3">
      <c r="E47" s="22">
        <v>78</v>
      </c>
    </row>
    <row r="48" spans="5:5" x14ac:dyDescent="0.3">
      <c r="E48" s="22">
        <v>92</v>
      </c>
    </row>
    <row r="49" spans="5:5" x14ac:dyDescent="0.3">
      <c r="E49" s="22">
        <v>62</v>
      </c>
    </row>
    <row r="50" spans="5:5" x14ac:dyDescent="0.3">
      <c r="E50" s="22">
        <v>52</v>
      </c>
    </row>
    <row r="51" spans="5:5" x14ac:dyDescent="0.3">
      <c r="E51" s="22">
        <v>56</v>
      </c>
    </row>
    <row r="52" spans="5:5" x14ac:dyDescent="0.3">
      <c r="E52" s="22">
        <v>15</v>
      </c>
    </row>
    <row r="53" spans="5:5" x14ac:dyDescent="0.3">
      <c r="E53" s="22">
        <v>63</v>
      </c>
    </row>
    <row r="54" spans="5:5" x14ac:dyDescent="0.3">
      <c r="E54" s="22">
        <v>25</v>
      </c>
    </row>
    <row r="55" spans="5:5" x14ac:dyDescent="0.3">
      <c r="E55" s="22">
        <v>36</v>
      </c>
    </row>
    <row r="56" spans="5:5" x14ac:dyDescent="0.3">
      <c r="E56" s="22">
        <v>54</v>
      </c>
    </row>
    <row r="57" spans="5:5" x14ac:dyDescent="0.3">
      <c r="E57" s="22">
        <v>44</v>
      </c>
    </row>
    <row r="58" spans="5:5" x14ac:dyDescent="0.3">
      <c r="E58" s="22">
        <v>47</v>
      </c>
    </row>
    <row r="59" spans="5:5" x14ac:dyDescent="0.3">
      <c r="E59" s="22">
        <v>27</v>
      </c>
    </row>
    <row r="60" spans="5:5" x14ac:dyDescent="0.3">
      <c r="E60" s="22">
        <v>72</v>
      </c>
    </row>
    <row r="61" spans="5:5" x14ac:dyDescent="0.3">
      <c r="E61" s="22">
        <v>17</v>
      </c>
    </row>
    <row r="62" spans="5:5" x14ac:dyDescent="0.3">
      <c r="E62" s="22">
        <v>4</v>
      </c>
    </row>
    <row r="63" spans="5:5" ht="15" thickBot="1" x14ac:dyDescent="0.35">
      <c r="E63" s="23">
        <v>30</v>
      </c>
    </row>
  </sheetData>
  <sortState xmlns:xlrd2="http://schemas.microsoft.com/office/spreadsheetml/2017/richdata2" ref="H20:H29">
    <sortCondition ref="H20"/>
  </sortState>
  <mergeCells count="1">
    <mergeCell ref="A1:N1"/>
  </mergeCells>
  <pageMargins left="0.7" right="0.7" top="0.75" bottom="0.75" header="0.3" footer="0.3"/>
  <ignoredErrors>
    <ignoredError sqref="G21 G9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24769-A732-4C2C-99FF-1EDB2381E977}">
  <dimension ref="A1:P13"/>
  <sheetViews>
    <sheetView zoomScaleNormal="100" workbookViewId="0">
      <selection activeCell="L20" sqref="L20"/>
    </sheetView>
  </sheetViews>
  <sheetFormatPr defaultColWidth="12.77734375" defaultRowHeight="14.4" x14ac:dyDescent="0.3"/>
  <cols>
    <col min="1" max="15" width="12.77734375" style="1"/>
    <col min="16" max="16" width="15" style="1" customWidth="1"/>
    <col min="17" max="16384" width="12.77734375" style="1"/>
  </cols>
  <sheetData>
    <row r="1" spans="1:16" ht="26.4" thickBot="1" x14ac:dyDescent="0.35">
      <c r="A1" s="54" t="s">
        <v>77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6"/>
    </row>
    <row r="2" spans="1:16" ht="15" thickBot="1" x14ac:dyDescent="0.35"/>
    <row r="3" spans="1:16" ht="15" thickBot="1" x14ac:dyDescent="0.35">
      <c r="B3" s="12" t="s">
        <v>61</v>
      </c>
      <c r="D3" s="12" t="s">
        <v>78</v>
      </c>
      <c r="E3" s="24">
        <f>AVERAGE(B4:B13)</f>
        <v>14.8</v>
      </c>
    </row>
    <row r="4" spans="1:16" ht="15" thickBot="1" x14ac:dyDescent="0.35">
      <c r="B4" s="21">
        <v>10</v>
      </c>
      <c r="D4" s="12" t="s">
        <v>79</v>
      </c>
      <c r="E4" s="24">
        <f>MEDIAN(B4:B13)</f>
        <v>8.5</v>
      </c>
    </row>
    <row r="5" spans="1:16" ht="15" thickBot="1" x14ac:dyDescent="0.35">
      <c r="B5" s="22">
        <v>8</v>
      </c>
      <c r="D5" s="12" t="s">
        <v>80</v>
      </c>
      <c r="E5" s="24">
        <f>MODE(B4:B13)</f>
        <v>8</v>
      </c>
    </row>
    <row r="6" spans="1:16" ht="15" thickBot="1" x14ac:dyDescent="0.35">
      <c r="B6" s="22">
        <v>14</v>
      </c>
      <c r="D6" s="12" t="s">
        <v>31</v>
      </c>
      <c r="E6" s="24">
        <f>QUARTILE(B4:B13,1)</f>
        <v>8</v>
      </c>
    </row>
    <row r="7" spans="1:16" ht="15" thickBot="1" x14ac:dyDescent="0.35">
      <c r="B7" s="22">
        <v>25</v>
      </c>
      <c r="D7" s="12" t="s">
        <v>81</v>
      </c>
      <c r="E7" s="24">
        <f>QUARTILE(B4:B13,2)</f>
        <v>8.5</v>
      </c>
    </row>
    <row r="8" spans="1:16" ht="15" thickBot="1" x14ac:dyDescent="0.35">
      <c r="B8" s="22">
        <v>8</v>
      </c>
      <c r="D8" s="12" t="s">
        <v>35</v>
      </c>
      <c r="E8" s="24">
        <f>QUARTILE(B4:B13,3)</f>
        <v>13</v>
      </c>
    </row>
    <row r="9" spans="1:16" ht="15" thickBot="1" x14ac:dyDescent="0.35">
      <c r="B9" s="22">
        <v>9</v>
      </c>
      <c r="D9" s="12" t="s">
        <v>82</v>
      </c>
      <c r="E9" s="24">
        <f>PERCENTILE(B4:B13,0.69)</f>
        <v>10.839999999999996</v>
      </c>
    </row>
    <row r="10" spans="1:16" ht="15" thickBot="1" x14ac:dyDescent="0.35">
      <c r="B10" s="22">
        <v>54</v>
      </c>
      <c r="D10" s="12" t="s">
        <v>83</v>
      </c>
      <c r="E10" s="24">
        <f>PERCENTILE(B4:B13,0.89)</f>
        <v>25.289999999999992</v>
      </c>
    </row>
    <row r="11" spans="1:16" ht="15" thickBot="1" x14ac:dyDescent="0.35">
      <c r="B11" s="22">
        <v>7</v>
      </c>
      <c r="D11" s="12" t="s">
        <v>49</v>
      </c>
      <c r="E11" s="24">
        <f>PERCENTILE(B4:B13,0.1)</f>
        <v>6.8</v>
      </c>
    </row>
    <row r="12" spans="1:16" ht="15" thickBot="1" x14ac:dyDescent="0.35">
      <c r="B12" s="22">
        <v>8</v>
      </c>
      <c r="D12" s="12" t="s">
        <v>45</v>
      </c>
      <c r="E12" s="24">
        <f>PERCENTILE(B4:B13,0.1)</f>
        <v>6.8</v>
      </c>
    </row>
    <row r="13" spans="1:16" ht="15" thickBot="1" x14ac:dyDescent="0.35">
      <c r="B13" s="23">
        <v>5</v>
      </c>
    </row>
  </sheetData>
  <mergeCells count="1">
    <mergeCell ref="A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3B2B-B1C7-4272-AC1C-6FEEF9FB8F1B}">
  <dimension ref="A1:P17"/>
  <sheetViews>
    <sheetView zoomScaleNormal="100" workbookViewId="0">
      <selection activeCell="G5" sqref="G5:H5"/>
    </sheetView>
  </sheetViews>
  <sheetFormatPr defaultColWidth="12.77734375" defaultRowHeight="14.4" x14ac:dyDescent="0.3"/>
  <cols>
    <col min="1" max="15" width="12.77734375" style="1"/>
    <col min="16" max="16" width="15" style="1" customWidth="1"/>
    <col min="17" max="16384" width="12.77734375" style="1"/>
  </cols>
  <sheetData>
    <row r="1" spans="1:16" ht="26.4" thickBot="1" x14ac:dyDescent="0.35">
      <c r="A1" s="54" t="s">
        <v>84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6"/>
    </row>
    <row r="2" spans="1:16" ht="15" thickBot="1" x14ac:dyDescent="0.35"/>
    <row r="3" spans="1:16" ht="16.8" thickBot="1" x14ac:dyDescent="0.35">
      <c r="B3" s="6" t="s">
        <v>85</v>
      </c>
      <c r="C3" s="12" t="s">
        <v>86</v>
      </c>
      <c r="D3" s="30" t="s">
        <v>87</v>
      </c>
      <c r="E3" s="12" t="s">
        <v>88</v>
      </c>
      <c r="G3" s="38" t="s">
        <v>89</v>
      </c>
      <c r="H3" s="39"/>
    </row>
    <row r="4" spans="1:16" ht="15" thickBot="1" x14ac:dyDescent="0.35">
      <c r="B4" s="16">
        <v>8</v>
      </c>
      <c r="C4" s="22">
        <v>3</v>
      </c>
      <c r="D4" s="1">
        <f>B4-C4</f>
        <v>5</v>
      </c>
      <c r="E4" s="22">
        <f>POWER(D4,2)</f>
        <v>25</v>
      </c>
    </row>
    <row r="5" spans="1:16" ht="15" thickBot="1" x14ac:dyDescent="0.35">
      <c r="B5" s="16">
        <v>1</v>
      </c>
      <c r="C5" s="22">
        <v>5</v>
      </c>
      <c r="D5" s="1">
        <f t="shared" ref="D5:D13" si="0">B5-C5</f>
        <v>-4</v>
      </c>
      <c r="E5" s="22">
        <f t="shared" ref="E5:E13" si="1">POWER(D5,2)</f>
        <v>16</v>
      </c>
      <c r="G5" s="38" t="s">
        <v>14</v>
      </c>
      <c r="H5" s="39"/>
    </row>
    <row r="6" spans="1:16" x14ac:dyDescent="0.3">
      <c r="B6" s="16">
        <v>6</v>
      </c>
      <c r="C6" s="22">
        <v>2</v>
      </c>
      <c r="D6" s="1">
        <f t="shared" si="0"/>
        <v>4</v>
      </c>
      <c r="E6" s="22">
        <f t="shared" si="1"/>
        <v>16</v>
      </c>
      <c r="G6" s="46"/>
      <c r="H6" s="47"/>
    </row>
    <row r="7" spans="1:16" x14ac:dyDescent="0.3">
      <c r="B7" s="16">
        <v>3</v>
      </c>
      <c r="C7" s="22">
        <v>9</v>
      </c>
      <c r="D7" s="1">
        <f t="shared" si="0"/>
        <v>-6</v>
      </c>
      <c r="E7" s="22">
        <f t="shared" si="1"/>
        <v>36</v>
      </c>
      <c r="G7" s="48"/>
      <c r="H7" s="49"/>
    </row>
    <row r="8" spans="1:16" ht="15" thickBot="1" x14ac:dyDescent="0.35">
      <c r="B8" s="16">
        <v>2</v>
      </c>
      <c r="C8" s="22">
        <v>10</v>
      </c>
      <c r="D8" s="1">
        <f t="shared" si="0"/>
        <v>-8</v>
      </c>
      <c r="E8" s="22">
        <f t="shared" si="1"/>
        <v>64</v>
      </c>
      <c r="G8" s="50"/>
      <c r="H8" s="51"/>
    </row>
    <row r="9" spans="1:16" ht="15" thickBot="1" x14ac:dyDescent="0.35">
      <c r="B9" s="16">
        <v>5</v>
      </c>
      <c r="C9" s="22">
        <v>1</v>
      </c>
      <c r="D9" s="1">
        <f t="shared" si="0"/>
        <v>4</v>
      </c>
      <c r="E9" s="22">
        <f t="shared" si="1"/>
        <v>16</v>
      </c>
    </row>
    <row r="10" spans="1:16" ht="15" thickBot="1" x14ac:dyDescent="0.35">
      <c r="B10" s="16">
        <v>4</v>
      </c>
      <c r="C10" s="22">
        <v>6</v>
      </c>
      <c r="D10" s="1">
        <f t="shared" si="0"/>
        <v>-2</v>
      </c>
      <c r="E10" s="22">
        <f t="shared" si="1"/>
        <v>4</v>
      </c>
      <c r="G10" s="12" t="s">
        <v>90</v>
      </c>
      <c r="H10" s="24">
        <f>COUNT(B4:B13)</f>
        <v>10</v>
      </c>
    </row>
    <row r="11" spans="1:16" ht="16.8" thickBot="1" x14ac:dyDescent="0.35">
      <c r="B11" s="16">
        <v>10</v>
      </c>
      <c r="C11" s="22">
        <v>4</v>
      </c>
      <c r="D11" s="1">
        <f t="shared" si="0"/>
        <v>6</v>
      </c>
      <c r="E11" s="22">
        <f t="shared" si="1"/>
        <v>36</v>
      </c>
      <c r="G11" s="12" t="s">
        <v>91</v>
      </c>
      <c r="H11" s="24">
        <f>POWER(H10,2)</f>
        <v>100</v>
      </c>
    </row>
    <row r="12" spans="1:16" ht="16.8" thickBot="1" x14ac:dyDescent="0.35">
      <c r="B12" s="16">
        <v>9</v>
      </c>
      <c r="C12" s="22">
        <v>7</v>
      </c>
      <c r="D12" s="1">
        <f t="shared" si="0"/>
        <v>2</v>
      </c>
      <c r="E12" s="22">
        <f t="shared" si="1"/>
        <v>4</v>
      </c>
      <c r="G12" s="12" t="s">
        <v>92</v>
      </c>
      <c r="H12" s="24">
        <f>E14</f>
        <v>218</v>
      </c>
    </row>
    <row r="13" spans="1:16" ht="16.8" thickBot="1" x14ac:dyDescent="0.35">
      <c r="B13" s="18">
        <v>7</v>
      </c>
      <c r="C13" s="23">
        <v>8</v>
      </c>
      <c r="D13" s="19">
        <f t="shared" si="0"/>
        <v>-1</v>
      </c>
      <c r="E13" s="23">
        <f t="shared" si="1"/>
        <v>1</v>
      </c>
      <c r="G13" s="12" t="s">
        <v>93</v>
      </c>
      <c r="H13" s="24">
        <f>6*H12</f>
        <v>1308</v>
      </c>
    </row>
    <row r="14" spans="1:16" ht="16.8" thickBot="1" x14ac:dyDescent="0.35">
      <c r="B14" s="38" t="s">
        <v>10</v>
      </c>
      <c r="C14" s="60"/>
      <c r="D14" s="39"/>
      <c r="E14" s="5">
        <f>SUM(E4:E13)</f>
        <v>218</v>
      </c>
      <c r="G14" s="12" t="s">
        <v>94</v>
      </c>
      <c r="H14" s="24">
        <f>H10*(H11-1)</f>
        <v>990</v>
      </c>
    </row>
    <row r="15" spans="1:16" ht="15" thickBot="1" x14ac:dyDescent="0.35"/>
    <row r="16" spans="1:16" ht="15" thickBot="1" x14ac:dyDescent="0.35">
      <c r="G16" s="38" t="s">
        <v>89</v>
      </c>
      <c r="H16" s="39"/>
    </row>
    <row r="17" spans="7:8" ht="15" thickBot="1" x14ac:dyDescent="0.35">
      <c r="G17" s="38">
        <f>1-(H13/H14)</f>
        <v>-0.32121212121212128</v>
      </c>
      <c r="H17" s="39"/>
    </row>
  </sheetData>
  <mergeCells count="7">
    <mergeCell ref="G17:H17"/>
    <mergeCell ref="A1:P1"/>
    <mergeCell ref="B14:D14"/>
    <mergeCell ref="G5:H5"/>
    <mergeCell ref="G6:H8"/>
    <mergeCell ref="G3:H3"/>
    <mergeCell ref="G16:H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802D7-5E52-4C5F-97BB-5156529E8E33}">
  <dimension ref="A1:P37"/>
  <sheetViews>
    <sheetView zoomScaleNormal="100" workbookViewId="0">
      <selection activeCell="J26" sqref="J26:L26"/>
    </sheetView>
  </sheetViews>
  <sheetFormatPr defaultColWidth="12.77734375" defaultRowHeight="14.4" x14ac:dyDescent="0.3"/>
  <cols>
    <col min="1" max="15" width="12.77734375" style="1"/>
    <col min="16" max="16" width="15" style="1" customWidth="1"/>
    <col min="17" max="16384" width="12.77734375" style="1"/>
  </cols>
  <sheetData>
    <row r="1" spans="1:16" ht="26.4" thickBot="1" x14ac:dyDescent="0.35">
      <c r="A1" s="54" t="s">
        <v>95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6"/>
    </row>
    <row r="2" spans="1:16" ht="15" thickBot="1" x14ac:dyDescent="0.35"/>
    <row r="3" spans="1:16" ht="15" thickBot="1" x14ac:dyDescent="0.35">
      <c r="B3" s="6" t="s">
        <v>61</v>
      </c>
      <c r="C3" s="6" t="s">
        <v>96</v>
      </c>
      <c r="D3" s="12" t="s">
        <v>97</v>
      </c>
      <c r="E3" s="3" t="s">
        <v>98</v>
      </c>
      <c r="F3" s="3" t="s">
        <v>99</v>
      </c>
    </row>
    <row r="4" spans="1:16" x14ac:dyDescent="0.3">
      <c r="B4" s="16">
        <v>20</v>
      </c>
      <c r="C4" s="16">
        <v>16</v>
      </c>
      <c r="D4" s="21">
        <f t="shared" ref="D4:D13" si="0">B4-$D$29</f>
        <v>-4.5</v>
      </c>
      <c r="E4" s="21">
        <f t="shared" ref="E4:E13" si="1">C4-$D$30</f>
        <v>-2</v>
      </c>
      <c r="F4" s="21">
        <f>D4*E4</f>
        <v>9</v>
      </c>
    </row>
    <row r="5" spans="1:16" x14ac:dyDescent="0.3">
      <c r="B5" s="16">
        <v>29</v>
      </c>
      <c r="C5" s="16">
        <v>21</v>
      </c>
      <c r="D5" s="22">
        <f t="shared" si="0"/>
        <v>4.5</v>
      </c>
      <c r="E5" s="22">
        <f t="shared" si="1"/>
        <v>3</v>
      </c>
      <c r="F5" s="22">
        <f t="shared" ref="F5:F12" si="2">D5*E5</f>
        <v>13.5</v>
      </c>
    </row>
    <row r="6" spans="1:16" x14ac:dyDescent="0.3">
      <c r="B6" s="16">
        <v>21</v>
      </c>
      <c r="C6" s="16">
        <v>16</v>
      </c>
      <c r="D6" s="22">
        <f t="shared" si="0"/>
        <v>-3.5</v>
      </c>
      <c r="E6" s="22">
        <f t="shared" si="1"/>
        <v>-2</v>
      </c>
      <c r="F6" s="22">
        <f t="shared" si="2"/>
        <v>7</v>
      </c>
    </row>
    <row r="7" spans="1:16" x14ac:dyDescent="0.3">
      <c r="B7" s="16">
        <v>28</v>
      </c>
      <c r="C7" s="16">
        <v>20</v>
      </c>
      <c r="D7" s="22">
        <f t="shared" si="0"/>
        <v>3.5</v>
      </c>
      <c r="E7" s="22">
        <f t="shared" si="1"/>
        <v>2</v>
      </c>
      <c r="F7" s="22">
        <f t="shared" si="2"/>
        <v>7</v>
      </c>
    </row>
    <row r="8" spans="1:16" x14ac:dyDescent="0.3">
      <c r="B8" s="16">
        <v>22</v>
      </c>
      <c r="C8" s="16">
        <v>17</v>
      </c>
      <c r="D8" s="22">
        <f t="shared" si="0"/>
        <v>-2.5</v>
      </c>
      <c r="E8" s="22">
        <f t="shared" si="1"/>
        <v>-1</v>
      </c>
      <c r="F8" s="22">
        <f t="shared" si="2"/>
        <v>2.5</v>
      </c>
    </row>
    <row r="9" spans="1:16" x14ac:dyDescent="0.3">
      <c r="B9" s="16">
        <v>27</v>
      </c>
      <c r="C9" s="16">
        <v>19</v>
      </c>
      <c r="D9" s="22">
        <f t="shared" si="0"/>
        <v>2.5</v>
      </c>
      <c r="E9" s="22">
        <f t="shared" si="1"/>
        <v>1</v>
      </c>
      <c r="F9" s="22">
        <f t="shared" si="2"/>
        <v>2.5</v>
      </c>
    </row>
    <row r="10" spans="1:16" x14ac:dyDescent="0.3">
      <c r="B10" s="16">
        <v>23</v>
      </c>
      <c r="C10" s="16">
        <v>17</v>
      </c>
      <c r="D10" s="22">
        <f t="shared" si="0"/>
        <v>-1.5</v>
      </c>
      <c r="E10" s="22">
        <f t="shared" si="1"/>
        <v>-1</v>
      </c>
      <c r="F10" s="22">
        <f t="shared" si="2"/>
        <v>1.5</v>
      </c>
    </row>
    <row r="11" spans="1:16" x14ac:dyDescent="0.3">
      <c r="B11" s="16">
        <v>26</v>
      </c>
      <c r="C11" s="16">
        <v>19</v>
      </c>
      <c r="D11" s="22">
        <f t="shared" si="0"/>
        <v>1.5</v>
      </c>
      <c r="E11" s="22">
        <f t="shared" si="1"/>
        <v>1</v>
      </c>
      <c r="F11" s="22">
        <f t="shared" si="2"/>
        <v>1.5</v>
      </c>
    </row>
    <row r="12" spans="1:16" x14ac:dyDescent="0.3">
      <c r="B12" s="16">
        <v>24</v>
      </c>
      <c r="C12" s="16">
        <v>18</v>
      </c>
      <c r="D12" s="22">
        <f t="shared" si="0"/>
        <v>-0.5</v>
      </c>
      <c r="E12" s="22">
        <f t="shared" si="1"/>
        <v>0</v>
      </c>
      <c r="F12" s="22">
        <f t="shared" si="2"/>
        <v>0</v>
      </c>
    </row>
    <row r="13" spans="1:16" ht="15" thickBot="1" x14ac:dyDescent="0.35">
      <c r="B13" s="18">
        <v>25</v>
      </c>
      <c r="C13" s="18">
        <v>17</v>
      </c>
      <c r="D13" s="23">
        <f t="shared" si="0"/>
        <v>0.5</v>
      </c>
      <c r="E13" s="23">
        <f t="shared" si="1"/>
        <v>-1</v>
      </c>
      <c r="F13" s="23">
        <f>D13*E13</f>
        <v>-0.5</v>
      </c>
    </row>
    <row r="14" spans="1:16" ht="15" thickBot="1" x14ac:dyDescent="0.35">
      <c r="B14" s="38" t="s">
        <v>10</v>
      </c>
      <c r="C14" s="60"/>
      <c r="D14" s="60"/>
      <c r="E14" s="60"/>
      <c r="F14" s="12">
        <f>SUM(F4:F13)</f>
        <v>44</v>
      </c>
    </row>
    <row r="15" spans="1:16" ht="15" thickBot="1" x14ac:dyDescent="0.35"/>
    <row r="16" spans="1:16" ht="15" thickBot="1" x14ac:dyDescent="0.35">
      <c r="B16" s="38" t="s">
        <v>102</v>
      </c>
      <c r="C16" s="60"/>
      <c r="D16" s="39"/>
      <c r="F16" s="38" t="s">
        <v>108</v>
      </c>
      <c r="G16" s="60"/>
      <c r="H16" s="39"/>
      <c r="J16" s="38" t="s">
        <v>118</v>
      </c>
      <c r="K16" s="60"/>
      <c r="L16" s="39"/>
    </row>
    <row r="17" spans="2:12" ht="15" thickBot="1" x14ac:dyDescent="0.35"/>
    <row r="18" spans="2:12" ht="15" thickBot="1" x14ac:dyDescent="0.35">
      <c r="B18" s="38" t="s">
        <v>14</v>
      </c>
      <c r="C18" s="60"/>
      <c r="D18" s="39"/>
      <c r="F18" s="38" t="s">
        <v>14</v>
      </c>
      <c r="G18" s="60"/>
      <c r="H18" s="39"/>
      <c r="J18" s="38" t="s">
        <v>14</v>
      </c>
      <c r="K18" s="60"/>
      <c r="L18" s="39"/>
    </row>
    <row r="19" spans="2:12" ht="15" thickBot="1" x14ac:dyDescent="0.35">
      <c r="B19" s="38" t="s">
        <v>100</v>
      </c>
      <c r="C19" s="60"/>
      <c r="D19" s="39"/>
      <c r="F19" s="46"/>
      <c r="G19" s="62"/>
      <c r="H19" s="47"/>
      <c r="J19" s="46"/>
      <c r="K19" s="62"/>
      <c r="L19" s="47"/>
    </row>
    <row r="20" spans="2:12" x14ac:dyDescent="0.3">
      <c r="B20" s="46"/>
      <c r="C20" s="62"/>
      <c r="D20" s="47"/>
      <c r="F20" s="48"/>
      <c r="G20" s="63"/>
      <c r="H20" s="49"/>
      <c r="J20" s="48"/>
      <c r="K20" s="63"/>
      <c r="L20" s="49"/>
    </row>
    <row r="21" spans="2:12" ht="15" thickBot="1" x14ac:dyDescent="0.35">
      <c r="B21" s="48"/>
      <c r="C21" s="63"/>
      <c r="D21" s="49"/>
      <c r="F21" s="50"/>
      <c r="G21" s="64"/>
      <c r="H21" s="51"/>
      <c r="J21" s="50"/>
      <c r="K21" s="64"/>
      <c r="L21" s="51"/>
    </row>
    <row r="22" spans="2:12" ht="15" thickBot="1" x14ac:dyDescent="0.35">
      <c r="B22" s="50"/>
      <c r="C22" s="64"/>
      <c r="D22" s="51"/>
    </row>
    <row r="23" spans="2:12" ht="15" thickBot="1" x14ac:dyDescent="0.35">
      <c r="B23" s="38" t="s">
        <v>101</v>
      </c>
      <c r="C23" s="60"/>
      <c r="D23" s="39"/>
      <c r="F23" s="61" t="s">
        <v>110</v>
      </c>
      <c r="G23" s="61"/>
      <c r="H23" s="24">
        <f>_xlfn.STDEV.S(B4:B13)</f>
        <v>3.0276503540974917</v>
      </c>
      <c r="J23" s="61" t="s">
        <v>109</v>
      </c>
      <c r="K23" s="61"/>
      <c r="L23" s="24">
        <f>H26</f>
        <v>0.95003373759256704</v>
      </c>
    </row>
    <row r="24" spans="2:12" ht="15" thickBot="1" x14ac:dyDescent="0.35">
      <c r="B24" s="46"/>
      <c r="C24" s="62"/>
      <c r="D24" s="47"/>
      <c r="F24" s="61" t="s">
        <v>111</v>
      </c>
      <c r="G24" s="61"/>
      <c r="H24" s="24">
        <f>_xlfn.STDEV.S(C4:C13)</f>
        <v>1.699673171197595</v>
      </c>
    </row>
    <row r="25" spans="2:12" ht="15" thickBot="1" x14ac:dyDescent="0.35">
      <c r="B25" s="48"/>
      <c r="C25" s="63"/>
      <c r="D25" s="49"/>
      <c r="F25" s="61" t="s">
        <v>112</v>
      </c>
      <c r="G25" s="61"/>
      <c r="H25" s="36">
        <f>B37</f>
        <v>4.8888888888888893</v>
      </c>
      <c r="J25" s="38" t="s">
        <v>118</v>
      </c>
      <c r="K25" s="60"/>
      <c r="L25" s="39"/>
    </row>
    <row r="26" spans="2:12" ht="15" thickBot="1" x14ac:dyDescent="0.35">
      <c r="B26" s="50"/>
      <c r="C26" s="64"/>
      <c r="D26" s="51"/>
      <c r="F26" s="61" t="s">
        <v>109</v>
      </c>
      <c r="G26" s="61"/>
      <c r="H26" s="24">
        <f>(H25/(H23*H24))</f>
        <v>0.95003373759256704</v>
      </c>
      <c r="J26" s="38">
        <f>POWER(L23,2)</f>
        <v>0.90256410256410258</v>
      </c>
      <c r="K26" s="60"/>
      <c r="L26" s="39"/>
    </row>
    <row r="27" spans="2:12" ht="15" thickBot="1" x14ac:dyDescent="0.35"/>
    <row r="28" spans="2:12" ht="15" thickBot="1" x14ac:dyDescent="0.35">
      <c r="B28" s="61" t="s">
        <v>90</v>
      </c>
      <c r="C28" s="61"/>
      <c r="D28" s="24">
        <f>COUNT(B4:B13)</f>
        <v>10</v>
      </c>
      <c r="F28" s="38" t="s">
        <v>108</v>
      </c>
      <c r="G28" s="60"/>
      <c r="H28" s="39"/>
    </row>
    <row r="29" spans="2:12" ht="15" thickBot="1" x14ac:dyDescent="0.35">
      <c r="B29" s="61" t="s">
        <v>103</v>
      </c>
      <c r="C29" s="61"/>
      <c r="D29" s="24">
        <f>AVERAGE(B4:B13)</f>
        <v>24.5</v>
      </c>
      <c r="F29" s="38">
        <f>H26</f>
        <v>0.95003373759256704</v>
      </c>
      <c r="G29" s="60"/>
      <c r="H29" s="39"/>
    </row>
    <row r="30" spans="2:12" ht="15" thickBot="1" x14ac:dyDescent="0.35">
      <c r="B30" s="61" t="s">
        <v>104</v>
      </c>
      <c r="C30" s="61"/>
      <c r="D30" s="24">
        <f>AVERAGE(C4:C13)</f>
        <v>18</v>
      </c>
    </row>
    <row r="31" spans="2:12" ht="15" thickBot="1" x14ac:dyDescent="0.35">
      <c r="B31" s="61" t="s">
        <v>105</v>
      </c>
      <c r="C31" s="61"/>
      <c r="D31" s="24">
        <f>F14</f>
        <v>44</v>
      </c>
    </row>
    <row r="32" spans="2:12" ht="15" thickBot="1" x14ac:dyDescent="0.35"/>
    <row r="33" spans="2:4" ht="15" thickBot="1" x14ac:dyDescent="0.35">
      <c r="B33" s="38" t="s">
        <v>106</v>
      </c>
      <c r="C33" s="60"/>
      <c r="D33" s="39"/>
    </row>
    <row r="34" spans="2:4" ht="15" thickBot="1" x14ac:dyDescent="0.35">
      <c r="B34" s="65">
        <f>(D31/D28)</f>
        <v>4.4000000000000004</v>
      </c>
      <c r="C34" s="66"/>
      <c r="D34" s="67"/>
    </row>
    <row r="35" spans="2:4" ht="15" thickBot="1" x14ac:dyDescent="0.35"/>
    <row r="36" spans="2:4" ht="15" thickBot="1" x14ac:dyDescent="0.35">
      <c r="B36" s="38" t="s">
        <v>107</v>
      </c>
      <c r="C36" s="60"/>
      <c r="D36" s="39"/>
    </row>
    <row r="37" spans="2:4" ht="15" thickBot="1" x14ac:dyDescent="0.35">
      <c r="B37" s="65">
        <f>(D31/(D28-1))</f>
        <v>4.8888888888888893</v>
      </c>
      <c r="C37" s="66"/>
      <c r="D37" s="67"/>
    </row>
  </sheetData>
  <mergeCells count="31">
    <mergeCell ref="B33:D33"/>
    <mergeCell ref="B34:D34"/>
    <mergeCell ref="B36:D36"/>
    <mergeCell ref="B37:D37"/>
    <mergeCell ref="F16:H16"/>
    <mergeCell ref="F18:H18"/>
    <mergeCell ref="F19:H21"/>
    <mergeCell ref="F23:G23"/>
    <mergeCell ref="F24:G24"/>
    <mergeCell ref="F25:G25"/>
    <mergeCell ref="F26:G26"/>
    <mergeCell ref="F28:H28"/>
    <mergeCell ref="F29:H29"/>
    <mergeCell ref="B28:C28"/>
    <mergeCell ref="B31:C31"/>
    <mergeCell ref="B30:C30"/>
    <mergeCell ref="B29:C29"/>
    <mergeCell ref="B14:E14"/>
    <mergeCell ref="A1:P1"/>
    <mergeCell ref="B20:D22"/>
    <mergeCell ref="B24:D26"/>
    <mergeCell ref="B19:D19"/>
    <mergeCell ref="B23:D23"/>
    <mergeCell ref="B18:D18"/>
    <mergeCell ref="B16:D16"/>
    <mergeCell ref="J16:L16"/>
    <mergeCell ref="J25:L25"/>
    <mergeCell ref="J26:L26"/>
    <mergeCell ref="J18:L18"/>
    <mergeCell ref="J19:L21"/>
    <mergeCell ref="J23:K2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40A15-9389-40BC-A1DE-3F09AD092395}">
  <dimension ref="A1:P32"/>
  <sheetViews>
    <sheetView topLeftCell="A13" workbookViewId="0">
      <selection activeCell="E32" sqref="E32:G32"/>
    </sheetView>
  </sheetViews>
  <sheetFormatPr defaultColWidth="12.77734375" defaultRowHeight="14.4" x14ac:dyDescent="0.3"/>
  <cols>
    <col min="1" max="1" width="12.77734375" style="1"/>
    <col min="2" max="2" width="22.5546875" style="1" customWidth="1"/>
    <col min="3" max="16384" width="12.77734375" style="1"/>
  </cols>
  <sheetData>
    <row r="1" spans="1:16" ht="26.4" thickBot="1" x14ac:dyDescent="0.35">
      <c r="A1" s="54" t="s">
        <v>117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6"/>
    </row>
    <row r="2" spans="1:16" ht="15" thickBot="1" x14ac:dyDescent="0.35"/>
    <row r="3" spans="1:16" ht="15" thickBot="1" x14ac:dyDescent="0.35">
      <c r="B3" s="12" t="s">
        <v>113</v>
      </c>
      <c r="C3" s="24">
        <v>10.5</v>
      </c>
      <c r="E3" s="38" t="s">
        <v>108</v>
      </c>
      <c r="F3" s="60"/>
      <c r="G3" s="39"/>
    </row>
    <row r="4" spans="1:16" ht="15" thickBot="1" x14ac:dyDescent="0.35">
      <c r="B4" s="12" t="s">
        <v>114</v>
      </c>
      <c r="C4" s="24">
        <v>13.9</v>
      </c>
    </row>
    <row r="5" spans="1:16" ht="15" thickBot="1" x14ac:dyDescent="0.35">
      <c r="B5" s="12" t="s">
        <v>115</v>
      </c>
      <c r="C5" s="24">
        <v>3.5</v>
      </c>
      <c r="E5" s="38" t="s">
        <v>14</v>
      </c>
      <c r="F5" s="60"/>
      <c r="G5" s="39"/>
    </row>
    <row r="6" spans="1:16" ht="15" thickBot="1" x14ac:dyDescent="0.35">
      <c r="B6" s="12" t="s">
        <v>116</v>
      </c>
      <c r="C6" s="24">
        <v>4.0999999999999996</v>
      </c>
      <c r="E6" s="46"/>
      <c r="F6" s="62"/>
      <c r="G6" s="47"/>
    </row>
    <row r="7" spans="1:16" ht="15" thickBot="1" x14ac:dyDescent="0.35">
      <c r="B7" s="12" t="s">
        <v>90</v>
      </c>
      <c r="C7" s="24">
        <v>10</v>
      </c>
      <c r="E7" s="48"/>
      <c r="F7" s="63"/>
      <c r="G7" s="49"/>
    </row>
    <row r="8" spans="1:16" ht="15" thickBot="1" x14ac:dyDescent="0.35">
      <c r="B8" s="12" t="s">
        <v>105</v>
      </c>
      <c r="C8" s="24">
        <v>1364</v>
      </c>
      <c r="E8" s="50"/>
      <c r="F8" s="64"/>
      <c r="G8" s="51"/>
    </row>
    <row r="9" spans="1:16" ht="15" thickBot="1" x14ac:dyDescent="0.35"/>
    <row r="10" spans="1:16" ht="15" thickBot="1" x14ac:dyDescent="0.35">
      <c r="E10" s="61" t="s">
        <v>110</v>
      </c>
      <c r="F10" s="61"/>
      <c r="G10" s="24">
        <f>C5</f>
        <v>3.5</v>
      </c>
    </row>
    <row r="11" spans="1:16" ht="15" thickBot="1" x14ac:dyDescent="0.35">
      <c r="E11" s="61" t="s">
        <v>111</v>
      </c>
      <c r="F11" s="61"/>
      <c r="G11" s="24">
        <f>C6</f>
        <v>4.0999999999999996</v>
      </c>
    </row>
    <row r="12" spans="1:16" ht="15" thickBot="1" x14ac:dyDescent="0.35">
      <c r="E12" s="61" t="s">
        <v>112</v>
      </c>
      <c r="F12" s="61"/>
      <c r="G12" s="36">
        <f>(C8/(C7-1))</f>
        <v>151.55555555555554</v>
      </c>
    </row>
    <row r="13" spans="1:16" ht="15" thickBot="1" x14ac:dyDescent="0.35">
      <c r="E13" s="61" t="s">
        <v>109</v>
      </c>
      <c r="F13" s="61"/>
      <c r="G13" s="24">
        <f>(G12/(G10*G11))</f>
        <v>10.561362756484709</v>
      </c>
    </row>
    <row r="14" spans="1:16" ht="15" thickBot="1" x14ac:dyDescent="0.35"/>
    <row r="15" spans="1:16" ht="15" thickBot="1" x14ac:dyDescent="0.35">
      <c r="E15" s="38" t="s">
        <v>108</v>
      </c>
      <c r="F15" s="60"/>
      <c r="G15" s="39"/>
    </row>
    <row r="16" spans="1:16" ht="15" thickBot="1" x14ac:dyDescent="0.35">
      <c r="E16" s="38">
        <f>G13</f>
        <v>10.561362756484709</v>
      </c>
      <c r="F16" s="60"/>
      <c r="G16" s="39"/>
    </row>
    <row r="18" spans="2:7" ht="15" thickBot="1" x14ac:dyDescent="0.35"/>
    <row r="19" spans="2:7" ht="15" thickBot="1" x14ac:dyDescent="0.35">
      <c r="B19" s="12" t="s">
        <v>115</v>
      </c>
      <c r="C19" s="24">
        <v>16</v>
      </c>
      <c r="E19" s="38" t="s">
        <v>108</v>
      </c>
      <c r="F19" s="60"/>
      <c r="G19" s="39"/>
    </row>
    <row r="20" spans="2:7" ht="15" thickBot="1" x14ac:dyDescent="0.35">
      <c r="B20" s="12" t="s">
        <v>116</v>
      </c>
      <c r="C20" s="24">
        <v>2.5</v>
      </c>
    </row>
    <row r="21" spans="2:7" ht="15" thickBot="1" x14ac:dyDescent="0.35">
      <c r="B21" s="12" t="s">
        <v>90</v>
      </c>
      <c r="C21" s="24">
        <v>20</v>
      </c>
      <c r="E21" s="38" t="s">
        <v>14</v>
      </c>
      <c r="F21" s="60"/>
      <c r="G21" s="39"/>
    </row>
    <row r="22" spans="2:7" ht="15" thickBot="1" x14ac:dyDescent="0.35">
      <c r="B22" s="12" t="s">
        <v>105</v>
      </c>
      <c r="C22" s="24">
        <v>400</v>
      </c>
      <c r="E22" s="46"/>
      <c r="F22" s="62"/>
      <c r="G22" s="47"/>
    </row>
    <row r="23" spans="2:7" x14ac:dyDescent="0.3">
      <c r="E23" s="48"/>
      <c r="F23" s="63"/>
      <c r="G23" s="49"/>
    </row>
    <row r="24" spans="2:7" ht="15" thickBot="1" x14ac:dyDescent="0.35">
      <c r="E24" s="50"/>
      <c r="F24" s="64"/>
      <c r="G24" s="51"/>
    </row>
    <row r="25" spans="2:7" ht="15" thickBot="1" x14ac:dyDescent="0.35"/>
    <row r="26" spans="2:7" ht="15" thickBot="1" x14ac:dyDescent="0.35">
      <c r="E26" s="61" t="s">
        <v>110</v>
      </c>
      <c r="F26" s="61"/>
      <c r="G26" s="24">
        <f>C19</f>
        <v>16</v>
      </c>
    </row>
    <row r="27" spans="2:7" ht="15" thickBot="1" x14ac:dyDescent="0.35">
      <c r="E27" s="61" t="s">
        <v>111</v>
      </c>
      <c r="F27" s="61"/>
      <c r="G27" s="24">
        <f>C20</f>
        <v>2.5</v>
      </c>
    </row>
    <row r="28" spans="2:7" ht="15" thickBot="1" x14ac:dyDescent="0.35">
      <c r="E28" s="61" t="s">
        <v>112</v>
      </c>
      <c r="F28" s="61"/>
      <c r="G28" s="36">
        <f>(C22/(C21-1))</f>
        <v>21.05263157894737</v>
      </c>
    </row>
    <row r="29" spans="2:7" ht="15" thickBot="1" x14ac:dyDescent="0.35">
      <c r="E29" s="61" t="s">
        <v>109</v>
      </c>
      <c r="F29" s="61"/>
      <c r="G29" s="24">
        <f>(G28/(G26*G27))</f>
        <v>0.52631578947368429</v>
      </c>
    </row>
    <row r="30" spans="2:7" ht="15" thickBot="1" x14ac:dyDescent="0.35"/>
    <row r="31" spans="2:7" ht="15" thickBot="1" x14ac:dyDescent="0.35">
      <c r="E31" s="38" t="s">
        <v>108</v>
      </c>
      <c r="F31" s="60"/>
      <c r="G31" s="39"/>
    </row>
    <row r="32" spans="2:7" ht="15" thickBot="1" x14ac:dyDescent="0.35">
      <c r="E32" s="38">
        <f>G29</f>
        <v>0.52631578947368429</v>
      </c>
      <c r="F32" s="60"/>
      <c r="G32" s="39"/>
    </row>
  </sheetData>
  <mergeCells count="19">
    <mergeCell ref="E21:G21"/>
    <mergeCell ref="E22:G24"/>
    <mergeCell ref="E29:F29"/>
    <mergeCell ref="E32:G32"/>
    <mergeCell ref="E26:F26"/>
    <mergeCell ref="E27:F27"/>
    <mergeCell ref="E28:F28"/>
    <mergeCell ref="E31:G31"/>
    <mergeCell ref="E19:G19"/>
    <mergeCell ref="E16:G16"/>
    <mergeCell ref="A1:P1"/>
    <mergeCell ref="E3:G3"/>
    <mergeCell ref="E5:G5"/>
    <mergeCell ref="E6:G8"/>
    <mergeCell ref="E10:F10"/>
    <mergeCell ref="E11:F11"/>
    <mergeCell ref="E12:F12"/>
    <mergeCell ref="E13:F13"/>
    <mergeCell ref="E15:G1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DF817-FBF9-4C57-A78E-941E974C8650}">
  <dimension ref="A1:P13"/>
  <sheetViews>
    <sheetView workbookViewId="0">
      <selection activeCell="D5" sqref="D5"/>
    </sheetView>
  </sheetViews>
  <sheetFormatPr defaultColWidth="12.77734375" defaultRowHeight="14.4" x14ac:dyDescent="0.3"/>
  <cols>
    <col min="1" max="16384" width="12.77734375" style="1"/>
  </cols>
  <sheetData>
    <row r="1" spans="1:16" ht="26.4" thickBot="1" x14ac:dyDescent="0.35">
      <c r="A1" s="54" t="s">
        <v>121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6"/>
    </row>
    <row r="2" spans="1:16" ht="15" thickBot="1" x14ac:dyDescent="0.35"/>
    <row r="3" spans="1:16" ht="15" thickBot="1" x14ac:dyDescent="0.35">
      <c r="B3" s="6" t="s">
        <v>119</v>
      </c>
      <c r="C3" s="12" t="s">
        <v>120</v>
      </c>
      <c r="D3" s="12" t="s">
        <v>61</v>
      </c>
    </row>
    <row r="4" spans="1:16" x14ac:dyDescent="0.3">
      <c r="B4" s="16">
        <v>10</v>
      </c>
      <c r="C4" s="22">
        <v>0.1</v>
      </c>
      <c r="D4" s="21">
        <f>B4*C4</f>
        <v>1</v>
      </c>
    </row>
    <row r="5" spans="1:16" x14ac:dyDescent="0.3">
      <c r="B5" s="16">
        <v>20</v>
      </c>
      <c r="C5" s="22">
        <v>0.3</v>
      </c>
      <c r="D5" s="22">
        <f t="shared" ref="D5:D8" si="0">B5*C5</f>
        <v>6</v>
      </c>
    </row>
    <row r="6" spans="1:16" x14ac:dyDescent="0.3">
      <c r="B6" s="16">
        <v>33</v>
      </c>
      <c r="C6" s="22">
        <v>0.4</v>
      </c>
      <c r="D6" s="22">
        <f t="shared" si="0"/>
        <v>13.200000000000001</v>
      </c>
    </row>
    <row r="7" spans="1:16" x14ac:dyDescent="0.3">
      <c r="B7" s="16">
        <v>45</v>
      </c>
      <c r="C7" s="22">
        <v>0.15</v>
      </c>
      <c r="D7" s="22">
        <f t="shared" si="0"/>
        <v>6.75</v>
      </c>
    </row>
    <row r="8" spans="1:16" ht="15" thickBot="1" x14ac:dyDescent="0.35">
      <c r="B8" s="18">
        <v>65</v>
      </c>
      <c r="C8" s="23">
        <v>0.05</v>
      </c>
      <c r="D8" s="23">
        <f t="shared" si="0"/>
        <v>3.25</v>
      </c>
    </row>
    <row r="9" spans="1:16" ht="15" thickBot="1" x14ac:dyDescent="0.35">
      <c r="B9" s="38" t="s">
        <v>10</v>
      </c>
      <c r="C9" s="39"/>
      <c r="D9" s="12">
        <f>SUM(D4:D8)</f>
        <v>30.200000000000003</v>
      </c>
    </row>
    <row r="11" spans="1:16" ht="15" thickBot="1" x14ac:dyDescent="0.35"/>
    <row r="12" spans="1:16" ht="15" thickBot="1" x14ac:dyDescent="0.35">
      <c r="B12" s="38" t="s">
        <v>122</v>
      </c>
      <c r="C12" s="60"/>
      <c r="D12" s="39"/>
    </row>
    <row r="13" spans="1:16" ht="15" thickBot="1" x14ac:dyDescent="0.35">
      <c r="B13" s="38">
        <f>D9</f>
        <v>30.200000000000003</v>
      </c>
      <c r="C13" s="60"/>
      <c r="D13" s="39"/>
    </row>
  </sheetData>
  <mergeCells count="4">
    <mergeCell ref="A1:P1"/>
    <mergeCell ref="B9:C9"/>
    <mergeCell ref="B12:D12"/>
    <mergeCell ref="B13:D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1DB9-B602-4D57-A771-21114DB95DE3}">
  <dimension ref="A1:P45"/>
  <sheetViews>
    <sheetView tabSelected="1" zoomScaleNormal="100" workbookViewId="0">
      <selection activeCell="F45" sqref="F45"/>
    </sheetView>
  </sheetViews>
  <sheetFormatPr defaultColWidth="15.77734375" defaultRowHeight="14.4" x14ac:dyDescent="0.3"/>
  <cols>
    <col min="1" max="16384" width="15.77734375" style="1"/>
  </cols>
  <sheetData>
    <row r="1" spans="1:16" ht="26.4" thickBot="1" x14ac:dyDescent="0.35">
      <c r="A1" s="54" t="s">
        <v>123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6"/>
    </row>
    <row r="2" spans="1:16" ht="15" thickBot="1" x14ac:dyDescent="0.35"/>
    <row r="3" spans="1:16" ht="16.2" thickBot="1" x14ac:dyDescent="0.35">
      <c r="B3" s="12" t="s">
        <v>124</v>
      </c>
      <c r="C3" s="12" t="s">
        <v>131</v>
      </c>
      <c r="D3" s="12" t="s">
        <v>128</v>
      </c>
      <c r="E3" s="12" t="s">
        <v>129</v>
      </c>
    </row>
    <row r="4" spans="1:16" ht="15" thickBot="1" x14ac:dyDescent="0.35">
      <c r="B4" s="12" t="s">
        <v>125</v>
      </c>
      <c r="C4" s="24">
        <v>0.3</v>
      </c>
      <c r="D4" s="24">
        <v>10</v>
      </c>
      <c r="E4" s="24">
        <v>15</v>
      </c>
    </row>
    <row r="5" spans="1:16" ht="15" thickBot="1" x14ac:dyDescent="0.35">
      <c r="B5" s="12" t="s">
        <v>126</v>
      </c>
      <c r="C5" s="24">
        <v>0.5</v>
      </c>
      <c r="D5" s="24">
        <v>6</v>
      </c>
      <c r="E5" s="24">
        <v>10</v>
      </c>
    </row>
    <row r="6" spans="1:16" ht="15" thickBot="1" x14ac:dyDescent="0.35">
      <c r="B6" s="12" t="s">
        <v>127</v>
      </c>
      <c r="C6" s="24">
        <v>0.2</v>
      </c>
      <c r="D6" s="24">
        <v>5</v>
      </c>
      <c r="E6" s="24">
        <v>5</v>
      </c>
    </row>
    <row r="7" spans="1:16" ht="15" thickBot="1" x14ac:dyDescent="0.35"/>
    <row r="8" spans="1:16" ht="15" thickBot="1" x14ac:dyDescent="0.35">
      <c r="B8" s="38" t="s">
        <v>130</v>
      </c>
      <c r="C8" s="60"/>
      <c r="D8" s="60"/>
      <c r="E8" s="39"/>
    </row>
    <row r="9" spans="1:16" ht="15" thickBot="1" x14ac:dyDescent="0.35">
      <c r="B9" s="19"/>
      <c r="C9" s="19"/>
      <c r="D9" s="19"/>
    </row>
    <row r="10" spans="1:16" ht="16.2" thickBot="1" x14ac:dyDescent="0.35">
      <c r="B10" s="6" t="s">
        <v>131</v>
      </c>
      <c r="C10" s="12" t="s">
        <v>128</v>
      </c>
      <c r="D10" s="3" t="s">
        <v>132</v>
      </c>
    </row>
    <row r="11" spans="1:16" x14ac:dyDescent="0.3">
      <c r="B11" s="16">
        <v>0.3</v>
      </c>
      <c r="C11" s="22">
        <v>10</v>
      </c>
      <c r="D11" s="17">
        <f>B11*C11</f>
        <v>3</v>
      </c>
    </row>
    <row r="12" spans="1:16" x14ac:dyDescent="0.3">
      <c r="B12" s="16">
        <v>0.5</v>
      </c>
      <c r="C12" s="22">
        <v>6</v>
      </c>
      <c r="D12" s="17">
        <f t="shared" ref="D12:D13" si="0">B12*C12</f>
        <v>3</v>
      </c>
    </row>
    <row r="13" spans="1:16" ht="15" thickBot="1" x14ac:dyDescent="0.35">
      <c r="B13" s="18">
        <v>0.2</v>
      </c>
      <c r="C13" s="23">
        <v>5</v>
      </c>
      <c r="D13" s="20">
        <f t="shared" si="0"/>
        <v>1</v>
      </c>
      <c r="E13" s="16"/>
    </row>
    <row r="14" spans="1:16" ht="15" thickBot="1" x14ac:dyDescent="0.35"/>
    <row r="15" spans="1:16" ht="16.2" thickBot="1" x14ac:dyDescent="0.35">
      <c r="B15" s="6" t="s">
        <v>131</v>
      </c>
      <c r="C15" s="12" t="s">
        <v>129</v>
      </c>
      <c r="D15" s="3" t="s">
        <v>133</v>
      </c>
    </row>
    <row r="16" spans="1:16" x14ac:dyDescent="0.3">
      <c r="B16" s="16">
        <v>0.3</v>
      </c>
      <c r="C16" s="22">
        <v>15</v>
      </c>
      <c r="D16" s="17">
        <f>B16*C16</f>
        <v>4.5</v>
      </c>
    </row>
    <row r="17" spans="2:5" x14ac:dyDescent="0.3">
      <c r="B17" s="16">
        <v>0.5</v>
      </c>
      <c r="C17" s="22">
        <v>10</v>
      </c>
      <c r="D17" s="17">
        <f t="shared" ref="D17:D18" si="1">B17*C17</f>
        <v>5</v>
      </c>
    </row>
    <row r="18" spans="2:5" ht="15" thickBot="1" x14ac:dyDescent="0.35">
      <c r="B18" s="18">
        <v>0.2</v>
      </c>
      <c r="C18" s="23">
        <v>5</v>
      </c>
      <c r="D18" s="20">
        <f t="shared" si="1"/>
        <v>1</v>
      </c>
    </row>
    <row r="19" spans="2:5" ht="15" thickBot="1" x14ac:dyDescent="0.35"/>
    <row r="20" spans="2:5" ht="16.2" thickBot="1" x14ac:dyDescent="0.35">
      <c r="B20" s="38" t="s">
        <v>136</v>
      </c>
      <c r="C20" s="60"/>
      <c r="D20" s="12">
        <f>SUM(D11:D13)</f>
        <v>7</v>
      </c>
    </row>
    <row r="21" spans="2:5" ht="16.2" thickBot="1" x14ac:dyDescent="0.35">
      <c r="B21" s="38" t="s">
        <v>137</v>
      </c>
      <c r="C21" s="60"/>
      <c r="D21" s="26">
        <f>SUM(D16:D18)</f>
        <v>10.5</v>
      </c>
    </row>
    <row r="22" spans="2:5" ht="15" thickBot="1" x14ac:dyDescent="0.35"/>
    <row r="23" spans="2:5" ht="15" thickBot="1" x14ac:dyDescent="0.35">
      <c r="B23" s="38" t="s">
        <v>134</v>
      </c>
      <c r="C23" s="60"/>
      <c r="D23" s="60"/>
      <c r="E23" s="39"/>
    </row>
    <row r="24" spans="2:5" ht="15" thickBot="1" x14ac:dyDescent="0.35"/>
    <row r="25" spans="2:5" ht="16.8" thickBot="1" x14ac:dyDescent="0.35">
      <c r="B25" s="6" t="s">
        <v>131</v>
      </c>
      <c r="C25" s="12" t="s">
        <v>128</v>
      </c>
      <c r="D25" s="3" t="s">
        <v>138</v>
      </c>
      <c r="E25" s="8" t="s">
        <v>139</v>
      </c>
    </row>
    <row r="26" spans="2:5" x14ac:dyDescent="0.3">
      <c r="B26" s="16">
        <v>0.3</v>
      </c>
      <c r="C26" s="22">
        <v>10</v>
      </c>
      <c r="D26" s="13">
        <f>POWER(C26-$D$20,2)</f>
        <v>9</v>
      </c>
      <c r="E26" s="37">
        <f>B26*D26</f>
        <v>2.6999999999999997</v>
      </c>
    </row>
    <row r="27" spans="2:5" x14ac:dyDescent="0.3">
      <c r="B27" s="16">
        <v>0.5</v>
      </c>
      <c r="C27" s="22">
        <v>6</v>
      </c>
      <c r="D27" s="16">
        <f t="shared" ref="D27:D28" si="2">POWER(C27-$D$20,2)</f>
        <v>1</v>
      </c>
      <c r="E27" s="28">
        <f t="shared" ref="E27:E28" si="3">B27*D27</f>
        <v>0.5</v>
      </c>
    </row>
    <row r="28" spans="2:5" ht="15" thickBot="1" x14ac:dyDescent="0.35">
      <c r="B28" s="18">
        <v>0.2</v>
      </c>
      <c r="C28" s="23">
        <v>5</v>
      </c>
      <c r="D28" s="18">
        <f t="shared" si="2"/>
        <v>4</v>
      </c>
      <c r="E28" s="26">
        <f t="shared" si="3"/>
        <v>0.8</v>
      </c>
    </row>
    <row r="29" spans="2:5" ht="15" thickBot="1" x14ac:dyDescent="0.35"/>
    <row r="30" spans="2:5" ht="16.8" thickBot="1" x14ac:dyDescent="0.35">
      <c r="B30" s="6" t="s">
        <v>131</v>
      </c>
      <c r="C30" s="12" t="s">
        <v>129</v>
      </c>
      <c r="D30" s="3" t="s">
        <v>140</v>
      </c>
      <c r="E30" s="8" t="s">
        <v>141</v>
      </c>
    </row>
    <row r="31" spans="2:5" x14ac:dyDescent="0.3">
      <c r="B31" s="16">
        <v>0.3</v>
      </c>
      <c r="C31" s="22">
        <v>15</v>
      </c>
      <c r="D31" s="13">
        <f>POWER(C31-$D$21,2)</f>
        <v>20.25</v>
      </c>
      <c r="E31" s="37">
        <f>B31*D31</f>
        <v>6.0750000000000002</v>
      </c>
    </row>
    <row r="32" spans="2:5" x14ac:dyDescent="0.3">
      <c r="B32" s="16">
        <v>0.5</v>
      </c>
      <c r="C32" s="22">
        <v>10</v>
      </c>
      <c r="D32" s="22">
        <f t="shared" ref="D32:D33" si="4">POWER(C32-$D$21,2)</f>
        <v>0.25</v>
      </c>
      <c r="E32" s="28">
        <f t="shared" ref="E32:E33" si="5">B32*D32</f>
        <v>0.125</v>
      </c>
    </row>
    <row r="33" spans="2:5" ht="15" thickBot="1" x14ac:dyDescent="0.35">
      <c r="B33" s="18">
        <v>0.2</v>
      </c>
      <c r="C33" s="23">
        <v>5</v>
      </c>
      <c r="D33" s="23">
        <f t="shared" si="4"/>
        <v>30.25</v>
      </c>
      <c r="E33" s="26">
        <f t="shared" si="5"/>
        <v>6.0500000000000007</v>
      </c>
    </row>
    <row r="34" spans="2:5" ht="15" thickBot="1" x14ac:dyDescent="0.35"/>
    <row r="35" spans="2:5" ht="16.2" thickBot="1" x14ac:dyDescent="0.35">
      <c r="B35" s="38" t="s">
        <v>142</v>
      </c>
      <c r="C35" s="60"/>
      <c r="D35" s="12">
        <f>SUM(E26:E28)</f>
        <v>4</v>
      </c>
    </row>
    <row r="36" spans="2:5" ht="16.2" thickBot="1" x14ac:dyDescent="0.35">
      <c r="B36" s="38" t="s">
        <v>143</v>
      </c>
      <c r="C36" s="60"/>
      <c r="D36" s="26">
        <f>SUM(E31:E33)</f>
        <v>12.25</v>
      </c>
    </row>
    <row r="37" spans="2:5" ht="15" thickBot="1" x14ac:dyDescent="0.35"/>
    <row r="38" spans="2:5" ht="15" thickBot="1" x14ac:dyDescent="0.35">
      <c r="B38" s="38" t="s">
        <v>144</v>
      </c>
      <c r="C38" s="60"/>
      <c r="D38" s="60"/>
      <c r="E38" s="39"/>
    </row>
    <row r="39" spans="2:5" ht="15" thickBot="1" x14ac:dyDescent="0.35"/>
    <row r="40" spans="2:5" ht="16.2" thickBot="1" x14ac:dyDescent="0.35">
      <c r="B40" s="6" t="s">
        <v>131</v>
      </c>
      <c r="C40" s="6" t="s">
        <v>135</v>
      </c>
      <c r="D40" s="12" t="s">
        <v>145</v>
      </c>
      <c r="E40" s="12" t="s">
        <v>10</v>
      </c>
    </row>
    <row r="41" spans="2:5" x14ac:dyDescent="0.3">
      <c r="B41" s="16">
        <v>0.3</v>
      </c>
      <c r="C41" s="16">
        <f>C26-$D$20</f>
        <v>3</v>
      </c>
      <c r="D41" s="22">
        <f>C31-$D$21</f>
        <v>4.5</v>
      </c>
      <c r="E41" s="37">
        <f>B41*C41*D41</f>
        <v>4.05</v>
      </c>
    </row>
    <row r="42" spans="2:5" x14ac:dyDescent="0.3">
      <c r="B42" s="16">
        <v>0.5</v>
      </c>
      <c r="C42" s="16">
        <f t="shared" ref="C42:C43" si="6">C27-$D$20</f>
        <v>-1</v>
      </c>
      <c r="D42" s="22">
        <f t="shared" ref="D42:D43" si="7">C32-$D$21</f>
        <v>-0.5</v>
      </c>
      <c r="E42" s="28">
        <f>B42*C42*D42</f>
        <v>0.25</v>
      </c>
    </row>
    <row r="43" spans="2:5" ht="15" thickBot="1" x14ac:dyDescent="0.35">
      <c r="B43" s="18">
        <v>0.2</v>
      </c>
      <c r="C43" s="18">
        <f t="shared" si="6"/>
        <v>-2</v>
      </c>
      <c r="D43" s="23">
        <f t="shared" si="7"/>
        <v>-5.5</v>
      </c>
      <c r="E43" s="26">
        <f>B43*C43*D43</f>
        <v>2.2000000000000002</v>
      </c>
    </row>
    <row r="44" spans="2:5" ht="15" thickBot="1" x14ac:dyDescent="0.35"/>
    <row r="45" spans="2:5" ht="15" thickBot="1" x14ac:dyDescent="0.35">
      <c r="B45" s="38" t="s">
        <v>144</v>
      </c>
      <c r="C45" s="39"/>
      <c r="D45" s="12">
        <f>SUM(E41:E43)</f>
        <v>6.5</v>
      </c>
    </row>
  </sheetData>
  <mergeCells count="9">
    <mergeCell ref="B36:C36"/>
    <mergeCell ref="B38:E38"/>
    <mergeCell ref="B45:C45"/>
    <mergeCell ref="A1:P1"/>
    <mergeCell ref="B8:E8"/>
    <mergeCell ref="B20:C20"/>
    <mergeCell ref="B21:C21"/>
    <mergeCell ref="B23:E23"/>
    <mergeCell ref="B35:C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Nisarg Patel</dc:creator>
  <cp:lastModifiedBy>Nisarg Patel</cp:lastModifiedBy>
  <dcterms:created xsi:type="dcterms:W3CDTF">2015-06-05T18:17:20Z</dcterms:created>
  <dcterms:modified xsi:type="dcterms:W3CDTF">2023-12-05T15:21:59Z</dcterms:modified>
</cp:coreProperties>
</file>