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Sem 5 Class Work\5 Fundamentals Of Statistical Analysis - Bhumika Mam\"/>
    </mc:Choice>
  </mc:AlternateContent>
  <xr:revisionPtr revIDLastSave="0" documentId="13_ncr:1_{D04C76E6-810E-4A11-B151-D4B5EBFB437F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Mean" sheetId="1" r:id="rId1"/>
    <sheet name="Median" sheetId="2" r:id="rId2"/>
    <sheet name="Mod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2" i="3" l="1"/>
  <c r="K105" i="2"/>
  <c r="I104" i="3"/>
  <c r="H109" i="3" s="1"/>
  <c r="J99" i="3"/>
  <c r="J100" i="3" s="1"/>
  <c r="J101" i="3" s="1"/>
  <c r="J102" i="3" s="1"/>
  <c r="J103" i="3" s="1"/>
  <c r="H103" i="3"/>
  <c r="K103" i="3" s="1"/>
  <c r="H102" i="3"/>
  <c r="K102" i="3" s="1"/>
  <c r="H101" i="3"/>
  <c r="K101" i="3" s="1"/>
  <c r="H99" i="3"/>
  <c r="K99" i="3" s="1"/>
  <c r="H100" i="3"/>
  <c r="K100" i="3" s="1"/>
  <c r="J88" i="3"/>
  <c r="J69" i="3"/>
  <c r="K109" i="3" l="1"/>
  <c r="K118" i="3" s="1"/>
  <c r="J125" i="3" s="1"/>
  <c r="K104" i="3"/>
  <c r="H108" i="3" s="1"/>
  <c r="H115" i="3" s="1"/>
  <c r="J46" i="3" l="1"/>
  <c r="J45" i="3"/>
  <c r="J36" i="3"/>
  <c r="J35" i="3"/>
  <c r="I18" i="3"/>
  <c r="I6" i="3"/>
  <c r="J37" i="3" l="1"/>
  <c r="J47" i="3"/>
  <c r="G110" i="2" l="1"/>
  <c r="K116" i="2"/>
  <c r="H105" i="2"/>
  <c r="H106" i="2" s="1"/>
  <c r="K115" i="2" s="1"/>
  <c r="K96" i="2"/>
  <c r="H85" i="2"/>
  <c r="H86" i="2" s="1"/>
  <c r="G90" i="2"/>
  <c r="K85" i="2" s="1"/>
  <c r="K76" i="2"/>
  <c r="H65" i="2"/>
  <c r="H66" i="2" s="1"/>
  <c r="G69" i="2"/>
  <c r="K65" i="2" s="1"/>
  <c r="K95" i="2" l="1"/>
  <c r="H87" i="2"/>
  <c r="H88" i="2" s="1"/>
  <c r="H89" i="2" s="1"/>
  <c r="K75" i="2"/>
  <c r="H67" i="2"/>
  <c r="H68" i="2" s="1"/>
  <c r="K114" i="2"/>
  <c r="J121" i="2" s="1"/>
  <c r="H107" i="2"/>
  <c r="H108" i="2" s="1"/>
  <c r="H109" i="2" s="1"/>
  <c r="K94" i="2"/>
  <c r="K74" i="2"/>
  <c r="J81" i="2" s="1"/>
  <c r="G59" i="2"/>
  <c r="K48" i="2" s="1"/>
  <c r="K52" i="2" s="1"/>
  <c r="H54" i="2"/>
  <c r="G51" i="2"/>
  <c r="H46" i="2"/>
  <c r="H35" i="2"/>
  <c r="H36" i="2" s="1"/>
  <c r="H37" i="2" s="1"/>
  <c r="H38" i="2" s="1"/>
  <c r="H39" i="2" s="1"/>
  <c r="K19" i="2"/>
  <c r="G40" i="2"/>
  <c r="K34" i="2" s="1"/>
  <c r="K38" i="2" s="1"/>
  <c r="J101" i="2" l="1"/>
  <c r="H55" i="2"/>
  <c r="H56" i="2" s="1"/>
  <c r="H57" i="2" s="1"/>
  <c r="H58" i="2" s="1"/>
  <c r="H47" i="2"/>
  <c r="H48" i="2" s="1"/>
  <c r="H49" i="2" s="1"/>
  <c r="H50" i="2" s="1"/>
  <c r="J5" i="1" l="1"/>
  <c r="J15" i="1"/>
  <c r="K26" i="1"/>
  <c r="K28" i="2" l="1"/>
  <c r="K15" i="2"/>
  <c r="K6" i="2"/>
  <c r="I89" i="1" l="1"/>
  <c r="I90" i="1"/>
  <c r="I91" i="1"/>
  <c r="I92" i="1"/>
  <c r="I88" i="1"/>
  <c r="H93" i="1"/>
  <c r="L88" i="1" s="1"/>
  <c r="H83" i="1"/>
  <c r="L78" i="1" s="1"/>
  <c r="G82" i="1"/>
  <c r="I82" i="1" s="1"/>
  <c r="G81" i="1"/>
  <c r="I81" i="1" s="1"/>
  <c r="G80" i="1"/>
  <c r="G79" i="1"/>
  <c r="I79" i="1" s="1"/>
  <c r="G78" i="1"/>
  <c r="I78" i="1" l="1"/>
  <c r="I93" i="1"/>
  <c r="L87" i="1" s="1"/>
  <c r="L94" i="1" s="1"/>
  <c r="I80" i="1"/>
  <c r="G72" i="1"/>
  <c r="K63" i="1" s="1"/>
  <c r="H71" i="1"/>
  <c r="H70" i="1"/>
  <c r="H69" i="1"/>
  <c r="H68" i="1"/>
  <c r="H67" i="1"/>
  <c r="H66" i="1"/>
  <c r="H65" i="1"/>
  <c r="H64" i="1"/>
  <c r="H63" i="1"/>
  <c r="I83" i="1" l="1"/>
  <c r="L77" i="1" s="1"/>
  <c r="L84" i="1" s="1"/>
  <c r="H72" i="1"/>
  <c r="K62" i="1" s="1"/>
  <c r="K69" i="1" s="1"/>
  <c r="G58" i="1" l="1"/>
  <c r="H54" i="1"/>
  <c r="H55" i="1"/>
  <c r="H56" i="1"/>
  <c r="H57" i="1"/>
  <c r="H53" i="1"/>
  <c r="K39" i="1"/>
  <c r="H41" i="1" s="1"/>
  <c r="G44" i="1"/>
  <c r="K40" i="1" s="1"/>
  <c r="K38" i="1"/>
  <c r="K27" i="1"/>
  <c r="H28" i="1" s="1"/>
  <c r="G32" i="1"/>
  <c r="K28" i="1" s="1"/>
  <c r="J22" i="1"/>
  <c r="G21" i="1"/>
  <c r="J16" i="1" s="1"/>
  <c r="J12" i="1"/>
  <c r="G11" i="1"/>
  <c r="J6" i="1" s="1"/>
  <c r="K53" i="1" l="1"/>
  <c r="H58" i="1"/>
  <c r="K52" i="1" s="1"/>
  <c r="H39" i="1"/>
  <c r="H40" i="1"/>
  <c r="H43" i="1"/>
  <c r="H42" i="1"/>
  <c r="H31" i="1"/>
  <c r="H30" i="1"/>
  <c r="H29" i="1"/>
  <c r="H27" i="1"/>
  <c r="K59" i="1" l="1"/>
  <c r="H32" i="1"/>
  <c r="K29" i="1" s="1"/>
  <c r="K35" i="1" s="1"/>
  <c r="H44" i="1"/>
  <c r="K41" i="1" s="1"/>
  <c r="K47" i="1" s="1"/>
</calcChain>
</file>

<file path=xl/sharedStrings.xml><?xml version="1.0" encoding="utf-8"?>
<sst xmlns="http://schemas.openxmlformats.org/spreadsheetml/2006/main" count="292" uniqueCount="73">
  <si>
    <t>Mean</t>
  </si>
  <si>
    <t>x</t>
  </si>
  <si>
    <t>x̅</t>
  </si>
  <si>
    <t>Assumed Mean</t>
  </si>
  <si>
    <t>d = x - A</t>
  </si>
  <si>
    <t>A</t>
  </si>
  <si>
    <t>∑d</t>
  </si>
  <si>
    <t>n</t>
  </si>
  <si>
    <t>∑x</t>
  </si>
  <si>
    <t>f</t>
  </si>
  <si>
    <t>fx</t>
  </si>
  <si>
    <t>Total</t>
  </si>
  <si>
    <t>∑fx</t>
  </si>
  <si>
    <t>∑f</t>
  </si>
  <si>
    <t>100-200</t>
  </si>
  <si>
    <t>200-300</t>
  </si>
  <si>
    <t>Roll No (x)</t>
  </si>
  <si>
    <t>20-30</t>
  </si>
  <si>
    <t>10-20</t>
  </si>
  <si>
    <t>30-40</t>
  </si>
  <si>
    <t>40-50</t>
  </si>
  <si>
    <t>50-60</t>
  </si>
  <si>
    <t>Class</t>
  </si>
  <si>
    <t>Continuous series ( class intervals )</t>
  </si>
  <si>
    <t>300-400</t>
  </si>
  <si>
    <t>400-500</t>
  </si>
  <si>
    <t>500-600</t>
  </si>
  <si>
    <t>Median</t>
  </si>
  <si>
    <t>M</t>
  </si>
  <si>
    <t>First arrange the data into Ascending</t>
  </si>
  <si>
    <t xml:space="preserve">When continuous series ( class intervals ) are given than n=∑f </t>
  </si>
  <si>
    <t>x = (UL + LL)/2</t>
  </si>
  <si>
    <t>cf</t>
  </si>
  <si>
    <t>(N+1)/2</t>
  </si>
  <si>
    <r>
      <t xml:space="preserve">n or </t>
    </r>
    <r>
      <rPr>
        <b/>
        <sz val="11"/>
        <color theme="1"/>
        <rFont val="Calibri"/>
        <family val="2"/>
      </rPr>
      <t>∑</t>
    </r>
    <r>
      <rPr>
        <b/>
        <sz val="9.35"/>
        <color theme="1"/>
        <rFont val="Calibri"/>
        <family val="2"/>
      </rPr>
      <t>f</t>
    </r>
  </si>
  <si>
    <t>Mth Obs</t>
  </si>
  <si>
    <t xml:space="preserve">6.5 th Obs </t>
  </si>
  <si>
    <t>When total numbers of observations are Odd</t>
  </si>
  <si>
    <t>When total numbers of observations are Even</t>
  </si>
  <si>
    <t>Simple Observations (Raw Data)</t>
  </si>
  <si>
    <t>Discrete Observation (x &amp; f)</t>
  </si>
  <si>
    <t xml:space="preserve">When discrete observation are given than n=∑f </t>
  </si>
  <si>
    <t xml:space="preserve">26.5 th Obs </t>
  </si>
  <si>
    <t>Arrange the raw data in ascending</t>
  </si>
  <si>
    <t>0-10</t>
  </si>
  <si>
    <t>Mth class</t>
  </si>
  <si>
    <t>(n/2)</t>
  </si>
  <si>
    <t>20-25</t>
  </si>
  <si>
    <t>L</t>
  </si>
  <si>
    <t>n/2</t>
  </si>
  <si>
    <t>C</t>
  </si>
  <si>
    <t>L+(((n/2)-cf)/f)*C</t>
  </si>
  <si>
    <t>-</t>
  </si>
  <si>
    <t>10-15</t>
  </si>
  <si>
    <t>15-20</t>
  </si>
  <si>
    <t>25-30</t>
  </si>
  <si>
    <t>30-35</t>
  </si>
  <si>
    <t>2-4</t>
  </si>
  <si>
    <t>4-6</t>
  </si>
  <si>
    <t>6-8</t>
  </si>
  <si>
    <t>8-10</t>
  </si>
  <si>
    <t>10-12</t>
  </si>
  <si>
    <t>Mode</t>
  </si>
  <si>
    <t>When Data is Biomodel (Non-Repeating)</t>
  </si>
  <si>
    <t>High Value</t>
  </si>
  <si>
    <t>Zth Class</t>
  </si>
  <si>
    <t>f0</t>
  </si>
  <si>
    <t>f1</t>
  </si>
  <si>
    <t>f2</t>
  </si>
  <si>
    <t>Formula</t>
  </si>
  <si>
    <t>L+((f1-f0)/(2*f1-f0-f2))*C</t>
  </si>
  <si>
    <t>When you can't find out the value of f2 or f0 than we have to find the mean and median also</t>
  </si>
  <si>
    <t>x=(UL+LL)/2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</si>
</sst>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02124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.35"/>
      <color theme="1"/>
      <name val="Calibri"/>
      <family val="2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455756</xdr:colOff>
      <xdr:row>18</xdr:row>
      <xdr:rowOff>126922</xdr:rowOff>
    </xdr:from>
    <xdr:ext cx="752880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C31F084-47D7-45EE-8D0E-801A6DB602FD}"/>
                </a:ext>
              </a:extLst>
            </xdr:cNvPr>
            <xdr:cNvSpPr txBox="1"/>
          </xdr:nvSpPr>
          <xdr:spPr>
            <a:xfrm>
              <a:off x="6605544" y="3918993"/>
              <a:ext cx="752880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𝜮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𝒏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C31F084-47D7-45EE-8D0E-801A6DB602FD}"/>
                </a:ext>
              </a:extLst>
            </xdr:cNvPr>
            <xdr:cNvSpPr txBox="1"/>
          </xdr:nvSpPr>
          <xdr:spPr>
            <a:xfrm>
              <a:off x="6605544" y="3918993"/>
              <a:ext cx="752880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IN" sz="1100" b="1" i="0">
                  <a:latin typeface="Cambria Math" panose="02040503050406030204" pitchFamily="18" charset="0"/>
                </a:rPr>
                <a:t>=𝜮𝒙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IN" sz="1100" b="1" i="0">
                  <a:latin typeface="Cambria Math" panose="02040503050406030204" pitchFamily="18" charset="0"/>
                </a:rPr>
                <a:t>𝒏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9</xdr:col>
      <xdr:colOff>474350</xdr:colOff>
      <xdr:row>31</xdr:row>
      <xdr:rowOff>88087</xdr:rowOff>
    </xdr:from>
    <xdr:ext cx="772776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D2C89E8-A848-8C62-D13A-F3E7FC33F3D0}"/>
                </a:ext>
              </a:extLst>
            </xdr:cNvPr>
            <xdr:cNvSpPr txBox="1"/>
          </xdr:nvSpPr>
          <xdr:spPr>
            <a:xfrm>
              <a:off x="7502679" y="6695075"/>
              <a:ext cx="772776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</m:e>
                    </m:acc>
                    <m:r>
                      <a:rPr lang="en-IN" sz="1100" b="1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𝑨</m:t>
                    </m:r>
                    <m:r>
                      <a:rPr lang="en-IN" sz="1100" b="1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𝒅</m:t>
                            </m:r>
                          </m:e>
                        </m:nary>
                      </m:num>
                      <m:den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𝒏</m:t>
                        </m:r>
                      </m:den>
                    </m:f>
                  </m:oMath>
                </m:oMathPara>
              </a14:m>
              <a:endParaRPr lang="en-IN" b="1">
                <a:effectLst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D2C89E8-A848-8C62-D13A-F3E7FC33F3D0}"/>
                </a:ext>
              </a:extLst>
            </xdr:cNvPr>
            <xdr:cNvSpPr txBox="1"/>
          </xdr:nvSpPr>
          <xdr:spPr>
            <a:xfrm>
              <a:off x="7502679" y="6695075"/>
              <a:ext cx="772776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𝒙 ̅=𝑨+(∑128▒𝒅)/𝒏</a:t>
              </a:r>
              <a:endParaRPr lang="en-IN" b="1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467724</xdr:colOff>
      <xdr:row>8</xdr:row>
      <xdr:rowOff>119658</xdr:rowOff>
    </xdr:from>
    <xdr:ext cx="752880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94178E7-A254-41F5-80E4-5B2DD71E5AEF}"/>
                </a:ext>
              </a:extLst>
            </xdr:cNvPr>
            <xdr:cNvSpPr txBox="1"/>
          </xdr:nvSpPr>
          <xdr:spPr>
            <a:xfrm>
              <a:off x="6617512" y="1661587"/>
              <a:ext cx="752880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𝜮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𝒏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94178E7-A254-41F5-80E4-5B2DD71E5AEF}"/>
                </a:ext>
              </a:extLst>
            </xdr:cNvPr>
            <xdr:cNvSpPr txBox="1"/>
          </xdr:nvSpPr>
          <xdr:spPr>
            <a:xfrm>
              <a:off x="6617512" y="1661587"/>
              <a:ext cx="752880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IN" sz="1100" b="1" i="0">
                  <a:latin typeface="Cambria Math" panose="02040503050406030204" pitchFamily="18" charset="0"/>
                </a:rPr>
                <a:t>=𝜮𝒙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IN" sz="1100" b="1" i="0">
                  <a:latin typeface="Cambria Math" panose="02040503050406030204" pitchFamily="18" charset="0"/>
                </a:rPr>
                <a:t>𝒏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9</xdr:col>
      <xdr:colOff>465385</xdr:colOff>
      <xdr:row>43</xdr:row>
      <xdr:rowOff>106016</xdr:rowOff>
    </xdr:from>
    <xdr:ext cx="772776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02DAEB6-523C-4664-98F8-AE881F359B78}"/>
                </a:ext>
              </a:extLst>
            </xdr:cNvPr>
            <xdr:cNvSpPr txBox="1"/>
          </xdr:nvSpPr>
          <xdr:spPr>
            <a:xfrm>
              <a:off x="7493714" y="9339663"/>
              <a:ext cx="772776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</m:e>
                    </m:acc>
                    <m:r>
                      <a:rPr lang="en-IN" sz="1100" b="1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𝑨</m:t>
                    </m:r>
                    <m:r>
                      <a:rPr lang="en-IN" sz="1100" b="1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𝒅</m:t>
                            </m:r>
                          </m:e>
                        </m:nary>
                      </m:num>
                      <m:den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𝒏</m:t>
                        </m:r>
                      </m:den>
                    </m:f>
                  </m:oMath>
                </m:oMathPara>
              </a14:m>
              <a:endParaRPr lang="en-IN" b="1">
                <a:effectLst/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02DAEB6-523C-4664-98F8-AE881F359B78}"/>
                </a:ext>
              </a:extLst>
            </xdr:cNvPr>
            <xdr:cNvSpPr txBox="1"/>
          </xdr:nvSpPr>
          <xdr:spPr>
            <a:xfrm>
              <a:off x="7493714" y="9339663"/>
              <a:ext cx="772776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𝒙 ̅=𝑨+(∑128▒𝒅)/𝒏</a:t>
              </a:r>
              <a:endParaRPr lang="en-IN" b="1">
                <a:effectLst/>
              </a:endParaRPr>
            </a:p>
          </xdr:txBody>
        </xdr:sp>
      </mc:Fallback>
    </mc:AlternateContent>
    <xdr:clientData/>
  </xdr:oneCellAnchor>
  <xdr:oneCellAnchor>
    <xdr:from>
      <xdr:col>9</xdr:col>
      <xdr:colOff>583154</xdr:colOff>
      <xdr:row>55</xdr:row>
      <xdr:rowOff>108025</xdr:rowOff>
    </xdr:from>
    <xdr:ext cx="581378" cy="3568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36F7872-D1C0-AD12-8CEA-5A3ED86FC94A}"/>
                </a:ext>
              </a:extLst>
            </xdr:cNvPr>
            <xdr:cNvSpPr txBox="1"/>
          </xdr:nvSpPr>
          <xdr:spPr>
            <a:xfrm>
              <a:off x="8490025" y="11968331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𝒇𝒙</m:t>
                            </m:r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𝜮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36F7872-D1C0-AD12-8CEA-5A3ED86FC94A}"/>
                </a:ext>
              </a:extLst>
            </xdr:cNvPr>
            <xdr:cNvSpPr txBox="1"/>
          </xdr:nvSpPr>
          <xdr:spPr>
            <a:xfrm>
              <a:off x="8490025" y="11968331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IN" sz="1100" b="1" i="0">
                  <a:latin typeface="Cambria Math" panose="02040503050406030204" pitchFamily="18" charset="0"/>
                </a:rPr>
                <a:t>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</a:t>
              </a:r>
              <a:r>
                <a:rPr lang="en-IN" sz="1100" b="1" i="0">
                  <a:latin typeface="Cambria Math" panose="02040503050406030204" pitchFamily="18" charset="0"/>
                </a:rPr>
                <a:t>𝒇𝒙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𝜮𝒇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9</xdr:col>
      <xdr:colOff>574189</xdr:colOff>
      <xdr:row>65</xdr:row>
      <xdr:rowOff>90095</xdr:rowOff>
    </xdr:from>
    <xdr:ext cx="581378" cy="3568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181D2D3-E106-4A31-9230-86C926D3534C}"/>
                </a:ext>
              </a:extLst>
            </xdr:cNvPr>
            <xdr:cNvSpPr txBox="1"/>
          </xdr:nvSpPr>
          <xdr:spPr>
            <a:xfrm>
              <a:off x="8481060" y="14397766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𝒇𝒙</m:t>
                            </m:r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𝜮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181D2D3-E106-4A31-9230-86C926D3534C}"/>
                </a:ext>
              </a:extLst>
            </xdr:cNvPr>
            <xdr:cNvSpPr txBox="1"/>
          </xdr:nvSpPr>
          <xdr:spPr>
            <a:xfrm>
              <a:off x="8481060" y="14397766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IN" sz="1100" b="1" i="0">
                  <a:latin typeface="Cambria Math" panose="02040503050406030204" pitchFamily="18" charset="0"/>
                </a:rPr>
                <a:t>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</a:t>
              </a:r>
              <a:r>
                <a:rPr lang="en-IN" sz="1100" b="1" i="0">
                  <a:latin typeface="Cambria Math" panose="02040503050406030204" pitchFamily="18" charset="0"/>
                </a:rPr>
                <a:t>𝒇𝒙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𝜮𝒇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10</xdr:col>
      <xdr:colOff>574189</xdr:colOff>
      <xdr:row>80</xdr:row>
      <xdr:rowOff>90095</xdr:rowOff>
    </xdr:from>
    <xdr:ext cx="581378" cy="3568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34A423D-423B-4FE6-9F71-66CF42C7EADA}"/>
                </a:ext>
              </a:extLst>
            </xdr:cNvPr>
            <xdr:cNvSpPr txBox="1"/>
          </xdr:nvSpPr>
          <xdr:spPr>
            <a:xfrm>
              <a:off x="8509875" y="15155924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𝒇𝒙</m:t>
                            </m:r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𝜮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34A423D-423B-4FE6-9F71-66CF42C7EADA}"/>
                </a:ext>
              </a:extLst>
            </xdr:cNvPr>
            <xdr:cNvSpPr txBox="1"/>
          </xdr:nvSpPr>
          <xdr:spPr>
            <a:xfrm>
              <a:off x="8509875" y="15155924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IN" sz="1100" b="1" i="0">
                  <a:latin typeface="Cambria Math" panose="02040503050406030204" pitchFamily="18" charset="0"/>
                </a:rPr>
                <a:t>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</a:t>
              </a:r>
              <a:r>
                <a:rPr lang="en-IN" sz="1100" b="1" i="0">
                  <a:latin typeface="Cambria Math" panose="02040503050406030204" pitchFamily="18" charset="0"/>
                </a:rPr>
                <a:t>𝒇𝒙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𝜮𝒇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10</xdr:col>
      <xdr:colOff>574189</xdr:colOff>
      <xdr:row>90</xdr:row>
      <xdr:rowOff>90095</xdr:rowOff>
    </xdr:from>
    <xdr:ext cx="581378" cy="3568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2658BFC9-9483-498C-B440-361E05AD8810}"/>
                </a:ext>
              </a:extLst>
            </xdr:cNvPr>
            <xdr:cNvSpPr txBox="1"/>
          </xdr:nvSpPr>
          <xdr:spPr>
            <a:xfrm>
              <a:off x="9391618" y="18073295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𝒇𝒙</m:t>
                            </m:r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𝜮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2658BFC9-9483-498C-B440-361E05AD8810}"/>
                </a:ext>
              </a:extLst>
            </xdr:cNvPr>
            <xdr:cNvSpPr txBox="1"/>
          </xdr:nvSpPr>
          <xdr:spPr>
            <a:xfrm>
              <a:off x="9391618" y="18073295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IN" sz="1100" b="1" i="0">
                  <a:latin typeface="Cambria Math" panose="02040503050406030204" pitchFamily="18" charset="0"/>
                </a:rPr>
                <a:t>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</a:t>
              </a:r>
              <a:r>
                <a:rPr lang="en-IN" sz="1100" b="1" i="0">
                  <a:latin typeface="Cambria Math" panose="02040503050406030204" pitchFamily="18" charset="0"/>
                </a:rPr>
                <a:t>𝒇𝒙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𝜮𝒇</a:t>
              </a:r>
              <a:endParaRPr lang="en-IN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265044</xdr:colOff>
      <xdr:row>11</xdr:row>
      <xdr:rowOff>92765</xdr:rowOff>
    </xdr:from>
    <xdr:ext cx="1312603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B3E7C8F-967E-89F9-365A-F34AB4B16013}"/>
                </a:ext>
              </a:extLst>
            </xdr:cNvPr>
            <xdr:cNvSpPr txBox="1"/>
          </xdr:nvSpPr>
          <xdr:spPr>
            <a:xfrm>
              <a:off x="6957392" y="1643269"/>
              <a:ext cx="131260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𝑴</m:t>
                    </m:r>
                    <m:r>
                      <a:rPr lang="en-IN" sz="1100" b="1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</m:num>
                          <m:den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den>
                        </m:f>
                      </m:e>
                    </m:d>
                    <m:r>
                      <a:rPr lang="en-IN" sz="1100" b="1" i="1">
                        <a:latin typeface="Cambria Math" panose="02040503050406030204" pitchFamily="18" charset="0"/>
                      </a:rPr>
                      <m:t>𝒕𝒉</m:t>
                    </m:r>
                    <m:r>
                      <a:rPr lang="en-IN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1" i="1">
                        <a:latin typeface="Cambria Math" panose="02040503050406030204" pitchFamily="18" charset="0"/>
                      </a:rPr>
                      <m:t>𝑶𝒃𝒔</m:t>
                    </m:r>
                  </m:oMath>
                </m:oMathPara>
              </a14:m>
              <a:endParaRPr lang="en-IN" sz="1100" b="1" i="1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B3E7C8F-967E-89F9-365A-F34AB4B16013}"/>
                </a:ext>
              </a:extLst>
            </xdr:cNvPr>
            <xdr:cNvSpPr txBox="1"/>
          </xdr:nvSpPr>
          <xdr:spPr>
            <a:xfrm>
              <a:off x="6957392" y="1643269"/>
              <a:ext cx="131260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𝑴=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((</a:t>
              </a:r>
              <a:r>
                <a:rPr lang="en-IN" sz="1100" b="1" i="0">
                  <a:latin typeface="Cambria Math" panose="02040503050406030204" pitchFamily="18" charset="0"/>
                </a:rPr>
                <a:t>𝒏+𝟏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𝟐)𝒕𝒉 𝑶𝒃𝒔</a:t>
              </a:r>
              <a:endParaRPr lang="en-IN" sz="1100" b="1" i="1"/>
            </a:p>
          </xdr:txBody>
        </xdr:sp>
      </mc:Fallback>
    </mc:AlternateContent>
    <xdr:clientData/>
  </xdr:oneCellAnchor>
  <xdr:oneCellAnchor>
    <xdr:from>
      <xdr:col>9</xdr:col>
      <xdr:colOff>198120</xdr:colOff>
      <xdr:row>24</xdr:row>
      <xdr:rowOff>60960</xdr:rowOff>
    </xdr:from>
    <xdr:ext cx="1312603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B761572-1FCC-47FF-A4D9-61381C7922DC}"/>
                </a:ext>
              </a:extLst>
            </xdr:cNvPr>
            <xdr:cNvSpPr txBox="1"/>
          </xdr:nvSpPr>
          <xdr:spPr>
            <a:xfrm>
              <a:off x="6903720" y="5204460"/>
              <a:ext cx="131260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𝑴</m:t>
                    </m:r>
                    <m:r>
                      <a:rPr lang="en-IN" sz="1100" b="1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</m:num>
                          <m:den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den>
                        </m:f>
                      </m:e>
                    </m:d>
                    <m:r>
                      <a:rPr lang="en-IN" sz="1100" b="1" i="1">
                        <a:latin typeface="Cambria Math" panose="02040503050406030204" pitchFamily="18" charset="0"/>
                      </a:rPr>
                      <m:t>𝒕𝒉</m:t>
                    </m:r>
                    <m:r>
                      <a:rPr lang="en-IN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1" i="1">
                        <a:latin typeface="Cambria Math" panose="02040503050406030204" pitchFamily="18" charset="0"/>
                      </a:rPr>
                      <m:t>𝑶𝒃𝒔</m:t>
                    </m:r>
                  </m:oMath>
                </m:oMathPara>
              </a14:m>
              <a:endParaRPr lang="en-IN" sz="1100" b="1" i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B761572-1FCC-47FF-A4D9-61381C7922DC}"/>
                </a:ext>
              </a:extLst>
            </xdr:cNvPr>
            <xdr:cNvSpPr txBox="1"/>
          </xdr:nvSpPr>
          <xdr:spPr>
            <a:xfrm>
              <a:off x="6903720" y="5204460"/>
              <a:ext cx="131260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𝑴=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((</a:t>
              </a:r>
              <a:r>
                <a:rPr lang="en-IN" sz="1100" b="1" i="0">
                  <a:latin typeface="Cambria Math" panose="02040503050406030204" pitchFamily="18" charset="0"/>
                </a:rPr>
                <a:t>𝒏+𝟏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𝟐)𝒕𝒉 𝑶𝒃𝒔</a:t>
              </a:r>
              <a:endParaRPr lang="en-IN" sz="1100" b="1" i="1"/>
            </a:p>
          </xdr:txBody>
        </xdr:sp>
      </mc:Fallback>
    </mc:AlternateContent>
    <xdr:clientData/>
  </xdr:oneCellAnchor>
  <xdr:oneCellAnchor>
    <xdr:from>
      <xdr:col>9</xdr:col>
      <xdr:colOff>91440</xdr:colOff>
      <xdr:row>68</xdr:row>
      <xdr:rowOff>83820</xdr:rowOff>
    </xdr:from>
    <xdr:ext cx="1437958" cy="401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5662316-D4AC-4C08-95B6-C79FD141F4FD}"/>
                </a:ext>
              </a:extLst>
            </xdr:cNvPr>
            <xdr:cNvSpPr txBox="1"/>
          </xdr:nvSpPr>
          <xdr:spPr>
            <a:xfrm>
              <a:off x="7193280" y="5364480"/>
              <a:ext cx="1437958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000" b="1" i="1">
                        <a:latin typeface="Cambria Math" panose="02040503050406030204" pitchFamily="18" charset="0"/>
                      </a:rPr>
                      <m:t>𝑴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000" b="1" i="1">
                        <a:latin typeface="Cambria Math" panose="02040503050406030204" pitchFamily="18" charset="0"/>
                      </a:rPr>
                      <m:t>𝑳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IN" sz="10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n-IN" sz="10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0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000" b="1" i="1">
                                        <a:latin typeface="Cambria Math" panose="02040503050406030204" pitchFamily="18" charset="0"/>
                                      </a:rPr>
                                      <m:t>𝒏</m:t>
                                    </m:r>
                                  </m:num>
                                  <m:den>
                                    <m:r>
                                      <a:rPr lang="en-IN" sz="1000" b="1" i="0"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den>
                                </m:f>
                              </m:e>
                            </m:d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𝑪𝒇</m:t>
                            </m:r>
                          </m:num>
                          <m:den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den>
                        </m:f>
                      </m:e>
                    </m:d>
                    <m:r>
                      <a:rPr lang="en-IN" sz="1000" b="1" i="0"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000" b="1" i="1">
                        <a:latin typeface="Cambria Math" panose="02040503050406030204" pitchFamily="18" charset="0"/>
                      </a:rPr>
                      <m:t>𝑪</m:t>
                    </m:r>
                  </m:oMath>
                </m:oMathPara>
              </a14:m>
              <a:endParaRPr lang="en-IN" sz="1000" b="1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5662316-D4AC-4C08-95B6-C79FD141F4FD}"/>
                </a:ext>
              </a:extLst>
            </xdr:cNvPr>
            <xdr:cNvSpPr txBox="1"/>
          </xdr:nvSpPr>
          <xdr:spPr>
            <a:xfrm>
              <a:off x="7193280" y="5364480"/>
              <a:ext cx="1437958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000" b="1" i="0">
                  <a:latin typeface="Cambria Math" panose="02040503050406030204" pitchFamily="18" charset="0"/>
                </a:rPr>
                <a:t>𝑴=𝑳+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(((</a:t>
              </a:r>
              <a:r>
                <a:rPr lang="en-IN" sz="1000" b="1" i="0">
                  <a:latin typeface="Cambria Math" panose="02040503050406030204" pitchFamily="18" charset="0"/>
                </a:rPr>
                <a:t>𝒏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IN" sz="1000" b="1" i="0">
                  <a:latin typeface="Cambria Math" panose="02040503050406030204" pitchFamily="18" charset="0"/>
                </a:rPr>
                <a:t>𝟐)−𝑪𝒇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000" b="1" i="0">
                  <a:latin typeface="Cambria Math" panose="02040503050406030204" pitchFamily="18" charset="0"/>
                </a:rPr>
                <a:t>𝒇)×𝑪</a:t>
              </a:r>
              <a:endParaRPr lang="en-IN" sz="1000" b="1"/>
            </a:p>
          </xdr:txBody>
        </xdr:sp>
      </mc:Fallback>
    </mc:AlternateContent>
    <xdr:clientData/>
  </xdr:oneCellAnchor>
  <xdr:oneCellAnchor>
    <xdr:from>
      <xdr:col>9</xdr:col>
      <xdr:colOff>91440</xdr:colOff>
      <xdr:row>88</xdr:row>
      <xdr:rowOff>83820</xdr:rowOff>
    </xdr:from>
    <xdr:ext cx="1437958" cy="401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39E2DEC-0B76-4AF9-83D8-8BFEDF9B78D7}"/>
                </a:ext>
              </a:extLst>
            </xdr:cNvPr>
            <xdr:cNvSpPr txBox="1"/>
          </xdr:nvSpPr>
          <xdr:spPr>
            <a:xfrm>
              <a:off x="7722326" y="14115506"/>
              <a:ext cx="1437958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000" b="1" i="1">
                        <a:latin typeface="Cambria Math" panose="02040503050406030204" pitchFamily="18" charset="0"/>
                      </a:rPr>
                      <m:t>𝑴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000" b="1" i="1">
                        <a:latin typeface="Cambria Math" panose="02040503050406030204" pitchFamily="18" charset="0"/>
                      </a:rPr>
                      <m:t>𝑳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IN" sz="10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n-IN" sz="10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0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000" b="1" i="1">
                                        <a:latin typeface="Cambria Math" panose="02040503050406030204" pitchFamily="18" charset="0"/>
                                      </a:rPr>
                                      <m:t>𝒏</m:t>
                                    </m:r>
                                  </m:num>
                                  <m:den>
                                    <m:r>
                                      <a:rPr lang="en-IN" sz="1000" b="1" i="0"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den>
                                </m:f>
                              </m:e>
                            </m:d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𝑪𝒇</m:t>
                            </m:r>
                          </m:num>
                          <m:den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den>
                        </m:f>
                      </m:e>
                    </m:d>
                    <m:r>
                      <a:rPr lang="en-IN" sz="1000" b="1" i="0"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000" b="1" i="1">
                        <a:latin typeface="Cambria Math" panose="02040503050406030204" pitchFamily="18" charset="0"/>
                      </a:rPr>
                      <m:t>𝑪</m:t>
                    </m:r>
                  </m:oMath>
                </m:oMathPara>
              </a14:m>
              <a:endParaRPr lang="en-IN" sz="1000" b="1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39E2DEC-0B76-4AF9-83D8-8BFEDF9B78D7}"/>
                </a:ext>
              </a:extLst>
            </xdr:cNvPr>
            <xdr:cNvSpPr txBox="1"/>
          </xdr:nvSpPr>
          <xdr:spPr>
            <a:xfrm>
              <a:off x="7722326" y="14115506"/>
              <a:ext cx="1437958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000" b="1" i="0">
                  <a:latin typeface="Cambria Math" panose="02040503050406030204" pitchFamily="18" charset="0"/>
                </a:rPr>
                <a:t>𝑴=𝑳+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(((</a:t>
              </a:r>
              <a:r>
                <a:rPr lang="en-IN" sz="1000" b="1" i="0">
                  <a:latin typeface="Cambria Math" panose="02040503050406030204" pitchFamily="18" charset="0"/>
                </a:rPr>
                <a:t>𝒏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IN" sz="1000" b="1" i="0">
                  <a:latin typeface="Cambria Math" panose="02040503050406030204" pitchFamily="18" charset="0"/>
                </a:rPr>
                <a:t>𝟐)−𝑪𝒇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000" b="1" i="0">
                  <a:latin typeface="Cambria Math" panose="02040503050406030204" pitchFamily="18" charset="0"/>
                </a:rPr>
                <a:t>𝒇)×𝑪</a:t>
              </a:r>
              <a:endParaRPr lang="en-IN" sz="1000" b="1"/>
            </a:p>
          </xdr:txBody>
        </xdr:sp>
      </mc:Fallback>
    </mc:AlternateContent>
    <xdr:clientData/>
  </xdr:oneCellAnchor>
  <xdr:oneCellAnchor>
    <xdr:from>
      <xdr:col>9</xdr:col>
      <xdr:colOff>91440</xdr:colOff>
      <xdr:row>108</xdr:row>
      <xdr:rowOff>83820</xdr:rowOff>
    </xdr:from>
    <xdr:ext cx="1437958" cy="401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7260233-0C54-4234-99A4-B15D7F481AF9}"/>
                </a:ext>
              </a:extLst>
            </xdr:cNvPr>
            <xdr:cNvSpPr txBox="1"/>
          </xdr:nvSpPr>
          <xdr:spPr>
            <a:xfrm>
              <a:off x="7722326" y="18219420"/>
              <a:ext cx="1437958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000" b="1" i="1">
                        <a:latin typeface="Cambria Math" panose="02040503050406030204" pitchFamily="18" charset="0"/>
                      </a:rPr>
                      <m:t>𝑴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000" b="1" i="1">
                        <a:latin typeface="Cambria Math" panose="02040503050406030204" pitchFamily="18" charset="0"/>
                      </a:rPr>
                      <m:t>𝑳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IN" sz="10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n-IN" sz="10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0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000" b="1" i="1">
                                        <a:latin typeface="Cambria Math" panose="02040503050406030204" pitchFamily="18" charset="0"/>
                                      </a:rPr>
                                      <m:t>𝒏</m:t>
                                    </m:r>
                                  </m:num>
                                  <m:den>
                                    <m:r>
                                      <a:rPr lang="en-IN" sz="1000" b="1" i="0"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den>
                                </m:f>
                              </m:e>
                            </m:d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𝑪𝒇</m:t>
                            </m:r>
                          </m:num>
                          <m:den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den>
                        </m:f>
                      </m:e>
                    </m:d>
                    <m:r>
                      <a:rPr lang="en-IN" sz="1000" b="1" i="0"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000" b="1" i="1">
                        <a:latin typeface="Cambria Math" panose="02040503050406030204" pitchFamily="18" charset="0"/>
                      </a:rPr>
                      <m:t>𝑪</m:t>
                    </m:r>
                  </m:oMath>
                </m:oMathPara>
              </a14:m>
              <a:endParaRPr lang="en-IN" sz="10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7260233-0C54-4234-99A4-B15D7F481AF9}"/>
                </a:ext>
              </a:extLst>
            </xdr:cNvPr>
            <xdr:cNvSpPr txBox="1"/>
          </xdr:nvSpPr>
          <xdr:spPr>
            <a:xfrm>
              <a:off x="7722326" y="18219420"/>
              <a:ext cx="1437958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000" b="1" i="0">
                  <a:latin typeface="Cambria Math" panose="02040503050406030204" pitchFamily="18" charset="0"/>
                </a:rPr>
                <a:t>𝑴=𝑳+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(((</a:t>
              </a:r>
              <a:r>
                <a:rPr lang="en-IN" sz="1000" b="1" i="0">
                  <a:latin typeface="Cambria Math" panose="02040503050406030204" pitchFamily="18" charset="0"/>
                </a:rPr>
                <a:t>𝒏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IN" sz="1000" b="1" i="0">
                  <a:latin typeface="Cambria Math" panose="02040503050406030204" pitchFamily="18" charset="0"/>
                </a:rPr>
                <a:t>𝟐)−𝑪𝒇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000" b="1" i="0">
                  <a:latin typeface="Cambria Math" panose="02040503050406030204" pitchFamily="18" charset="0"/>
                </a:rPr>
                <a:t>𝒇)×𝑪</a:t>
              </a:r>
              <a:endParaRPr lang="en-IN" sz="10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397327</xdr:colOff>
      <xdr:row>31</xdr:row>
      <xdr:rowOff>87086</xdr:rowOff>
    </xdr:from>
    <xdr:ext cx="91153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0CA8774-D2B9-1E76-AB99-A43FC685889C}"/>
                </a:ext>
              </a:extLst>
            </xdr:cNvPr>
            <xdr:cNvSpPr txBox="1"/>
          </xdr:nvSpPr>
          <xdr:spPr>
            <a:xfrm>
              <a:off x="7102927" y="6282146"/>
              <a:ext cx="91153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200" b="1" i="1">
                        <a:latin typeface="Cambria Math" panose="02040503050406030204" pitchFamily="18" charset="0"/>
                      </a:rPr>
                      <m:t>𝒛</m:t>
                    </m:r>
                    <m:r>
                      <a:rPr lang="en-IN" sz="12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200" b="1" i="0">
                        <a:latin typeface="Cambria Math" panose="02040503050406030204" pitchFamily="18" charset="0"/>
                      </a:rPr>
                      <m:t>𝟑</m:t>
                    </m:r>
                    <m:r>
                      <a:rPr lang="en-IN" sz="1200" b="1" i="1">
                        <a:latin typeface="Cambria Math" panose="02040503050406030204" pitchFamily="18" charset="0"/>
                      </a:rPr>
                      <m:t>𝑴</m:t>
                    </m:r>
                    <m:r>
                      <a:rPr lang="en-IN" sz="1200" b="1" i="0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IN" sz="1200" b="1" i="0">
                        <a:latin typeface="Cambria Math" panose="02040503050406030204" pitchFamily="18" charset="0"/>
                      </a:rPr>
                      <m:t>𝟐</m:t>
                    </m:r>
                    <m:acc>
                      <m:accPr>
                        <m:chr m:val="̅"/>
                        <m:ctrlPr>
                          <a:rPr lang="en-IN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2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IN" sz="12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0CA8774-D2B9-1E76-AB99-A43FC685889C}"/>
                </a:ext>
              </a:extLst>
            </xdr:cNvPr>
            <xdr:cNvSpPr txBox="1"/>
          </xdr:nvSpPr>
          <xdr:spPr>
            <a:xfrm>
              <a:off x="7102927" y="6282146"/>
              <a:ext cx="91153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200" b="1" i="0">
                  <a:latin typeface="Cambria Math" panose="02040503050406030204" pitchFamily="18" charset="0"/>
                </a:rPr>
                <a:t>𝒛=𝟑𝑴−𝟐𝒙</a:t>
              </a:r>
              <a:r>
                <a:rPr lang="en-IN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IN" sz="1200" b="1"/>
            </a:p>
          </xdr:txBody>
        </xdr:sp>
      </mc:Fallback>
    </mc:AlternateContent>
    <xdr:clientData/>
  </xdr:oneCellAnchor>
  <xdr:oneCellAnchor>
    <xdr:from>
      <xdr:col>8</xdr:col>
      <xdr:colOff>397327</xdr:colOff>
      <xdr:row>41</xdr:row>
      <xdr:rowOff>87086</xdr:rowOff>
    </xdr:from>
    <xdr:ext cx="91153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DC76B79-F764-400B-A364-4FFF13E2DE17}"/>
                </a:ext>
              </a:extLst>
            </xdr:cNvPr>
            <xdr:cNvSpPr txBox="1"/>
          </xdr:nvSpPr>
          <xdr:spPr>
            <a:xfrm>
              <a:off x="7146470" y="6400800"/>
              <a:ext cx="91153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200" b="1" i="1">
                        <a:latin typeface="Cambria Math" panose="02040503050406030204" pitchFamily="18" charset="0"/>
                      </a:rPr>
                      <m:t>𝒛</m:t>
                    </m:r>
                    <m:r>
                      <a:rPr lang="en-IN" sz="12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200" b="1" i="0">
                        <a:latin typeface="Cambria Math" panose="02040503050406030204" pitchFamily="18" charset="0"/>
                      </a:rPr>
                      <m:t>𝟑</m:t>
                    </m:r>
                    <m:r>
                      <a:rPr lang="en-IN" sz="1200" b="1" i="1">
                        <a:latin typeface="Cambria Math" panose="02040503050406030204" pitchFamily="18" charset="0"/>
                      </a:rPr>
                      <m:t>𝑴</m:t>
                    </m:r>
                    <m:r>
                      <a:rPr lang="en-IN" sz="1200" b="1" i="0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IN" sz="1200" b="1" i="0">
                        <a:latin typeface="Cambria Math" panose="02040503050406030204" pitchFamily="18" charset="0"/>
                      </a:rPr>
                      <m:t>𝟐</m:t>
                    </m:r>
                    <m:acc>
                      <m:accPr>
                        <m:chr m:val="̅"/>
                        <m:ctrlPr>
                          <a:rPr lang="en-IN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2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IN" sz="1200" b="1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DC76B79-F764-400B-A364-4FFF13E2DE17}"/>
                </a:ext>
              </a:extLst>
            </xdr:cNvPr>
            <xdr:cNvSpPr txBox="1"/>
          </xdr:nvSpPr>
          <xdr:spPr>
            <a:xfrm>
              <a:off x="7146470" y="6400800"/>
              <a:ext cx="91153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200" b="1" i="0">
                  <a:latin typeface="Cambria Math" panose="02040503050406030204" pitchFamily="18" charset="0"/>
                </a:rPr>
                <a:t>𝒛=𝟑𝑴−𝟐𝒙</a:t>
              </a:r>
              <a:r>
                <a:rPr lang="en-IN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IN" sz="1200" b="1"/>
            </a:p>
          </xdr:txBody>
        </xdr:sp>
      </mc:Fallback>
    </mc:AlternateContent>
    <xdr:clientData/>
  </xdr:oneCellAnchor>
  <xdr:oneCellAnchor>
    <xdr:from>
      <xdr:col>9</xdr:col>
      <xdr:colOff>108857</xdr:colOff>
      <xdr:row>53</xdr:row>
      <xdr:rowOff>97972</xdr:rowOff>
    </xdr:from>
    <xdr:ext cx="1507720" cy="31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38AA545-FDF7-4C11-86EB-3836058E95AB}"/>
                </a:ext>
              </a:extLst>
            </xdr:cNvPr>
            <xdr:cNvSpPr txBox="1"/>
          </xdr:nvSpPr>
          <xdr:spPr>
            <a:xfrm>
              <a:off x="7710928" y="10326701"/>
              <a:ext cx="1507720" cy="31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000" b="1" i="0">
                        <a:latin typeface="Cambria Math" panose="02040503050406030204" pitchFamily="18" charset="0"/>
                      </a:rPr>
                      <m:t>𝐙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𝐋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IN" sz="10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  <m:r>
                          <a:rPr lang="en-IN" sz="1000" b="1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</m:num>
                      <m:den>
                        <m:r>
                          <a:rPr lang="en-IN" sz="1000" b="1" i="0">
                            <a:latin typeface="Cambria Math" panose="02040503050406030204" pitchFamily="18" charset="0"/>
                          </a:rPr>
                          <m:t>𝟐</m:t>
                        </m:r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  <m:r>
                          <a:rPr lang="en-IN" sz="1000" b="1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  <m:r>
                          <a:rPr lang="en-IN" sz="1000" b="1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b>
                        </m:sSub>
                      </m:den>
                    </m:f>
                    <m:r>
                      <a:rPr lang="en-IN" sz="1000" b="1" i="0"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000" b="1" i="1">
                        <a:latin typeface="Cambria Math" panose="02040503050406030204" pitchFamily="18" charset="0"/>
                      </a:rPr>
                      <m:t>𝑪</m:t>
                    </m:r>
                  </m:oMath>
                </m:oMathPara>
              </a14:m>
              <a:endParaRPr lang="en-IN" sz="1000" b="1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38AA545-FDF7-4C11-86EB-3836058E95AB}"/>
                </a:ext>
              </a:extLst>
            </xdr:cNvPr>
            <xdr:cNvSpPr txBox="1"/>
          </xdr:nvSpPr>
          <xdr:spPr>
            <a:xfrm>
              <a:off x="7710928" y="10326701"/>
              <a:ext cx="1507720" cy="31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000" b="1" i="0">
                  <a:latin typeface="Cambria Math" panose="02040503050406030204" pitchFamily="18" charset="0"/>
                </a:rPr>
                <a:t>𝐙=𝐋+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000" b="1" i="0">
                  <a:latin typeface="Cambria Math" panose="02040503050406030204" pitchFamily="18" charset="0"/>
                </a:rPr>
                <a:t>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𝟏−𝒇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𝟎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n-IN" sz="1000" b="1" i="0">
                  <a:latin typeface="Cambria Math" panose="02040503050406030204" pitchFamily="18" charset="0"/>
                </a:rPr>
                <a:t>𝟐𝒇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𝟏−𝒇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𝟎−𝒇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𝟐 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IN" sz="1000" b="1" i="0">
                  <a:latin typeface="Cambria Math" panose="02040503050406030204" pitchFamily="18" charset="0"/>
                </a:rPr>
                <a:t>×𝑪</a:t>
              </a:r>
              <a:endParaRPr lang="en-IN" sz="1000" b="1"/>
            </a:p>
          </xdr:txBody>
        </xdr:sp>
      </mc:Fallback>
    </mc:AlternateContent>
    <xdr:clientData/>
  </xdr:oneCellAnchor>
  <xdr:oneCellAnchor>
    <xdr:from>
      <xdr:col>9</xdr:col>
      <xdr:colOff>108857</xdr:colOff>
      <xdr:row>72</xdr:row>
      <xdr:rowOff>97972</xdr:rowOff>
    </xdr:from>
    <xdr:ext cx="1507720" cy="31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6F2B512-1F89-46BC-8AA2-E1DE00EF7D86}"/>
                </a:ext>
              </a:extLst>
            </xdr:cNvPr>
            <xdr:cNvSpPr txBox="1"/>
          </xdr:nvSpPr>
          <xdr:spPr>
            <a:xfrm>
              <a:off x="7739743" y="10700658"/>
              <a:ext cx="1507720" cy="31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000" b="1" i="0">
                        <a:latin typeface="Cambria Math" panose="02040503050406030204" pitchFamily="18" charset="0"/>
                      </a:rPr>
                      <m:t>𝐙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𝐋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IN" sz="10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  <m:r>
                          <a:rPr lang="en-IN" sz="1000" b="1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</m:num>
                      <m:den>
                        <m:r>
                          <a:rPr lang="en-IN" sz="1000" b="1" i="0">
                            <a:latin typeface="Cambria Math" panose="02040503050406030204" pitchFamily="18" charset="0"/>
                          </a:rPr>
                          <m:t>𝟐</m:t>
                        </m:r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  <m:r>
                          <a:rPr lang="en-IN" sz="1000" b="1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  <m:r>
                          <a:rPr lang="en-IN" sz="1000" b="1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b>
                        </m:sSub>
                      </m:den>
                    </m:f>
                    <m:r>
                      <a:rPr lang="en-IN" sz="1000" b="1" i="0"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000" b="1" i="1">
                        <a:latin typeface="Cambria Math" panose="02040503050406030204" pitchFamily="18" charset="0"/>
                      </a:rPr>
                      <m:t>𝑪</m:t>
                    </m:r>
                  </m:oMath>
                </m:oMathPara>
              </a14:m>
              <a:endParaRPr lang="en-IN" sz="1000" b="1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6F2B512-1F89-46BC-8AA2-E1DE00EF7D86}"/>
                </a:ext>
              </a:extLst>
            </xdr:cNvPr>
            <xdr:cNvSpPr txBox="1"/>
          </xdr:nvSpPr>
          <xdr:spPr>
            <a:xfrm>
              <a:off x="7739743" y="10700658"/>
              <a:ext cx="1507720" cy="31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000" b="1" i="0">
                  <a:latin typeface="Cambria Math" panose="02040503050406030204" pitchFamily="18" charset="0"/>
                </a:rPr>
                <a:t>𝐙=𝐋+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000" b="1" i="0">
                  <a:latin typeface="Cambria Math" panose="02040503050406030204" pitchFamily="18" charset="0"/>
                </a:rPr>
                <a:t>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𝟏−𝒇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𝟎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n-IN" sz="1000" b="1" i="0">
                  <a:latin typeface="Cambria Math" panose="02040503050406030204" pitchFamily="18" charset="0"/>
                </a:rPr>
                <a:t>𝟐𝒇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𝟏−𝒇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𝟎−𝒇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𝟐 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IN" sz="1000" b="1" i="0">
                  <a:latin typeface="Cambria Math" panose="02040503050406030204" pitchFamily="18" charset="0"/>
                </a:rPr>
                <a:t>×𝑪</a:t>
              </a:r>
              <a:endParaRPr lang="en-IN" sz="1000" b="1"/>
            </a:p>
          </xdr:txBody>
        </xdr:sp>
      </mc:Fallback>
    </mc:AlternateContent>
    <xdr:clientData/>
  </xdr:oneCellAnchor>
  <xdr:oneCellAnchor>
    <xdr:from>
      <xdr:col>9</xdr:col>
      <xdr:colOff>206828</xdr:colOff>
      <xdr:row>94</xdr:row>
      <xdr:rowOff>65314</xdr:rowOff>
    </xdr:from>
    <xdr:ext cx="121526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F176C26D-05AD-426B-B177-60858A1E0245}"/>
                </a:ext>
              </a:extLst>
            </xdr:cNvPr>
            <xdr:cNvSpPr txBox="1"/>
          </xdr:nvSpPr>
          <xdr:spPr>
            <a:xfrm>
              <a:off x="7837714" y="18462171"/>
              <a:ext cx="121526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b="1" i="1">
                        <a:latin typeface="Cambria Math" panose="02040503050406030204" pitchFamily="18" charset="0"/>
                      </a:rPr>
                      <m:t>𝒛</m:t>
                    </m:r>
                    <m:r>
                      <a:rPr lang="en-IN" sz="16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600" b="1" i="0">
                        <a:latin typeface="Cambria Math" panose="02040503050406030204" pitchFamily="18" charset="0"/>
                      </a:rPr>
                      <m:t>𝟑</m:t>
                    </m:r>
                    <m:r>
                      <a:rPr lang="en-IN" sz="1600" b="1" i="1">
                        <a:latin typeface="Cambria Math" panose="02040503050406030204" pitchFamily="18" charset="0"/>
                      </a:rPr>
                      <m:t>𝑴</m:t>
                    </m:r>
                    <m:r>
                      <a:rPr lang="en-IN" sz="1600" b="1" i="0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IN" sz="1600" b="1" i="0">
                        <a:latin typeface="Cambria Math" panose="02040503050406030204" pitchFamily="18" charset="0"/>
                      </a:rPr>
                      <m:t>𝟐</m:t>
                    </m:r>
                    <m:acc>
                      <m:accPr>
                        <m:chr m:val="̅"/>
                        <m:ctrlPr>
                          <a:rPr lang="en-IN" sz="16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IN" sz="1600" b="1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F176C26D-05AD-426B-B177-60858A1E0245}"/>
                </a:ext>
              </a:extLst>
            </xdr:cNvPr>
            <xdr:cNvSpPr txBox="1"/>
          </xdr:nvSpPr>
          <xdr:spPr>
            <a:xfrm>
              <a:off x="7837714" y="18462171"/>
              <a:ext cx="121526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600" b="1" i="0">
                  <a:latin typeface="Cambria Math" panose="02040503050406030204" pitchFamily="18" charset="0"/>
                </a:rPr>
                <a:t>𝒛=𝟑𝑴−𝟐𝒙</a:t>
              </a:r>
              <a:r>
                <a:rPr lang="en-IN" sz="16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IN" sz="1600" b="1"/>
            </a:p>
          </xdr:txBody>
        </xdr:sp>
      </mc:Fallback>
    </mc:AlternateContent>
    <xdr:clientData/>
  </xdr:oneCellAnchor>
  <xdr:oneCellAnchor>
    <xdr:from>
      <xdr:col>6</xdr:col>
      <xdr:colOff>574189</xdr:colOff>
      <xdr:row>111</xdr:row>
      <xdr:rowOff>90095</xdr:rowOff>
    </xdr:from>
    <xdr:ext cx="581378" cy="3568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4A85EB36-1D4D-45E7-A0A6-C05E10A68443}"/>
                </a:ext>
              </a:extLst>
            </xdr:cNvPr>
            <xdr:cNvSpPr txBox="1"/>
          </xdr:nvSpPr>
          <xdr:spPr>
            <a:xfrm>
              <a:off x="9032389" y="15490115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𝒇𝒙</m:t>
                            </m:r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𝜮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4A85EB36-1D4D-45E7-A0A6-C05E10A68443}"/>
                </a:ext>
              </a:extLst>
            </xdr:cNvPr>
            <xdr:cNvSpPr txBox="1"/>
          </xdr:nvSpPr>
          <xdr:spPr>
            <a:xfrm>
              <a:off x="9032389" y="15490115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IN" sz="1100" b="1" i="0">
                  <a:latin typeface="Cambria Math" panose="02040503050406030204" pitchFamily="18" charset="0"/>
                </a:rPr>
                <a:t>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</a:t>
              </a:r>
              <a:r>
                <a:rPr lang="en-IN" sz="1100" b="1" i="0">
                  <a:latin typeface="Cambria Math" panose="02040503050406030204" pitchFamily="18" charset="0"/>
                </a:rPr>
                <a:t>𝒇𝒙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𝜮𝒇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9</xdr:col>
      <xdr:colOff>91440</xdr:colOff>
      <xdr:row>112</xdr:row>
      <xdr:rowOff>83820</xdr:rowOff>
    </xdr:from>
    <xdr:ext cx="1437958" cy="401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D16E606-0F02-4761-8DEA-CD9B4906F28E}"/>
                </a:ext>
              </a:extLst>
            </xdr:cNvPr>
            <xdr:cNvSpPr txBox="1"/>
          </xdr:nvSpPr>
          <xdr:spPr>
            <a:xfrm>
              <a:off x="7673340" y="20802600"/>
              <a:ext cx="1437958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000" b="1" i="1">
                        <a:latin typeface="Cambria Math" panose="02040503050406030204" pitchFamily="18" charset="0"/>
                      </a:rPr>
                      <m:t>𝑴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000" b="1" i="1">
                        <a:latin typeface="Cambria Math" panose="02040503050406030204" pitchFamily="18" charset="0"/>
                      </a:rPr>
                      <m:t>𝑳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IN" sz="10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n-IN" sz="10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0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000" b="1" i="1">
                                        <a:latin typeface="Cambria Math" panose="02040503050406030204" pitchFamily="18" charset="0"/>
                                      </a:rPr>
                                      <m:t>𝒏</m:t>
                                    </m:r>
                                  </m:num>
                                  <m:den>
                                    <m:r>
                                      <a:rPr lang="en-IN" sz="1000" b="1" i="0"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den>
                                </m:f>
                              </m:e>
                            </m:d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𝑪𝒇</m:t>
                            </m:r>
                          </m:num>
                          <m:den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den>
                        </m:f>
                      </m:e>
                    </m:d>
                    <m:r>
                      <a:rPr lang="en-IN" sz="1000" b="1" i="0"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000" b="1" i="1">
                        <a:latin typeface="Cambria Math" panose="02040503050406030204" pitchFamily="18" charset="0"/>
                      </a:rPr>
                      <m:t>𝑪</m:t>
                    </m:r>
                  </m:oMath>
                </m:oMathPara>
              </a14:m>
              <a:endParaRPr lang="en-IN" sz="1000" b="1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D16E606-0F02-4761-8DEA-CD9B4906F28E}"/>
                </a:ext>
              </a:extLst>
            </xdr:cNvPr>
            <xdr:cNvSpPr txBox="1"/>
          </xdr:nvSpPr>
          <xdr:spPr>
            <a:xfrm>
              <a:off x="7673340" y="20802600"/>
              <a:ext cx="1437958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000" b="1" i="0">
                  <a:latin typeface="Cambria Math" panose="02040503050406030204" pitchFamily="18" charset="0"/>
                </a:rPr>
                <a:t>𝑴=𝑳+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(((</a:t>
              </a:r>
              <a:r>
                <a:rPr lang="en-IN" sz="1000" b="1" i="0">
                  <a:latin typeface="Cambria Math" panose="02040503050406030204" pitchFamily="18" charset="0"/>
                </a:rPr>
                <a:t>𝒏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IN" sz="1000" b="1" i="0">
                  <a:latin typeface="Cambria Math" panose="02040503050406030204" pitchFamily="18" charset="0"/>
                </a:rPr>
                <a:t>𝟐)−𝑪𝒇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000" b="1" i="0">
                  <a:latin typeface="Cambria Math" panose="02040503050406030204" pitchFamily="18" charset="0"/>
                </a:rPr>
                <a:t>𝒇)×𝑪</a:t>
              </a:r>
              <a:endParaRPr lang="en-IN" sz="1000" b="1"/>
            </a:p>
          </xdr:txBody>
        </xdr:sp>
      </mc:Fallback>
    </mc:AlternateContent>
    <xdr:clientData/>
  </xdr:oneCellAnchor>
  <xdr:oneCellAnchor>
    <xdr:from>
      <xdr:col>7</xdr:col>
      <xdr:colOff>696685</xdr:colOff>
      <xdr:row>129</xdr:row>
      <xdr:rowOff>65314</xdr:rowOff>
    </xdr:from>
    <xdr:ext cx="121526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BE5D0074-266C-4174-B219-A067F9F0C6C7}"/>
                </a:ext>
              </a:extLst>
            </xdr:cNvPr>
            <xdr:cNvSpPr txBox="1"/>
          </xdr:nvSpPr>
          <xdr:spPr>
            <a:xfrm>
              <a:off x="6564085" y="25222200"/>
              <a:ext cx="121526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b="1" i="1">
                        <a:latin typeface="Cambria Math" panose="02040503050406030204" pitchFamily="18" charset="0"/>
                      </a:rPr>
                      <m:t>𝒛</m:t>
                    </m:r>
                    <m:r>
                      <a:rPr lang="en-IN" sz="16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600" b="1" i="0">
                        <a:latin typeface="Cambria Math" panose="02040503050406030204" pitchFamily="18" charset="0"/>
                      </a:rPr>
                      <m:t>𝟑</m:t>
                    </m:r>
                    <m:r>
                      <a:rPr lang="en-IN" sz="1600" b="1" i="1">
                        <a:latin typeface="Cambria Math" panose="02040503050406030204" pitchFamily="18" charset="0"/>
                      </a:rPr>
                      <m:t>𝑴</m:t>
                    </m:r>
                    <m:r>
                      <a:rPr lang="en-IN" sz="1600" b="1" i="0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IN" sz="1600" b="1" i="0">
                        <a:latin typeface="Cambria Math" panose="02040503050406030204" pitchFamily="18" charset="0"/>
                      </a:rPr>
                      <m:t>𝟐</m:t>
                    </m:r>
                    <m:acc>
                      <m:accPr>
                        <m:chr m:val="̅"/>
                        <m:ctrlPr>
                          <a:rPr lang="en-IN" sz="16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IN" sz="1600" b="1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BE5D0074-266C-4174-B219-A067F9F0C6C7}"/>
                </a:ext>
              </a:extLst>
            </xdr:cNvPr>
            <xdr:cNvSpPr txBox="1"/>
          </xdr:nvSpPr>
          <xdr:spPr>
            <a:xfrm>
              <a:off x="6564085" y="25222200"/>
              <a:ext cx="121526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600" b="1" i="0">
                  <a:latin typeface="Cambria Math" panose="02040503050406030204" pitchFamily="18" charset="0"/>
                </a:rPr>
                <a:t>𝒛=𝟑𝑴−𝟐𝒙</a:t>
              </a:r>
              <a:r>
                <a:rPr lang="en-IN" sz="16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IN" sz="16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M95"/>
  <sheetViews>
    <sheetView topLeftCell="A82" zoomScaleNormal="100" workbookViewId="0">
      <selection activeCell="O22" sqref="O22"/>
    </sheetView>
  </sheetViews>
  <sheetFormatPr defaultColWidth="12.77734375" defaultRowHeight="14.4"/>
  <cols>
    <col min="1" max="1" width="8.33203125" style="12" customWidth="1"/>
    <col min="2" max="16384" width="12.77734375" style="12"/>
  </cols>
  <sheetData>
    <row r="1" spans="5:13" ht="15" thickBot="1"/>
    <row r="2" spans="5:13" ht="32.4" customHeight="1" thickBot="1">
      <c r="E2" s="42" t="s">
        <v>0</v>
      </c>
      <c r="F2" s="43"/>
      <c r="G2" s="43"/>
      <c r="H2" s="43"/>
      <c r="I2" s="43"/>
      <c r="J2" s="43"/>
      <c r="K2" s="43"/>
      <c r="L2" s="43"/>
      <c r="M2" s="44"/>
    </row>
    <row r="3" spans="5:13" ht="15" thickBot="1">
      <c r="E3" s="45" t="s">
        <v>39</v>
      </c>
      <c r="F3" s="53"/>
      <c r="G3" s="53"/>
      <c r="H3" s="53"/>
      <c r="I3" s="53"/>
      <c r="J3" s="53"/>
      <c r="K3" s="53"/>
      <c r="L3" s="53"/>
      <c r="M3" s="46"/>
    </row>
    <row r="4" spans="5:13" ht="15" thickBot="1">
      <c r="E4" s="16"/>
      <c r="F4" s="25"/>
      <c r="G4" s="25"/>
      <c r="H4" s="25"/>
      <c r="I4" s="25"/>
      <c r="J4" s="25"/>
      <c r="K4" s="25"/>
      <c r="L4" s="25"/>
      <c r="M4" s="20"/>
    </row>
    <row r="5" spans="5:13" ht="15" thickBot="1">
      <c r="E5" s="17"/>
      <c r="G5" s="1" t="s">
        <v>1</v>
      </c>
      <c r="I5" s="7" t="s">
        <v>7</v>
      </c>
      <c r="J5" s="1">
        <f>COUNT(G6:G10)</f>
        <v>5</v>
      </c>
      <c r="M5" s="22"/>
    </row>
    <row r="6" spans="5:13" ht="15" thickBot="1">
      <c r="E6" s="17"/>
      <c r="G6" s="13">
        <v>1</v>
      </c>
      <c r="I6" s="7" t="s">
        <v>8</v>
      </c>
      <c r="J6" s="1">
        <f>SUM(G11)</f>
        <v>15</v>
      </c>
      <c r="M6" s="22"/>
    </row>
    <row r="7" spans="5:13" ht="15" thickBot="1">
      <c r="E7" s="17"/>
      <c r="G7" s="14">
        <v>2</v>
      </c>
      <c r="I7" s="6"/>
      <c r="J7" s="6"/>
      <c r="M7" s="22"/>
    </row>
    <row r="8" spans="5:13" ht="15" thickBot="1">
      <c r="E8" s="17"/>
      <c r="G8" s="14">
        <v>3</v>
      </c>
      <c r="I8" s="45" t="s">
        <v>69</v>
      </c>
      <c r="J8" s="46"/>
      <c r="M8" s="22"/>
    </row>
    <row r="9" spans="5:13">
      <c r="E9" s="17"/>
      <c r="G9" s="14">
        <v>4</v>
      </c>
      <c r="I9" s="47"/>
      <c r="J9" s="48"/>
      <c r="M9" s="22"/>
    </row>
    <row r="10" spans="5:13" ht="15" thickBot="1">
      <c r="E10" s="17"/>
      <c r="G10" s="15">
        <v>5</v>
      </c>
      <c r="I10" s="49"/>
      <c r="J10" s="50"/>
      <c r="M10" s="22"/>
    </row>
    <row r="11" spans="5:13" ht="15" thickBot="1">
      <c r="E11" s="17"/>
      <c r="G11" s="24">
        <f>SUM(G6:G10)</f>
        <v>15</v>
      </c>
      <c r="I11" s="51"/>
      <c r="J11" s="52"/>
      <c r="M11" s="22"/>
    </row>
    <row r="12" spans="5:13" ht="15" thickBot="1">
      <c r="E12" s="17"/>
      <c r="I12" s="7" t="s">
        <v>2</v>
      </c>
      <c r="J12" s="1">
        <f>AVERAGE(G6:G10)</f>
        <v>3</v>
      </c>
      <c r="M12" s="22"/>
    </row>
    <row r="13" spans="5:13" ht="15" thickBot="1">
      <c r="E13" s="19"/>
      <c r="F13" s="26"/>
      <c r="G13" s="26"/>
      <c r="H13" s="26"/>
      <c r="I13" s="26"/>
      <c r="J13" s="26"/>
      <c r="K13" s="26"/>
      <c r="L13" s="26"/>
      <c r="M13" s="23"/>
    </row>
    <row r="14" spans="5:13" ht="15" thickBot="1">
      <c r="E14" s="16"/>
      <c r="F14" s="25"/>
      <c r="G14" s="25"/>
      <c r="H14" s="25"/>
      <c r="I14" s="25"/>
      <c r="J14" s="25"/>
      <c r="K14" s="25"/>
      <c r="L14" s="25"/>
      <c r="M14" s="20"/>
    </row>
    <row r="15" spans="5:13" ht="15" thickBot="1">
      <c r="E15" s="17"/>
      <c r="G15" s="1" t="s">
        <v>1</v>
      </c>
      <c r="I15" s="7" t="s">
        <v>7</v>
      </c>
      <c r="J15" s="1">
        <f>COUNT(G16:G20)</f>
        <v>5</v>
      </c>
      <c r="M15" s="22"/>
    </row>
    <row r="16" spans="5:13" ht="15" thickBot="1">
      <c r="E16" s="17"/>
      <c r="G16" s="13">
        <v>50</v>
      </c>
      <c r="I16" s="7" t="s">
        <v>8</v>
      </c>
      <c r="J16" s="1">
        <f>SUM(G21)</f>
        <v>389</v>
      </c>
      <c r="M16" s="22"/>
    </row>
    <row r="17" spans="5:13" ht="15" thickBot="1">
      <c r="E17" s="17"/>
      <c r="G17" s="14">
        <v>75</v>
      </c>
      <c r="I17" s="6"/>
      <c r="J17" s="6"/>
      <c r="M17" s="22"/>
    </row>
    <row r="18" spans="5:13" ht="15" thickBot="1">
      <c r="E18" s="17"/>
      <c r="G18" s="14">
        <v>85</v>
      </c>
      <c r="I18" s="45" t="s">
        <v>69</v>
      </c>
      <c r="J18" s="46"/>
      <c r="M18" s="22"/>
    </row>
    <row r="19" spans="5:13">
      <c r="E19" s="17"/>
      <c r="G19" s="14">
        <v>87</v>
      </c>
      <c r="I19" s="47"/>
      <c r="J19" s="48"/>
      <c r="M19" s="22"/>
    </row>
    <row r="20" spans="5:13" ht="15" thickBot="1">
      <c r="E20" s="17"/>
      <c r="G20" s="15">
        <v>92</v>
      </c>
      <c r="I20" s="49"/>
      <c r="J20" s="50"/>
      <c r="M20" s="22"/>
    </row>
    <row r="21" spans="5:13" ht="15" thickBot="1">
      <c r="E21" s="17"/>
      <c r="G21" s="24">
        <f>SUM(G16:G20)</f>
        <v>389</v>
      </c>
      <c r="I21" s="51"/>
      <c r="J21" s="52"/>
      <c r="M21" s="22"/>
    </row>
    <row r="22" spans="5:13" ht="15" thickBot="1">
      <c r="E22" s="17"/>
      <c r="I22" s="7" t="s">
        <v>2</v>
      </c>
      <c r="J22" s="1">
        <f>AVERAGE(G16:G20)</f>
        <v>77.8</v>
      </c>
      <c r="M22" s="22"/>
    </row>
    <row r="23" spans="5:13" ht="15" thickBot="1">
      <c r="E23" s="19"/>
      <c r="F23" s="26"/>
      <c r="G23" s="26"/>
      <c r="H23" s="26"/>
      <c r="I23" s="26"/>
      <c r="J23" s="26"/>
      <c r="K23" s="26"/>
      <c r="L23" s="26"/>
      <c r="M23" s="23"/>
    </row>
    <row r="24" spans="5:13" ht="15" thickBot="1">
      <c r="E24" s="45" t="s">
        <v>3</v>
      </c>
      <c r="F24" s="53"/>
      <c r="G24" s="53"/>
      <c r="H24" s="53"/>
      <c r="I24" s="53"/>
      <c r="J24" s="53"/>
      <c r="K24" s="53"/>
      <c r="L24" s="53"/>
      <c r="M24" s="46"/>
    </row>
    <row r="25" spans="5:13" ht="15" thickBot="1">
      <c r="E25" s="16"/>
      <c r="F25" s="25"/>
      <c r="G25" s="25"/>
      <c r="H25" s="25"/>
      <c r="I25" s="25"/>
      <c r="J25" s="25"/>
      <c r="K25" s="25"/>
      <c r="L25" s="25"/>
      <c r="M25" s="20"/>
    </row>
    <row r="26" spans="5:13" ht="15" thickBot="1">
      <c r="E26" s="17"/>
      <c r="G26" s="1" t="s">
        <v>1</v>
      </c>
      <c r="H26" s="4" t="s">
        <v>4</v>
      </c>
      <c r="J26" s="1" t="s">
        <v>7</v>
      </c>
      <c r="K26" s="1">
        <f>COUNT(G27:G31)</f>
        <v>5</v>
      </c>
      <c r="M26" s="22"/>
    </row>
    <row r="27" spans="5:13" ht="15" thickBot="1">
      <c r="E27" s="17"/>
      <c r="G27" s="16">
        <v>50</v>
      </c>
      <c r="H27" s="13">
        <f>G27-$K$27</f>
        <v>-35</v>
      </c>
      <c r="J27" s="1" t="s">
        <v>5</v>
      </c>
      <c r="K27" s="1">
        <f>G29</f>
        <v>85</v>
      </c>
      <c r="M27" s="22"/>
    </row>
    <row r="28" spans="5:13" ht="15" thickBot="1">
      <c r="E28" s="17"/>
      <c r="G28" s="17">
        <v>75</v>
      </c>
      <c r="H28" s="14">
        <f>G28-$K$27</f>
        <v>-10</v>
      </c>
      <c r="J28" s="7" t="s">
        <v>8</v>
      </c>
      <c r="K28" s="1">
        <f>SUM(G32)</f>
        <v>389</v>
      </c>
      <c r="M28" s="22"/>
    </row>
    <row r="29" spans="5:13" ht="15" thickBot="1">
      <c r="E29" s="17"/>
      <c r="G29" s="18">
        <v>85</v>
      </c>
      <c r="H29" s="14">
        <f>G29-$K$27</f>
        <v>0</v>
      </c>
      <c r="J29" s="7" t="s">
        <v>6</v>
      </c>
      <c r="K29" s="1">
        <f>SUM(H32)</f>
        <v>-36</v>
      </c>
      <c r="M29" s="22"/>
    </row>
    <row r="30" spans="5:13" ht="15" thickBot="1">
      <c r="E30" s="17"/>
      <c r="G30" s="17">
        <v>87</v>
      </c>
      <c r="H30" s="14">
        <f>G30-$K$27</f>
        <v>2</v>
      </c>
      <c r="J30" s="6"/>
      <c r="K30" s="6"/>
      <c r="M30" s="22"/>
    </row>
    <row r="31" spans="5:13" ht="15" thickBot="1">
      <c r="E31" s="17"/>
      <c r="G31" s="19">
        <v>92</v>
      </c>
      <c r="H31" s="15">
        <f>G31-$K$27</f>
        <v>7</v>
      </c>
      <c r="J31" s="45" t="s">
        <v>69</v>
      </c>
      <c r="K31" s="46"/>
      <c r="M31" s="22"/>
    </row>
    <row r="32" spans="5:13" ht="15" thickBot="1">
      <c r="E32" s="17"/>
      <c r="G32" s="24">
        <f>SUM(G27:G31)</f>
        <v>389</v>
      </c>
      <c r="H32" s="5">
        <f>SUM(H27:H31)</f>
        <v>-36</v>
      </c>
      <c r="J32" s="47"/>
      <c r="K32" s="48"/>
      <c r="M32" s="22"/>
    </row>
    <row r="33" spans="5:13">
      <c r="E33" s="17"/>
      <c r="J33" s="49"/>
      <c r="K33" s="50"/>
      <c r="M33" s="22"/>
    </row>
    <row r="34" spans="5:13" ht="15" thickBot="1">
      <c r="E34" s="17"/>
      <c r="J34" s="51"/>
      <c r="K34" s="52"/>
      <c r="M34" s="22"/>
    </row>
    <row r="35" spans="5:13" ht="15" thickBot="1">
      <c r="E35" s="17"/>
      <c r="J35" s="7" t="s">
        <v>2</v>
      </c>
      <c r="K35" s="1">
        <f>K27+(K29/K26)</f>
        <v>77.8</v>
      </c>
      <c r="M35" s="22"/>
    </row>
    <row r="36" spans="5:13" ht="15" thickBot="1">
      <c r="E36" s="19"/>
      <c r="F36" s="26"/>
      <c r="G36" s="26"/>
      <c r="H36" s="26"/>
      <c r="I36" s="26"/>
      <c r="J36" s="26"/>
      <c r="K36" s="26"/>
      <c r="L36" s="26"/>
      <c r="M36" s="23"/>
    </row>
    <row r="37" spans="5:13" ht="15" thickBot="1">
      <c r="E37" s="16"/>
      <c r="F37" s="25"/>
      <c r="G37" s="25"/>
      <c r="H37" s="25"/>
      <c r="I37" s="25"/>
      <c r="J37" s="25"/>
      <c r="K37" s="25"/>
      <c r="L37" s="25"/>
      <c r="M37" s="20"/>
    </row>
    <row r="38" spans="5:13" ht="15" thickBot="1">
      <c r="E38" s="17"/>
      <c r="G38" s="1" t="s">
        <v>1</v>
      </c>
      <c r="H38" s="4" t="s">
        <v>4</v>
      </c>
      <c r="J38" s="1" t="s">
        <v>7</v>
      </c>
      <c r="K38" s="1">
        <f>COUNT(G39:G43)</f>
        <v>5</v>
      </c>
      <c r="M38" s="22"/>
    </row>
    <row r="39" spans="5:13" ht="15" thickBot="1">
      <c r="E39" s="17"/>
      <c r="G39" s="13">
        <v>1</v>
      </c>
      <c r="H39" s="20">
        <f>G39-$K$39</f>
        <v>-1</v>
      </c>
      <c r="J39" s="1" t="s">
        <v>5</v>
      </c>
      <c r="K39" s="1">
        <f>G40</f>
        <v>2</v>
      </c>
      <c r="M39" s="22"/>
    </row>
    <row r="40" spans="5:13" ht="15" thickBot="1">
      <c r="E40" s="17"/>
      <c r="G40" s="21">
        <v>2</v>
      </c>
      <c r="H40" s="22">
        <f>G40-$K$39</f>
        <v>0</v>
      </c>
      <c r="J40" s="7" t="s">
        <v>8</v>
      </c>
      <c r="K40" s="1">
        <f>SUM(G44)</f>
        <v>15</v>
      </c>
      <c r="M40" s="22"/>
    </row>
    <row r="41" spans="5:13" ht="15" thickBot="1">
      <c r="E41" s="17"/>
      <c r="G41" s="14">
        <v>3</v>
      </c>
      <c r="H41" s="22">
        <f>G41-$K$39</f>
        <v>1</v>
      </c>
      <c r="J41" s="7" t="s">
        <v>6</v>
      </c>
      <c r="K41" s="1">
        <f>SUM(H44)</f>
        <v>5</v>
      </c>
      <c r="M41" s="22"/>
    </row>
    <row r="42" spans="5:13" ht="15" thickBot="1">
      <c r="E42" s="17"/>
      <c r="G42" s="14">
        <v>4</v>
      </c>
      <c r="H42" s="22">
        <f>G42-$K$39</f>
        <v>2</v>
      </c>
      <c r="J42" s="6"/>
      <c r="K42" s="6"/>
      <c r="M42" s="22"/>
    </row>
    <row r="43" spans="5:13" ht="15" thickBot="1">
      <c r="E43" s="17"/>
      <c r="G43" s="15">
        <v>5</v>
      </c>
      <c r="H43" s="23">
        <f>G43-$K$39</f>
        <v>3</v>
      </c>
      <c r="J43" s="45" t="s">
        <v>69</v>
      </c>
      <c r="K43" s="46"/>
      <c r="M43" s="22"/>
    </row>
    <row r="44" spans="5:13" ht="15" thickBot="1">
      <c r="E44" s="17"/>
      <c r="G44" s="24">
        <f>SUM(G39:G43)</f>
        <v>15</v>
      </c>
      <c r="H44" s="5">
        <f>SUM(H39:H43)</f>
        <v>5</v>
      </c>
      <c r="J44" s="47"/>
      <c r="K44" s="48"/>
      <c r="M44" s="22"/>
    </row>
    <row r="45" spans="5:13">
      <c r="E45" s="17"/>
      <c r="J45" s="49"/>
      <c r="K45" s="50"/>
      <c r="M45" s="22"/>
    </row>
    <row r="46" spans="5:13" ht="15" thickBot="1">
      <c r="E46" s="17"/>
      <c r="J46" s="51"/>
      <c r="K46" s="52"/>
      <c r="M46" s="22"/>
    </row>
    <row r="47" spans="5:13" ht="15" thickBot="1">
      <c r="E47" s="17"/>
      <c r="J47" s="7" t="s">
        <v>2</v>
      </c>
      <c r="K47" s="1">
        <f>K39+(K41/K38)</f>
        <v>3</v>
      </c>
      <c r="M47" s="22"/>
    </row>
    <row r="48" spans="5:13" ht="15" thickBot="1">
      <c r="E48" s="19"/>
      <c r="F48" s="26"/>
      <c r="G48" s="26"/>
      <c r="H48" s="26"/>
      <c r="I48" s="26"/>
      <c r="J48" s="26"/>
      <c r="K48" s="26"/>
      <c r="L48" s="26"/>
      <c r="M48" s="23"/>
    </row>
    <row r="49" spans="5:13" ht="15" thickBot="1">
      <c r="E49" s="45" t="s">
        <v>40</v>
      </c>
      <c r="F49" s="53"/>
      <c r="G49" s="53"/>
      <c r="H49" s="53"/>
      <c r="I49" s="53"/>
      <c r="J49" s="53"/>
      <c r="K49" s="53"/>
      <c r="L49" s="53"/>
      <c r="M49" s="46"/>
    </row>
    <row r="50" spans="5:13" ht="15" thickBot="1">
      <c r="E50" s="45" t="s">
        <v>41</v>
      </c>
      <c r="F50" s="53"/>
      <c r="G50" s="53"/>
      <c r="H50" s="53"/>
      <c r="I50" s="53"/>
      <c r="J50" s="53"/>
      <c r="K50" s="53"/>
      <c r="L50" s="53"/>
      <c r="M50" s="46"/>
    </row>
    <row r="51" spans="5:13" ht="15" thickBot="1">
      <c r="E51" s="16"/>
      <c r="F51" s="25"/>
      <c r="G51" s="25"/>
      <c r="H51" s="25"/>
      <c r="I51" s="25"/>
      <c r="J51" s="25"/>
      <c r="K51" s="25"/>
      <c r="L51" s="25"/>
      <c r="M51" s="20"/>
    </row>
    <row r="52" spans="5:13" ht="15" thickBot="1">
      <c r="E52" s="17"/>
      <c r="F52" s="7" t="s">
        <v>1</v>
      </c>
      <c r="G52" s="1" t="s">
        <v>9</v>
      </c>
      <c r="H52" s="8" t="s">
        <v>10</v>
      </c>
      <c r="J52" s="28" t="s">
        <v>12</v>
      </c>
      <c r="K52" s="8">
        <f>H58</f>
        <v>110</v>
      </c>
      <c r="M52" s="22"/>
    </row>
    <row r="53" spans="5:13" ht="15" thickBot="1">
      <c r="E53" s="17"/>
      <c r="F53" s="17">
        <v>1</v>
      </c>
      <c r="G53" s="14">
        <v>2</v>
      </c>
      <c r="H53" s="22">
        <f>SUM(F53*G53)</f>
        <v>2</v>
      </c>
      <c r="J53" s="27" t="s">
        <v>13</v>
      </c>
      <c r="K53" s="11">
        <f>G58</f>
        <v>30</v>
      </c>
      <c r="M53" s="22"/>
    </row>
    <row r="54" spans="5:13" ht="15" thickBot="1">
      <c r="E54" s="17"/>
      <c r="F54" s="17">
        <v>2</v>
      </c>
      <c r="G54" s="14">
        <v>4</v>
      </c>
      <c r="H54" s="22">
        <f t="shared" ref="H54:H57" si="0">SUM(F54*G54)</f>
        <v>8</v>
      </c>
      <c r="M54" s="22"/>
    </row>
    <row r="55" spans="5:13" ht="15" thickBot="1">
      <c r="E55" s="17"/>
      <c r="F55" s="17">
        <v>3</v>
      </c>
      <c r="G55" s="14">
        <v>6</v>
      </c>
      <c r="H55" s="22">
        <f t="shared" si="0"/>
        <v>18</v>
      </c>
      <c r="J55" s="45" t="s">
        <v>69</v>
      </c>
      <c r="K55" s="46"/>
      <c r="M55" s="22"/>
    </row>
    <row r="56" spans="5:13">
      <c r="E56" s="17"/>
      <c r="F56" s="17">
        <v>4</v>
      </c>
      <c r="G56" s="14">
        <v>8</v>
      </c>
      <c r="H56" s="22">
        <f t="shared" si="0"/>
        <v>32</v>
      </c>
      <c r="J56" s="47"/>
      <c r="K56" s="48"/>
      <c r="M56" s="22"/>
    </row>
    <row r="57" spans="5:13" ht="15" thickBot="1">
      <c r="E57" s="17"/>
      <c r="F57" s="17">
        <v>5</v>
      </c>
      <c r="G57" s="14">
        <v>10</v>
      </c>
      <c r="H57" s="22">
        <f t="shared" si="0"/>
        <v>50</v>
      </c>
      <c r="J57" s="49"/>
      <c r="K57" s="50"/>
      <c r="M57" s="22"/>
    </row>
    <row r="58" spans="5:13" ht="15" thickBot="1">
      <c r="E58" s="17"/>
      <c r="F58" s="7" t="s">
        <v>11</v>
      </c>
      <c r="G58" s="1">
        <f>SUM(G53:G57)</f>
        <v>30</v>
      </c>
      <c r="H58" s="8">
        <f>SUM(H53:H57)</f>
        <v>110</v>
      </c>
      <c r="J58" s="51"/>
      <c r="K58" s="52"/>
      <c r="M58" s="22"/>
    </row>
    <row r="59" spans="5:13" ht="15" thickBot="1">
      <c r="E59" s="17"/>
      <c r="J59" s="7" t="s">
        <v>2</v>
      </c>
      <c r="K59" s="1">
        <f>SUM(K52/K53)</f>
        <v>3.6666666666666665</v>
      </c>
      <c r="M59" s="22"/>
    </row>
    <row r="60" spans="5:13" ht="15" thickBot="1">
      <c r="E60" s="17"/>
      <c r="M60" s="22"/>
    </row>
    <row r="61" spans="5:13" ht="15" thickBot="1">
      <c r="E61" s="16"/>
      <c r="F61" s="25"/>
      <c r="G61" s="25"/>
      <c r="H61" s="25"/>
      <c r="I61" s="25"/>
      <c r="J61" s="25"/>
      <c r="K61" s="25"/>
      <c r="L61" s="25"/>
      <c r="M61" s="20"/>
    </row>
    <row r="62" spans="5:13" ht="15" thickBot="1">
      <c r="E62" s="17"/>
      <c r="F62" s="7" t="s">
        <v>16</v>
      </c>
      <c r="G62" s="1" t="s">
        <v>9</v>
      </c>
      <c r="H62" s="8" t="s">
        <v>10</v>
      </c>
      <c r="J62" s="28" t="s">
        <v>12</v>
      </c>
      <c r="K62" s="8">
        <f>H72</f>
        <v>2665</v>
      </c>
      <c r="M62" s="22"/>
    </row>
    <row r="63" spans="5:13" ht="15" thickBot="1">
      <c r="E63" s="17"/>
      <c r="F63" s="17">
        <v>1</v>
      </c>
      <c r="G63" s="14">
        <v>25</v>
      </c>
      <c r="H63" s="22">
        <f>SUM(F63*G63)</f>
        <v>25</v>
      </c>
      <c r="J63" s="27" t="s">
        <v>13</v>
      </c>
      <c r="K63" s="11">
        <f>G72</f>
        <v>499</v>
      </c>
      <c r="M63" s="22"/>
    </row>
    <row r="64" spans="5:13" ht="15" thickBot="1">
      <c r="E64" s="17"/>
      <c r="F64" s="17">
        <v>2</v>
      </c>
      <c r="G64" s="14">
        <v>85</v>
      </c>
      <c r="H64" s="22">
        <f t="shared" ref="H64:H71" si="1">SUM(F64*G64)</f>
        <v>170</v>
      </c>
      <c r="M64" s="22"/>
    </row>
    <row r="65" spans="5:13" ht="15" thickBot="1">
      <c r="E65" s="17"/>
      <c r="F65" s="17">
        <v>3</v>
      </c>
      <c r="G65" s="14">
        <v>41</v>
      </c>
      <c r="H65" s="22">
        <f t="shared" si="1"/>
        <v>123</v>
      </c>
      <c r="J65" s="45" t="s">
        <v>69</v>
      </c>
      <c r="K65" s="46"/>
      <c r="M65" s="22"/>
    </row>
    <row r="66" spans="5:13">
      <c r="E66" s="17"/>
      <c r="F66" s="17">
        <v>4</v>
      </c>
      <c r="G66" s="14">
        <v>59</v>
      </c>
      <c r="H66" s="22">
        <f t="shared" si="1"/>
        <v>236</v>
      </c>
      <c r="J66" s="47"/>
      <c r="K66" s="48"/>
      <c r="M66" s="22"/>
    </row>
    <row r="67" spans="5:13">
      <c r="E67" s="17"/>
      <c r="F67" s="17">
        <v>5</v>
      </c>
      <c r="G67" s="14">
        <v>74</v>
      </c>
      <c r="H67" s="22">
        <f t="shared" si="1"/>
        <v>370</v>
      </c>
      <c r="J67" s="49"/>
      <c r="K67" s="50"/>
      <c r="M67" s="22"/>
    </row>
    <row r="68" spans="5:13" ht="15" thickBot="1">
      <c r="E68" s="17"/>
      <c r="F68" s="17">
        <v>6</v>
      </c>
      <c r="G68" s="14">
        <v>19</v>
      </c>
      <c r="H68" s="22">
        <f t="shared" si="1"/>
        <v>114</v>
      </c>
      <c r="J68" s="51"/>
      <c r="K68" s="52"/>
      <c r="M68" s="22"/>
    </row>
    <row r="69" spans="5:13" ht="15" thickBot="1">
      <c r="E69" s="17"/>
      <c r="F69" s="17">
        <v>7</v>
      </c>
      <c r="G69" s="14">
        <v>36</v>
      </c>
      <c r="H69" s="22">
        <f t="shared" si="1"/>
        <v>252</v>
      </c>
      <c r="J69" s="7" t="s">
        <v>2</v>
      </c>
      <c r="K69" s="1">
        <f>SUM(K62/K63)</f>
        <v>5.3406813627254506</v>
      </c>
      <c r="M69" s="22"/>
    </row>
    <row r="70" spans="5:13">
      <c r="E70" s="17"/>
      <c r="F70" s="17">
        <v>8</v>
      </c>
      <c r="G70" s="14">
        <v>65</v>
      </c>
      <c r="H70" s="22">
        <f t="shared" si="1"/>
        <v>520</v>
      </c>
      <c r="M70" s="22"/>
    </row>
    <row r="71" spans="5:13" ht="15" thickBot="1">
      <c r="E71" s="17"/>
      <c r="F71" s="17">
        <v>9</v>
      </c>
      <c r="G71" s="14">
        <v>95</v>
      </c>
      <c r="H71" s="22">
        <f t="shared" si="1"/>
        <v>855</v>
      </c>
      <c r="M71" s="22"/>
    </row>
    <row r="72" spans="5:13" ht="15" thickBot="1">
      <c r="E72" s="17"/>
      <c r="F72" s="7" t="s">
        <v>11</v>
      </c>
      <c r="G72" s="1">
        <f>SUM(G63:G71)</f>
        <v>499</v>
      </c>
      <c r="H72" s="8">
        <f>SUM(H63:H71)</f>
        <v>2665</v>
      </c>
      <c r="M72" s="22"/>
    </row>
    <row r="73" spans="5:13" ht="15" thickBot="1">
      <c r="E73" s="19"/>
      <c r="F73" s="26"/>
      <c r="G73" s="26"/>
      <c r="H73" s="26"/>
      <c r="I73" s="26"/>
      <c r="J73" s="26"/>
      <c r="K73" s="26"/>
      <c r="L73" s="26"/>
      <c r="M73" s="23"/>
    </row>
    <row r="74" spans="5:13" ht="15" thickBot="1">
      <c r="E74" s="45" t="s">
        <v>23</v>
      </c>
      <c r="F74" s="53"/>
      <c r="G74" s="53"/>
      <c r="H74" s="53"/>
      <c r="I74" s="53"/>
      <c r="J74" s="53"/>
      <c r="K74" s="53"/>
      <c r="L74" s="53"/>
      <c r="M74" s="46"/>
    </row>
    <row r="75" spans="5:13" ht="15" thickBot="1">
      <c r="E75" s="45" t="s">
        <v>30</v>
      </c>
      <c r="F75" s="53"/>
      <c r="G75" s="53"/>
      <c r="H75" s="53"/>
      <c r="I75" s="53"/>
      <c r="J75" s="53"/>
      <c r="K75" s="53"/>
      <c r="L75" s="53"/>
      <c r="M75" s="46"/>
    </row>
    <row r="76" spans="5:13" ht="15" thickBot="1">
      <c r="E76" s="9"/>
      <c r="F76" s="25"/>
      <c r="G76" s="25"/>
      <c r="H76" s="25"/>
      <c r="I76" s="25"/>
      <c r="J76" s="25"/>
      <c r="K76" s="25"/>
      <c r="L76" s="25"/>
      <c r="M76" s="20"/>
    </row>
    <row r="77" spans="5:13" ht="15" thickBot="1">
      <c r="E77" s="17"/>
      <c r="F77" s="7" t="s">
        <v>22</v>
      </c>
      <c r="G77" s="1" t="s">
        <v>31</v>
      </c>
      <c r="H77" s="1" t="s">
        <v>9</v>
      </c>
      <c r="I77" s="8" t="s">
        <v>10</v>
      </c>
      <c r="K77" s="28" t="s">
        <v>12</v>
      </c>
      <c r="L77" s="8">
        <f>SUM(I83)</f>
        <v>6855</v>
      </c>
      <c r="M77" s="22"/>
    </row>
    <row r="78" spans="5:13" ht="15" thickBot="1">
      <c r="E78" s="17"/>
      <c r="F78" s="29" t="s">
        <v>18</v>
      </c>
      <c r="G78" s="14">
        <f>(10+20)/2</f>
        <v>15</v>
      </c>
      <c r="H78" s="14">
        <v>25</v>
      </c>
      <c r="I78" s="22">
        <f>SUM(H78*G78)</f>
        <v>375</v>
      </c>
      <c r="K78" s="27" t="s">
        <v>13</v>
      </c>
      <c r="L78" s="11">
        <f>SUM(H83)</f>
        <v>185</v>
      </c>
      <c r="M78" s="22"/>
    </row>
    <row r="79" spans="5:13" ht="15" thickBot="1">
      <c r="E79" s="17"/>
      <c r="F79" s="17" t="s">
        <v>17</v>
      </c>
      <c r="G79" s="14">
        <f>(20+30)/2</f>
        <v>25</v>
      </c>
      <c r="H79" s="14">
        <v>14</v>
      </c>
      <c r="I79" s="22">
        <f>SUM(H79*G79)</f>
        <v>350</v>
      </c>
      <c r="M79" s="22"/>
    </row>
    <row r="80" spans="5:13" ht="15" thickBot="1">
      <c r="E80" s="17"/>
      <c r="F80" s="17" t="s">
        <v>19</v>
      </c>
      <c r="G80" s="14">
        <f>(30+40)/2</f>
        <v>35</v>
      </c>
      <c r="H80" s="14">
        <v>58</v>
      </c>
      <c r="I80" s="22">
        <f>SUM(H80*G80)</f>
        <v>2030</v>
      </c>
      <c r="K80" s="45" t="s">
        <v>69</v>
      </c>
      <c r="L80" s="46"/>
      <c r="M80" s="22"/>
    </row>
    <row r="81" spans="5:13">
      <c r="E81" s="17"/>
      <c r="F81" s="17" t="s">
        <v>20</v>
      </c>
      <c r="G81" s="14">
        <f>(40+50)/2</f>
        <v>45</v>
      </c>
      <c r="H81" s="14">
        <v>74</v>
      </c>
      <c r="I81" s="22">
        <f>SUM(H81*G81)</f>
        <v>3330</v>
      </c>
      <c r="K81" s="47"/>
      <c r="L81" s="48"/>
      <c r="M81" s="22"/>
    </row>
    <row r="82" spans="5:13" ht="15" thickBot="1">
      <c r="E82" s="17"/>
      <c r="F82" s="19" t="s">
        <v>21</v>
      </c>
      <c r="G82" s="15">
        <f>(50+60)/2</f>
        <v>55</v>
      </c>
      <c r="H82" s="15">
        <v>14</v>
      </c>
      <c r="I82" s="23">
        <f>SUM(H82*G82)</f>
        <v>770</v>
      </c>
      <c r="K82" s="49"/>
      <c r="L82" s="50"/>
      <c r="M82" s="22"/>
    </row>
    <row r="83" spans="5:13" ht="15" thickBot="1">
      <c r="E83" s="17"/>
      <c r="F83" s="45" t="s">
        <v>11</v>
      </c>
      <c r="G83" s="46"/>
      <c r="H83" s="1">
        <f>SUM(H78:H82)</f>
        <v>185</v>
      </c>
      <c r="I83" s="8">
        <f>SUM(I78:I82)</f>
        <v>6855</v>
      </c>
      <c r="K83" s="51"/>
      <c r="L83" s="52"/>
      <c r="M83" s="22"/>
    </row>
    <row r="84" spans="5:13" ht="15" thickBot="1">
      <c r="E84" s="17"/>
      <c r="K84" s="7" t="s">
        <v>2</v>
      </c>
      <c r="L84" s="1">
        <f>SUM(L77/L78)</f>
        <v>37.054054054054056</v>
      </c>
      <c r="M84" s="22"/>
    </row>
    <row r="85" spans="5:13" ht="15" thickBot="1">
      <c r="E85" s="17"/>
      <c r="M85" s="22"/>
    </row>
    <row r="86" spans="5:13" ht="15" thickBot="1">
      <c r="E86" s="9"/>
      <c r="F86" s="25"/>
      <c r="G86" s="25"/>
      <c r="H86" s="25"/>
      <c r="I86" s="25"/>
      <c r="J86" s="25"/>
      <c r="K86" s="25"/>
      <c r="L86" s="25"/>
      <c r="M86" s="20"/>
    </row>
    <row r="87" spans="5:13" ht="15" thickBot="1">
      <c r="E87" s="17"/>
      <c r="F87" s="7" t="s">
        <v>22</v>
      </c>
      <c r="G87" s="1" t="s">
        <v>31</v>
      </c>
      <c r="H87" s="1" t="s">
        <v>9</v>
      </c>
      <c r="I87" s="8" t="s">
        <v>10</v>
      </c>
      <c r="K87" s="28" t="s">
        <v>12</v>
      </c>
      <c r="L87" s="8">
        <f>SUM(I93)</f>
        <v>47950</v>
      </c>
      <c r="M87" s="22"/>
    </row>
    <row r="88" spans="5:13" ht="15" thickBot="1">
      <c r="E88" s="17"/>
      <c r="F88" s="29" t="s">
        <v>14</v>
      </c>
      <c r="G88" s="14">
        <v>150</v>
      </c>
      <c r="H88" s="14">
        <v>8</v>
      </c>
      <c r="I88" s="22">
        <f>SUM(G88*H88)</f>
        <v>1200</v>
      </c>
      <c r="K88" s="27" t="s">
        <v>13</v>
      </c>
      <c r="L88" s="11">
        <f>SUM(H93)</f>
        <v>121</v>
      </c>
      <c r="M88" s="22"/>
    </row>
    <row r="89" spans="5:13" ht="15" thickBot="1">
      <c r="E89" s="17"/>
      <c r="F89" s="17" t="s">
        <v>15</v>
      </c>
      <c r="G89" s="14">
        <v>250</v>
      </c>
      <c r="H89" s="14">
        <v>7</v>
      </c>
      <c r="I89" s="22">
        <f t="shared" ref="I89:I92" si="2">SUM(G89*H89)</f>
        <v>1750</v>
      </c>
      <c r="M89" s="22"/>
    </row>
    <row r="90" spans="5:13" ht="15" thickBot="1">
      <c r="E90" s="17"/>
      <c r="F90" s="17" t="s">
        <v>24</v>
      </c>
      <c r="G90" s="14">
        <v>350</v>
      </c>
      <c r="H90" s="14">
        <v>41</v>
      </c>
      <c r="I90" s="22">
        <f t="shared" si="2"/>
        <v>14350</v>
      </c>
      <c r="K90" s="45" t="s">
        <v>69</v>
      </c>
      <c r="L90" s="46"/>
      <c r="M90" s="22"/>
    </row>
    <row r="91" spans="5:13">
      <c r="E91" s="17"/>
      <c r="F91" s="17" t="s">
        <v>25</v>
      </c>
      <c r="G91" s="14">
        <v>450</v>
      </c>
      <c r="H91" s="14">
        <v>51</v>
      </c>
      <c r="I91" s="22">
        <f t="shared" si="2"/>
        <v>22950</v>
      </c>
      <c r="K91" s="47"/>
      <c r="L91" s="48"/>
      <c r="M91" s="22"/>
    </row>
    <row r="92" spans="5:13" ht="15" thickBot="1">
      <c r="E92" s="17"/>
      <c r="F92" s="19" t="s">
        <v>26</v>
      </c>
      <c r="G92" s="15">
        <v>550</v>
      </c>
      <c r="H92" s="15">
        <v>14</v>
      </c>
      <c r="I92" s="22">
        <f t="shared" si="2"/>
        <v>7700</v>
      </c>
      <c r="K92" s="49"/>
      <c r="L92" s="50"/>
      <c r="M92" s="22"/>
    </row>
    <row r="93" spans="5:13" ht="15" thickBot="1">
      <c r="E93" s="17"/>
      <c r="F93" s="45" t="s">
        <v>11</v>
      </c>
      <c r="G93" s="46"/>
      <c r="H93" s="1">
        <f>SUM(H88:H92)</f>
        <v>121</v>
      </c>
      <c r="I93" s="8">
        <f>SUM(I88:I92)</f>
        <v>47950</v>
      </c>
      <c r="K93" s="51"/>
      <c r="L93" s="52"/>
      <c r="M93" s="22"/>
    </row>
    <row r="94" spans="5:13" ht="15" thickBot="1">
      <c r="E94" s="17"/>
      <c r="K94" s="7" t="s">
        <v>2</v>
      </c>
      <c r="L94" s="1">
        <f>SUM(L87/L88)</f>
        <v>396.28099173553721</v>
      </c>
      <c r="M94" s="22"/>
    </row>
    <row r="95" spans="5:13" ht="15" thickBot="1">
      <c r="E95" s="19"/>
      <c r="F95" s="26"/>
      <c r="G95" s="26"/>
      <c r="H95" s="26"/>
      <c r="I95" s="26"/>
      <c r="J95" s="26"/>
      <c r="K95" s="26"/>
      <c r="L95" s="26"/>
      <c r="M95" s="23"/>
    </row>
  </sheetData>
  <mergeCells count="25">
    <mergeCell ref="F83:G83"/>
    <mergeCell ref="K90:L90"/>
    <mergeCell ref="F93:G93"/>
    <mergeCell ref="K81:L83"/>
    <mergeCell ref="K91:L93"/>
    <mergeCell ref="E74:M74"/>
    <mergeCell ref="E75:M75"/>
    <mergeCell ref="J66:K68"/>
    <mergeCell ref="K80:L80"/>
    <mergeCell ref="J65:K65"/>
    <mergeCell ref="E2:M2"/>
    <mergeCell ref="J55:K55"/>
    <mergeCell ref="J56:K58"/>
    <mergeCell ref="I19:J21"/>
    <mergeCell ref="I9:J11"/>
    <mergeCell ref="E50:M50"/>
    <mergeCell ref="E49:M49"/>
    <mergeCell ref="E24:M24"/>
    <mergeCell ref="E3:M3"/>
    <mergeCell ref="J31:K31"/>
    <mergeCell ref="I8:J8"/>
    <mergeCell ref="I18:J18"/>
    <mergeCell ref="J43:K43"/>
    <mergeCell ref="J44:K46"/>
    <mergeCell ref="J32:K34"/>
  </mergeCells>
  <pageMargins left="0.7" right="0.7" top="0.75" bottom="0.75" header="0.3" footer="0.3"/>
  <ignoredErrors>
    <ignoredError sqref="F78" twoDigitTextYea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C0EC5-0DCB-4942-8EA3-BCC901EBCBFB}">
  <dimension ref="E1:M122"/>
  <sheetViews>
    <sheetView tabSelected="1" zoomScaleNormal="100" workbookViewId="0">
      <selection activeCell="J20" sqref="J20"/>
    </sheetView>
  </sheetViews>
  <sheetFormatPr defaultColWidth="12.77734375" defaultRowHeight="14.4"/>
  <cols>
    <col min="1" max="1" width="8.33203125" style="12" customWidth="1"/>
    <col min="2" max="16384" width="12.77734375" style="12"/>
  </cols>
  <sheetData>
    <row r="1" spans="5:13" ht="15" thickBot="1"/>
    <row r="2" spans="5:13" ht="32.4" customHeight="1" thickBot="1">
      <c r="E2" s="42" t="s">
        <v>27</v>
      </c>
      <c r="F2" s="43"/>
      <c r="G2" s="43"/>
      <c r="H2" s="43"/>
      <c r="I2" s="43"/>
      <c r="J2" s="43"/>
      <c r="K2" s="43"/>
      <c r="L2" s="43"/>
      <c r="M2" s="44"/>
    </row>
    <row r="3" spans="5:13" ht="15" thickBot="1">
      <c r="E3" s="45" t="s">
        <v>39</v>
      </c>
      <c r="F3" s="53"/>
      <c r="G3" s="53"/>
      <c r="H3" s="53"/>
      <c r="I3" s="53"/>
      <c r="J3" s="53"/>
      <c r="K3" s="53"/>
      <c r="L3" s="53"/>
      <c r="M3" s="46"/>
    </row>
    <row r="4" spans="5:13" ht="15" thickBot="1">
      <c r="E4" s="45" t="s">
        <v>37</v>
      </c>
      <c r="F4" s="53"/>
      <c r="G4" s="53"/>
      <c r="H4" s="53"/>
      <c r="I4" s="53"/>
      <c r="J4" s="53"/>
      <c r="K4" s="53"/>
      <c r="L4" s="53"/>
      <c r="M4" s="46"/>
    </row>
    <row r="5" spans="5:13" ht="15" thickBot="1">
      <c r="E5" s="16"/>
      <c r="F5" s="25"/>
      <c r="G5" s="25"/>
      <c r="H5" s="25"/>
      <c r="I5" s="25"/>
      <c r="J5" s="25"/>
      <c r="K5" s="25"/>
      <c r="L5" s="25"/>
      <c r="M5" s="20"/>
    </row>
    <row r="6" spans="5:13" ht="15" thickBot="1">
      <c r="E6" s="17"/>
      <c r="G6" s="1" t="s">
        <v>1</v>
      </c>
      <c r="J6" s="1" t="s">
        <v>7</v>
      </c>
      <c r="K6" s="1">
        <f>COUNT(G7:G15)</f>
        <v>9</v>
      </c>
      <c r="M6" s="22"/>
    </row>
    <row r="7" spans="5:13" ht="15" thickBot="1">
      <c r="E7" s="17"/>
      <c r="G7" s="13">
        <v>10</v>
      </c>
      <c r="J7" s="6"/>
      <c r="K7" s="6"/>
      <c r="M7" s="22"/>
    </row>
    <row r="8" spans="5:13">
      <c r="E8" s="17"/>
      <c r="G8" s="14">
        <v>8</v>
      </c>
      <c r="J8" s="56" t="s">
        <v>29</v>
      </c>
      <c r="K8" s="57"/>
      <c r="M8" s="22"/>
    </row>
    <row r="9" spans="5:13" ht="15" thickBot="1">
      <c r="E9" s="17"/>
      <c r="G9" s="14">
        <v>14</v>
      </c>
      <c r="J9" s="58"/>
      <c r="K9" s="59"/>
      <c r="M9" s="22"/>
    </row>
    <row r="10" spans="5:13" ht="15" thickBot="1">
      <c r="E10" s="17"/>
      <c r="G10" s="14">
        <v>25</v>
      </c>
      <c r="J10" s="6"/>
      <c r="K10" s="6"/>
      <c r="M10" s="22"/>
    </row>
    <row r="11" spans="5:13" ht="15" thickBot="1">
      <c r="E11" s="17"/>
      <c r="G11" s="14">
        <v>8</v>
      </c>
      <c r="J11" s="45" t="s">
        <v>69</v>
      </c>
      <c r="K11" s="46"/>
      <c r="M11" s="22"/>
    </row>
    <row r="12" spans="5:13">
      <c r="E12" s="17"/>
      <c r="G12" s="14">
        <v>9</v>
      </c>
      <c r="J12" s="47"/>
      <c r="K12" s="48"/>
      <c r="M12" s="22"/>
    </row>
    <row r="13" spans="5:13">
      <c r="E13" s="17"/>
      <c r="G13" s="14">
        <v>54</v>
      </c>
      <c r="J13" s="49"/>
      <c r="K13" s="50"/>
      <c r="M13" s="22"/>
    </row>
    <row r="14" spans="5:13" ht="15" thickBot="1">
      <c r="E14" s="17"/>
      <c r="G14" s="14">
        <v>7</v>
      </c>
      <c r="J14" s="51"/>
      <c r="K14" s="52"/>
      <c r="M14" s="22"/>
    </row>
    <row r="15" spans="5:13" ht="15" thickBot="1">
      <c r="E15" s="17"/>
      <c r="G15" s="15">
        <v>8</v>
      </c>
      <c r="J15" s="1" t="s">
        <v>28</v>
      </c>
      <c r="K15" s="1">
        <f>MEDIAN(G7:G15)</f>
        <v>9</v>
      </c>
      <c r="M15" s="22"/>
    </row>
    <row r="16" spans="5:13" ht="15" thickBot="1">
      <c r="E16" s="17"/>
      <c r="M16" s="22"/>
    </row>
    <row r="17" spans="5:13" ht="15" thickBot="1">
      <c r="E17" s="45" t="s">
        <v>38</v>
      </c>
      <c r="F17" s="53"/>
      <c r="G17" s="53"/>
      <c r="H17" s="53"/>
      <c r="I17" s="53"/>
      <c r="J17" s="53"/>
      <c r="K17" s="53"/>
      <c r="L17" s="53"/>
      <c r="M17" s="46"/>
    </row>
    <row r="18" spans="5:13" ht="15" thickBot="1">
      <c r="E18" s="16"/>
      <c r="F18" s="25"/>
      <c r="G18" s="25"/>
      <c r="H18" s="25"/>
      <c r="I18" s="25"/>
      <c r="J18" s="25"/>
      <c r="K18" s="25"/>
      <c r="L18" s="25"/>
      <c r="M18" s="20"/>
    </row>
    <row r="19" spans="5:13" ht="15" thickBot="1">
      <c r="E19" s="17"/>
      <c r="G19" s="1" t="s">
        <v>1</v>
      </c>
      <c r="J19" s="1" t="s">
        <v>7</v>
      </c>
      <c r="K19" s="1">
        <f>COUNT(G20:G29)</f>
        <v>10</v>
      </c>
      <c r="M19" s="22"/>
    </row>
    <row r="20" spans="5:13" ht="15" thickBot="1">
      <c r="E20" s="17"/>
      <c r="G20" s="13">
        <v>85</v>
      </c>
      <c r="J20" s="6"/>
      <c r="K20" s="6"/>
      <c r="M20" s="22"/>
    </row>
    <row r="21" spans="5:13">
      <c r="E21" s="17"/>
      <c r="G21" s="14">
        <v>26</v>
      </c>
      <c r="J21" s="56" t="s">
        <v>29</v>
      </c>
      <c r="K21" s="57"/>
      <c r="M21" s="22"/>
    </row>
    <row r="22" spans="5:13" ht="15" thickBot="1">
      <c r="E22" s="17"/>
      <c r="G22" s="14">
        <v>24</v>
      </c>
      <c r="J22" s="58"/>
      <c r="K22" s="59"/>
      <c r="M22" s="22"/>
    </row>
    <row r="23" spans="5:13" ht="15" thickBot="1">
      <c r="E23" s="17"/>
      <c r="G23" s="14">
        <v>98</v>
      </c>
      <c r="J23" s="6"/>
      <c r="K23" s="6"/>
      <c r="M23" s="22"/>
    </row>
    <row r="24" spans="5:13" ht="15" thickBot="1">
      <c r="E24" s="17"/>
      <c r="G24" s="14">
        <v>88</v>
      </c>
      <c r="H24" s="6"/>
      <c r="J24" s="45" t="s">
        <v>69</v>
      </c>
      <c r="K24" s="46"/>
      <c r="M24" s="22"/>
    </row>
    <row r="25" spans="5:13">
      <c r="E25" s="17"/>
      <c r="G25" s="14">
        <v>74</v>
      </c>
      <c r="H25" s="6"/>
      <c r="J25" s="47"/>
      <c r="K25" s="48"/>
      <c r="M25" s="22"/>
    </row>
    <row r="26" spans="5:13">
      <c r="E26" s="17"/>
      <c r="G26" s="14">
        <v>58</v>
      </c>
      <c r="J26" s="49"/>
      <c r="K26" s="50"/>
      <c r="M26" s="22"/>
    </row>
    <row r="27" spans="5:13" ht="15" thickBot="1">
      <c r="E27" s="17"/>
      <c r="G27" s="14">
        <v>96</v>
      </c>
      <c r="J27" s="51"/>
      <c r="K27" s="52"/>
      <c r="M27" s="22"/>
    </row>
    <row r="28" spans="5:13" ht="15" thickBot="1">
      <c r="E28" s="17"/>
      <c r="G28" s="14">
        <v>33</v>
      </c>
      <c r="J28" s="1" t="s">
        <v>28</v>
      </c>
      <c r="K28" s="1">
        <f>MEDIAN(G20:G29)</f>
        <v>70</v>
      </c>
      <c r="M28" s="22"/>
    </row>
    <row r="29" spans="5:13" ht="15" thickBot="1">
      <c r="E29" s="17"/>
      <c r="G29" s="15">
        <v>66</v>
      </c>
      <c r="M29" s="22"/>
    </row>
    <row r="30" spans="5:13" ht="15" thickBot="1">
      <c r="E30" s="19"/>
      <c r="F30" s="26"/>
      <c r="G30" s="26"/>
      <c r="H30" s="26"/>
      <c r="I30" s="26"/>
      <c r="J30" s="26"/>
      <c r="K30" s="26"/>
      <c r="L30" s="26"/>
      <c r="M30" s="23"/>
    </row>
    <row r="31" spans="5:13" ht="15" thickBot="1">
      <c r="E31" s="45" t="s">
        <v>40</v>
      </c>
      <c r="F31" s="53"/>
      <c r="G31" s="53"/>
      <c r="H31" s="53"/>
      <c r="I31" s="53"/>
      <c r="J31" s="53"/>
      <c r="K31" s="53"/>
      <c r="L31" s="53"/>
      <c r="M31" s="46"/>
    </row>
    <row r="32" spans="5:13" ht="15" thickBot="1">
      <c r="E32" s="45" t="s">
        <v>41</v>
      </c>
      <c r="F32" s="53"/>
      <c r="G32" s="53"/>
      <c r="H32" s="53"/>
      <c r="I32" s="53"/>
      <c r="J32" s="53"/>
      <c r="K32" s="53"/>
      <c r="L32" s="53"/>
      <c r="M32" s="46"/>
    </row>
    <row r="33" spans="5:13" ht="15" thickBot="1">
      <c r="E33" s="16"/>
      <c r="F33" s="25"/>
      <c r="G33" s="25"/>
      <c r="H33" s="25"/>
      <c r="I33" s="25"/>
      <c r="J33" s="25"/>
      <c r="K33" s="25"/>
      <c r="L33" s="25"/>
      <c r="M33" s="20"/>
    </row>
    <row r="34" spans="5:13" ht="15" thickBot="1">
      <c r="E34" s="17"/>
      <c r="F34" s="7" t="s">
        <v>1</v>
      </c>
      <c r="G34" s="1" t="s">
        <v>9</v>
      </c>
      <c r="H34" s="8" t="s">
        <v>32</v>
      </c>
      <c r="J34" s="1" t="s">
        <v>34</v>
      </c>
      <c r="K34" s="1">
        <f>G40</f>
        <v>12</v>
      </c>
      <c r="M34" s="22"/>
    </row>
    <row r="35" spans="5:13" ht="15" thickBot="1">
      <c r="E35" s="17"/>
      <c r="F35" s="17">
        <v>40</v>
      </c>
      <c r="G35" s="14">
        <v>2</v>
      </c>
      <c r="H35" s="22">
        <f>G35</f>
        <v>2</v>
      </c>
      <c r="J35" s="6"/>
      <c r="K35" s="6"/>
      <c r="M35" s="22"/>
    </row>
    <row r="36" spans="5:13" ht="15" thickBot="1">
      <c r="E36" s="17"/>
      <c r="F36" s="17">
        <v>45</v>
      </c>
      <c r="G36" s="14">
        <v>3</v>
      </c>
      <c r="H36" s="22">
        <f>H35+G36</f>
        <v>5</v>
      </c>
      <c r="J36" s="45" t="s">
        <v>69</v>
      </c>
      <c r="K36" s="46"/>
      <c r="M36" s="22"/>
    </row>
    <row r="37" spans="5:13" ht="15" thickBot="1">
      <c r="E37" s="17"/>
      <c r="F37" s="14">
        <v>50</v>
      </c>
      <c r="G37" s="14">
        <v>4</v>
      </c>
      <c r="H37" s="22">
        <f t="shared" ref="H37:H39" si="0">H36+G37</f>
        <v>9</v>
      </c>
      <c r="J37" s="7" t="s">
        <v>35</v>
      </c>
      <c r="K37" s="1" t="s">
        <v>33</v>
      </c>
      <c r="M37" s="22"/>
    </row>
    <row r="38" spans="5:13" ht="15" thickBot="1">
      <c r="E38" s="17"/>
      <c r="F38" s="14">
        <v>55</v>
      </c>
      <c r="G38" s="14">
        <v>1</v>
      </c>
      <c r="H38" s="22">
        <f t="shared" si="0"/>
        <v>10</v>
      </c>
      <c r="J38" s="3" t="s">
        <v>35</v>
      </c>
      <c r="K38" s="5">
        <f>(K34+1)/2</f>
        <v>6.5</v>
      </c>
      <c r="M38" s="22"/>
    </row>
    <row r="39" spans="5:13" ht="15" thickBot="1">
      <c r="E39" s="17"/>
      <c r="F39" s="17">
        <v>60</v>
      </c>
      <c r="G39" s="14">
        <v>2</v>
      </c>
      <c r="H39" s="22">
        <f t="shared" si="0"/>
        <v>12</v>
      </c>
      <c r="M39" s="22"/>
    </row>
    <row r="40" spans="5:13" ht="15" thickBot="1">
      <c r="E40" s="17"/>
      <c r="F40" s="7" t="s">
        <v>11</v>
      </c>
      <c r="G40" s="1">
        <f>SUM(G35:G39)</f>
        <v>12</v>
      </c>
      <c r="H40" s="8" t="s">
        <v>52</v>
      </c>
      <c r="J40" s="7" t="s">
        <v>27</v>
      </c>
      <c r="K40" s="21" t="s">
        <v>36</v>
      </c>
      <c r="M40" s="22"/>
    </row>
    <row r="41" spans="5:13" ht="15" thickBot="1">
      <c r="E41" s="17"/>
      <c r="J41" s="7" t="s">
        <v>27</v>
      </c>
      <c r="K41" s="1">
        <v>50</v>
      </c>
      <c r="M41" s="22"/>
    </row>
    <row r="42" spans="5:13" ht="15" thickBot="1">
      <c r="E42" s="19"/>
      <c r="F42" s="26"/>
      <c r="G42" s="26"/>
      <c r="H42" s="26"/>
      <c r="I42" s="26"/>
      <c r="J42" s="26"/>
      <c r="K42" s="26"/>
      <c r="L42" s="26"/>
      <c r="M42" s="23"/>
    </row>
    <row r="43" spans="5:13" ht="15" thickBot="1">
      <c r="E43" s="45" t="s">
        <v>43</v>
      </c>
      <c r="F43" s="53"/>
      <c r="G43" s="53"/>
      <c r="H43" s="53"/>
      <c r="I43" s="53"/>
      <c r="J43" s="53"/>
      <c r="K43" s="53"/>
      <c r="L43" s="53"/>
      <c r="M43" s="46"/>
    </row>
    <row r="44" spans="5:13" ht="15" thickBot="1">
      <c r="E44" s="16"/>
      <c r="F44" s="25"/>
      <c r="G44" s="25"/>
      <c r="H44" s="25"/>
      <c r="I44" s="25"/>
      <c r="J44" s="25"/>
      <c r="K44" s="25"/>
      <c r="L44" s="25"/>
      <c r="M44" s="20"/>
    </row>
    <row r="45" spans="5:13" ht="15" thickBot="1">
      <c r="E45" s="17"/>
      <c r="F45" s="9" t="s">
        <v>1</v>
      </c>
      <c r="G45" s="4" t="s">
        <v>9</v>
      </c>
      <c r="H45" s="2" t="s">
        <v>32</v>
      </c>
      <c r="M45" s="22"/>
    </row>
    <row r="46" spans="5:13">
      <c r="E46" s="17"/>
      <c r="F46" s="16">
        <v>30</v>
      </c>
      <c r="G46" s="13">
        <v>10</v>
      </c>
      <c r="H46" s="20">
        <f>G46</f>
        <v>10</v>
      </c>
      <c r="M46" s="22"/>
    </row>
    <row r="47" spans="5:13" ht="15" thickBot="1">
      <c r="E47" s="17"/>
      <c r="F47" s="17">
        <v>25</v>
      </c>
      <c r="G47" s="14">
        <v>14</v>
      </c>
      <c r="H47" s="22">
        <f>H46+G47</f>
        <v>24</v>
      </c>
      <c r="M47" s="22"/>
    </row>
    <row r="48" spans="5:13" ht="15" thickBot="1">
      <c r="E48" s="17"/>
      <c r="F48" s="17">
        <v>20</v>
      </c>
      <c r="G48" s="14">
        <v>8</v>
      </c>
      <c r="H48" s="22">
        <f t="shared" ref="H48:H50" si="1">H47+G48</f>
        <v>32</v>
      </c>
      <c r="J48" s="1" t="s">
        <v>34</v>
      </c>
      <c r="K48" s="1">
        <f>G59</f>
        <v>52</v>
      </c>
      <c r="M48" s="22"/>
    </row>
    <row r="49" spans="5:13" ht="15" thickBot="1">
      <c r="E49" s="17"/>
      <c r="F49" s="17">
        <v>22</v>
      </c>
      <c r="G49" s="14">
        <v>12</v>
      </c>
      <c r="H49" s="22">
        <f t="shared" si="1"/>
        <v>44</v>
      </c>
      <c r="J49" s="6"/>
      <c r="K49" s="6"/>
      <c r="M49" s="22"/>
    </row>
    <row r="50" spans="5:13" ht="15" thickBot="1">
      <c r="E50" s="17"/>
      <c r="F50" s="19">
        <v>28</v>
      </c>
      <c r="G50" s="15">
        <v>8</v>
      </c>
      <c r="H50" s="23">
        <f t="shared" si="1"/>
        <v>52</v>
      </c>
      <c r="J50" s="45" t="s">
        <v>69</v>
      </c>
      <c r="K50" s="46"/>
      <c r="M50" s="22"/>
    </row>
    <row r="51" spans="5:13" ht="15" thickBot="1">
      <c r="E51" s="17"/>
      <c r="F51" s="3" t="s">
        <v>11</v>
      </c>
      <c r="G51" s="5">
        <f>SUM(G46:G50)</f>
        <v>52</v>
      </c>
      <c r="H51" s="11" t="s">
        <v>52</v>
      </c>
      <c r="J51" s="7" t="s">
        <v>35</v>
      </c>
      <c r="K51" s="1" t="s">
        <v>33</v>
      </c>
      <c r="M51" s="22"/>
    </row>
    <row r="52" spans="5:13" ht="15" thickBot="1">
      <c r="E52" s="17"/>
      <c r="J52" s="3" t="s">
        <v>35</v>
      </c>
      <c r="K52" s="5">
        <f>(K48+1)/2</f>
        <v>26.5</v>
      </c>
      <c r="M52" s="22"/>
    </row>
    <row r="53" spans="5:13" ht="15" thickBot="1">
      <c r="E53" s="17"/>
      <c r="F53" s="9" t="s">
        <v>1</v>
      </c>
      <c r="G53" s="4" t="s">
        <v>9</v>
      </c>
      <c r="H53" s="2" t="s">
        <v>32</v>
      </c>
      <c r="M53" s="22"/>
    </row>
    <row r="54" spans="5:13" ht="15" thickBot="1">
      <c r="E54" s="17"/>
      <c r="F54" s="16">
        <v>20</v>
      </c>
      <c r="G54" s="13">
        <v>8</v>
      </c>
      <c r="H54" s="20">
        <f>G54</f>
        <v>8</v>
      </c>
      <c r="J54" s="7" t="s">
        <v>27</v>
      </c>
      <c r="K54" s="21" t="s">
        <v>42</v>
      </c>
      <c r="M54" s="22"/>
    </row>
    <row r="55" spans="5:13" ht="15" thickBot="1">
      <c r="E55" s="17"/>
      <c r="F55" s="17">
        <v>22</v>
      </c>
      <c r="G55" s="14">
        <v>12</v>
      </c>
      <c r="H55" s="22">
        <f>H54+G55</f>
        <v>20</v>
      </c>
      <c r="J55" s="7" t="s">
        <v>27</v>
      </c>
      <c r="K55" s="1">
        <v>25</v>
      </c>
      <c r="M55" s="22"/>
    </row>
    <row r="56" spans="5:13">
      <c r="E56" s="17"/>
      <c r="F56" s="14">
        <v>25</v>
      </c>
      <c r="G56" s="14">
        <v>14</v>
      </c>
      <c r="H56" s="22">
        <f t="shared" ref="H56:H58" si="2">H55+G56</f>
        <v>34</v>
      </c>
      <c r="M56" s="22"/>
    </row>
    <row r="57" spans="5:13">
      <c r="E57" s="17"/>
      <c r="F57" s="14">
        <v>28</v>
      </c>
      <c r="G57" s="14">
        <v>8</v>
      </c>
      <c r="H57" s="22">
        <f t="shared" si="2"/>
        <v>42</v>
      </c>
      <c r="M57" s="22"/>
    </row>
    <row r="58" spans="5:13" ht="15" thickBot="1">
      <c r="E58" s="17"/>
      <c r="F58" s="19">
        <v>30</v>
      </c>
      <c r="G58" s="15">
        <v>10</v>
      </c>
      <c r="H58" s="23">
        <f t="shared" si="2"/>
        <v>52</v>
      </c>
      <c r="M58" s="22"/>
    </row>
    <row r="59" spans="5:13" ht="15" thickBot="1">
      <c r="E59" s="17"/>
      <c r="F59" s="3" t="s">
        <v>11</v>
      </c>
      <c r="G59" s="5">
        <f>SUM(G54:G58)</f>
        <v>52</v>
      </c>
      <c r="H59" s="11" t="s">
        <v>52</v>
      </c>
      <c r="M59" s="22"/>
    </row>
    <row r="60" spans="5:13" ht="15" thickBot="1">
      <c r="E60" s="17"/>
      <c r="M60" s="22"/>
    </row>
    <row r="61" spans="5:13" ht="15" thickBot="1">
      <c r="E61" s="45" t="s">
        <v>23</v>
      </c>
      <c r="F61" s="53"/>
      <c r="G61" s="53"/>
      <c r="H61" s="53"/>
      <c r="I61" s="53"/>
      <c r="J61" s="53"/>
      <c r="K61" s="53"/>
      <c r="L61" s="53"/>
      <c r="M61" s="46"/>
    </row>
    <row r="62" spans="5:13" ht="15" thickBot="1">
      <c r="E62" s="45" t="s">
        <v>30</v>
      </c>
      <c r="F62" s="53"/>
      <c r="G62" s="53"/>
      <c r="H62" s="53"/>
      <c r="I62" s="53"/>
      <c r="J62" s="53"/>
      <c r="K62" s="53"/>
      <c r="L62" s="53"/>
      <c r="M62" s="46"/>
    </row>
    <row r="63" spans="5:13" ht="15" thickBot="1">
      <c r="E63" s="9"/>
      <c r="F63" s="25"/>
      <c r="G63" s="25"/>
      <c r="H63" s="25"/>
      <c r="I63" s="25"/>
      <c r="J63" s="25"/>
      <c r="K63" s="25"/>
      <c r="L63" s="25"/>
      <c r="M63" s="20"/>
    </row>
    <row r="64" spans="5:13" ht="15" thickBot="1">
      <c r="E64" s="17"/>
      <c r="F64" s="7" t="s">
        <v>22</v>
      </c>
      <c r="G64" s="1" t="s">
        <v>9</v>
      </c>
      <c r="H64" s="8" t="s">
        <v>32</v>
      </c>
      <c r="J64" s="7" t="s">
        <v>45</v>
      </c>
      <c r="K64" s="1" t="s">
        <v>46</v>
      </c>
      <c r="M64" s="22"/>
    </row>
    <row r="65" spans="5:13" ht="15" thickBot="1">
      <c r="E65" s="17"/>
      <c r="F65" s="29" t="s">
        <v>44</v>
      </c>
      <c r="G65" s="14">
        <v>2</v>
      </c>
      <c r="H65" s="22">
        <f>G65</f>
        <v>2</v>
      </c>
      <c r="J65" s="3" t="s">
        <v>45</v>
      </c>
      <c r="K65" s="5">
        <f>SUM(G69/2)</f>
        <v>10</v>
      </c>
      <c r="M65" s="22"/>
    </row>
    <row r="66" spans="5:13" ht="15" thickBot="1">
      <c r="E66" s="17"/>
      <c r="F66" s="29" t="s">
        <v>18</v>
      </c>
      <c r="G66" s="14">
        <v>4</v>
      </c>
      <c r="H66" s="14">
        <f>H65+G66</f>
        <v>6</v>
      </c>
      <c r="J66" s="7" t="s">
        <v>45</v>
      </c>
      <c r="K66" s="31" t="s">
        <v>17</v>
      </c>
      <c r="M66" s="22"/>
    </row>
    <row r="67" spans="5:13" ht="15" thickBot="1">
      <c r="E67" s="17"/>
      <c r="F67" s="14" t="s">
        <v>17</v>
      </c>
      <c r="G67" s="14">
        <v>6</v>
      </c>
      <c r="H67" s="14">
        <f t="shared" ref="H67:H68" si="3">H66+G67</f>
        <v>12</v>
      </c>
      <c r="J67" s="6"/>
      <c r="K67" s="32"/>
      <c r="M67" s="22"/>
    </row>
    <row r="68" spans="5:13" ht="15" thickBot="1">
      <c r="E68" s="17"/>
      <c r="F68" s="15" t="s">
        <v>19</v>
      </c>
      <c r="G68" s="15">
        <v>8</v>
      </c>
      <c r="H68" s="14">
        <f t="shared" si="3"/>
        <v>20</v>
      </c>
      <c r="J68" s="45" t="s">
        <v>69</v>
      </c>
      <c r="K68" s="46"/>
      <c r="M68" s="22"/>
    </row>
    <row r="69" spans="5:13" ht="15" thickBot="1">
      <c r="E69" s="17"/>
      <c r="F69" s="7" t="s">
        <v>11</v>
      </c>
      <c r="G69" s="1">
        <f>SUM(G65:G68)</f>
        <v>20</v>
      </c>
      <c r="H69" s="8" t="s">
        <v>52</v>
      </c>
      <c r="J69" s="47"/>
      <c r="K69" s="48"/>
      <c r="M69" s="22"/>
    </row>
    <row r="70" spans="5:13">
      <c r="E70" s="17"/>
      <c r="J70" s="49"/>
      <c r="K70" s="50"/>
      <c r="M70" s="22"/>
    </row>
    <row r="71" spans="5:13" ht="15" thickBot="1">
      <c r="E71" s="17"/>
      <c r="J71" s="51"/>
      <c r="K71" s="52"/>
      <c r="M71" s="22"/>
    </row>
    <row r="72" spans="5:13" ht="15" thickBot="1">
      <c r="E72" s="17"/>
      <c r="M72" s="22"/>
    </row>
    <row r="73" spans="5:13" ht="15" thickBot="1">
      <c r="E73" s="17"/>
      <c r="J73" s="7" t="s">
        <v>48</v>
      </c>
      <c r="K73" s="1">
        <v>20</v>
      </c>
      <c r="M73" s="22"/>
    </row>
    <row r="74" spans="5:13" ht="15" thickBot="1">
      <c r="E74" s="17"/>
      <c r="J74" s="10" t="s">
        <v>49</v>
      </c>
      <c r="K74" s="30">
        <f>K65</f>
        <v>10</v>
      </c>
      <c r="M74" s="22"/>
    </row>
    <row r="75" spans="5:13" ht="15" thickBot="1">
      <c r="E75" s="17"/>
      <c r="J75" s="7" t="s">
        <v>32</v>
      </c>
      <c r="K75" s="1">
        <f>H66</f>
        <v>6</v>
      </c>
      <c r="M75" s="22"/>
    </row>
    <row r="76" spans="5:13" ht="15" thickBot="1">
      <c r="E76" s="17"/>
      <c r="J76" s="10" t="s">
        <v>9</v>
      </c>
      <c r="K76" s="30">
        <f>G67</f>
        <v>6</v>
      </c>
      <c r="M76" s="22"/>
    </row>
    <row r="77" spans="5:13" ht="15" thickBot="1">
      <c r="E77" s="17"/>
      <c r="J77" s="7" t="s">
        <v>50</v>
      </c>
      <c r="K77" s="1">
        <v>10</v>
      </c>
      <c r="M77" s="22"/>
    </row>
    <row r="78" spans="5:13" ht="15" thickBot="1">
      <c r="E78" s="17"/>
      <c r="M78" s="22"/>
    </row>
    <row r="79" spans="5:13" ht="15" thickBot="1">
      <c r="E79" s="17"/>
      <c r="J79" s="45" t="s">
        <v>27</v>
      </c>
      <c r="K79" s="46"/>
      <c r="M79" s="22"/>
    </row>
    <row r="80" spans="5:13" ht="15" thickBot="1">
      <c r="E80" s="17"/>
      <c r="J80" s="45" t="s">
        <v>51</v>
      </c>
      <c r="K80" s="46"/>
      <c r="M80" s="22"/>
    </row>
    <row r="81" spans="5:13" ht="15" thickBot="1">
      <c r="E81" s="17"/>
      <c r="J81" s="54">
        <f>K73+((K74-K75)/K76)*K77</f>
        <v>26.666666666666664</v>
      </c>
      <c r="K81" s="55"/>
      <c r="M81" s="22"/>
    </row>
    <row r="82" spans="5:13" ht="15" thickBot="1">
      <c r="E82" s="19"/>
      <c r="F82" s="26"/>
      <c r="G82" s="26"/>
      <c r="H82" s="26"/>
      <c r="I82" s="26"/>
      <c r="J82" s="26"/>
      <c r="K82" s="26"/>
      <c r="L82" s="26"/>
      <c r="M82" s="23"/>
    </row>
    <row r="83" spans="5:13" ht="15" thickBot="1">
      <c r="E83" s="9"/>
      <c r="F83" s="25"/>
      <c r="G83" s="25"/>
      <c r="H83" s="25"/>
      <c r="I83" s="25"/>
      <c r="J83" s="25"/>
      <c r="K83" s="25"/>
      <c r="L83" s="25"/>
      <c r="M83" s="20"/>
    </row>
    <row r="84" spans="5:13" ht="15" thickBot="1">
      <c r="E84" s="17"/>
      <c r="F84" s="7" t="s">
        <v>22</v>
      </c>
      <c r="G84" s="1" t="s">
        <v>9</v>
      </c>
      <c r="H84" s="8" t="s">
        <v>32</v>
      </c>
      <c r="J84" s="7" t="s">
        <v>45</v>
      </c>
      <c r="K84" s="1" t="s">
        <v>46</v>
      </c>
      <c r="M84" s="22"/>
    </row>
    <row r="85" spans="5:13" ht="15" thickBot="1">
      <c r="E85" s="17"/>
      <c r="F85" s="29" t="s">
        <v>53</v>
      </c>
      <c r="G85" s="14">
        <v>5</v>
      </c>
      <c r="H85" s="22">
        <f>G85</f>
        <v>5</v>
      </c>
      <c r="J85" s="3" t="s">
        <v>45</v>
      </c>
      <c r="K85" s="5">
        <f>SUM(G90/2)</f>
        <v>19.5</v>
      </c>
      <c r="M85" s="22"/>
    </row>
    <row r="86" spans="5:13" ht="15" thickBot="1">
      <c r="E86" s="17"/>
      <c r="F86" s="29" t="s">
        <v>54</v>
      </c>
      <c r="G86" s="14">
        <v>8</v>
      </c>
      <c r="H86" s="14">
        <f>H85+G86</f>
        <v>13</v>
      </c>
      <c r="J86" s="7" t="s">
        <v>45</v>
      </c>
      <c r="K86" s="31" t="s">
        <v>47</v>
      </c>
      <c r="M86" s="22"/>
    </row>
    <row r="87" spans="5:13" ht="15" thickBot="1">
      <c r="E87" s="17"/>
      <c r="F87" s="14" t="s">
        <v>47</v>
      </c>
      <c r="G87" s="14">
        <v>7</v>
      </c>
      <c r="H87" s="14">
        <f t="shared" ref="H87:H89" si="4">H86+G87</f>
        <v>20</v>
      </c>
      <c r="J87" s="6"/>
      <c r="K87" s="32"/>
      <c r="M87" s="22"/>
    </row>
    <row r="88" spans="5:13" ht="15" thickBot="1">
      <c r="E88" s="17"/>
      <c r="F88" s="14" t="s">
        <v>55</v>
      </c>
      <c r="G88" s="14">
        <v>5</v>
      </c>
      <c r="H88" s="14">
        <f t="shared" si="4"/>
        <v>25</v>
      </c>
      <c r="J88" s="45" t="s">
        <v>69</v>
      </c>
      <c r="K88" s="46"/>
      <c r="M88" s="22"/>
    </row>
    <row r="89" spans="5:13" ht="15" thickBot="1">
      <c r="E89" s="17"/>
      <c r="F89" s="15" t="s">
        <v>56</v>
      </c>
      <c r="G89" s="15">
        <v>14</v>
      </c>
      <c r="H89" s="14">
        <f t="shared" si="4"/>
        <v>39</v>
      </c>
      <c r="J89" s="47"/>
      <c r="K89" s="48"/>
      <c r="M89" s="22"/>
    </row>
    <row r="90" spans="5:13" ht="15" thickBot="1">
      <c r="E90" s="17"/>
      <c r="F90" s="7" t="s">
        <v>11</v>
      </c>
      <c r="G90" s="1">
        <f>SUM(G85:G89)</f>
        <v>39</v>
      </c>
      <c r="H90" s="8" t="s">
        <v>52</v>
      </c>
      <c r="J90" s="49"/>
      <c r="K90" s="50"/>
      <c r="M90" s="22"/>
    </row>
    <row r="91" spans="5:13" ht="15" thickBot="1">
      <c r="E91" s="17"/>
      <c r="J91" s="51"/>
      <c r="K91" s="52"/>
      <c r="M91" s="22"/>
    </row>
    <row r="92" spans="5:13" ht="15" thickBot="1">
      <c r="E92" s="17"/>
      <c r="M92" s="22"/>
    </row>
    <row r="93" spans="5:13" ht="15" thickBot="1">
      <c r="E93" s="17"/>
      <c r="J93" s="7" t="s">
        <v>48</v>
      </c>
      <c r="K93" s="1">
        <v>20</v>
      </c>
      <c r="M93" s="22"/>
    </row>
    <row r="94" spans="5:13" ht="15" thickBot="1">
      <c r="E94" s="17"/>
      <c r="J94" s="10" t="s">
        <v>49</v>
      </c>
      <c r="K94" s="30">
        <f>K85</f>
        <v>19.5</v>
      </c>
      <c r="M94" s="22"/>
    </row>
    <row r="95" spans="5:13" ht="15" thickBot="1">
      <c r="E95" s="17"/>
      <c r="J95" s="7" t="s">
        <v>32</v>
      </c>
      <c r="K95" s="1">
        <f>H86</f>
        <v>13</v>
      </c>
      <c r="M95" s="22"/>
    </row>
    <row r="96" spans="5:13" ht="15" thickBot="1">
      <c r="E96" s="17"/>
      <c r="J96" s="10" t="s">
        <v>9</v>
      </c>
      <c r="K96" s="30">
        <f>G87</f>
        <v>7</v>
      </c>
      <c r="M96" s="22"/>
    </row>
    <row r="97" spans="5:13" ht="15" thickBot="1">
      <c r="E97" s="17"/>
      <c r="J97" s="7" t="s">
        <v>50</v>
      </c>
      <c r="K97" s="1">
        <v>5</v>
      </c>
      <c r="M97" s="22"/>
    </row>
    <row r="98" spans="5:13" ht="15" thickBot="1">
      <c r="E98" s="17"/>
      <c r="M98" s="22"/>
    </row>
    <row r="99" spans="5:13" ht="15" thickBot="1">
      <c r="E99" s="17"/>
      <c r="J99" s="45" t="s">
        <v>27</v>
      </c>
      <c r="K99" s="46"/>
      <c r="M99" s="22"/>
    </row>
    <row r="100" spans="5:13" ht="15" thickBot="1">
      <c r="E100" s="17"/>
      <c r="J100" s="45" t="s">
        <v>51</v>
      </c>
      <c r="K100" s="46"/>
      <c r="M100" s="22"/>
    </row>
    <row r="101" spans="5:13" ht="15" thickBot="1">
      <c r="E101" s="17"/>
      <c r="J101" s="54">
        <f>K93+((K94-K95)/K96)*K97</f>
        <v>24.642857142857142</v>
      </c>
      <c r="K101" s="55"/>
      <c r="M101" s="22"/>
    </row>
    <row r="102" spans="5:13" ht="15" thickBot="1">
      <c r="E102" s="19"/>
      <c r="F102" s="26"/>
      <c r="G102" s="26"/>
      <c r="H102" s="26"/>
      <c r="I102" s="26"/>
      <c r="J102" s="26"/>
      <c r="K102" s="26"/>
      <c r="L102" s="26"/>
      <c r="M102" s="23"/>
    </row>
    <row r="103" spans="5:13" ht="15" thickBot="1">
      <c r="E103" s="9"/>
      <c r="F103" s="25"/>
      <c r="G103" s="25"/>
      <c r="H103" s="25"/>
      <c r="I103" s="25"/>
      <c r="J103" s="25"/>
      <c r="K103" s="25"/>
      <c r="L103" s="25"/>
      <c r="M103" s="20"/>
    </row>
    <row r="104" spans="5:13" ht="15" thickBot="1">
      <c r="E104" s="17"/>
      <c r="F104" s="7" t="s">
        <v>22</v>
      </c>
      <c r="G104" s="1" t="s">
        <v>9</v>
      </c>
      <c r="H104" s="8" t="s">
        <v>32</v>
      </c>
      <c r="J104" s="7" t="s">
        <v>45</v>
      </c>
      <c r="K104" s="1" t="s">
        <v>46</v>
      </c>
      <c r="M104" s="22"/>
    </row>
    <row r="105" spans="5:13" ht="15" thickBot="1">
      <c r="E105" s="17"/>
      <c r="F105" s="29" t="s">
        <v>57</v>
      </c>
      <c r="G105" s="14">
        <v>8</v>
      </c>
      <c r="H105" s="22">
        <f>G105</f>
        <v>8</v>
      </c>
      <c r="J105" s="3" t="s">
        <v>45</v>
      </c>
      <c r="K105" s="5">
        <f>SUM(G110/2)</f>
        <v>17</v>
      </c>
      <c r="M105" s="22"/>
    </row>
    <row r="106" spans="5:13" ht="15" thickBot="1">
      <c r="E106" s="17"/>
      <c r="F106" s="29" t="s">
        <v>58</v>
      </c>
      <c r="G106" s="14">
        <v>7</v>
      </c>
      <c r="H106" s="14">
        <f>H105+G106</f>
        <v>15</v>
      </c>
      <c r="J106" s="7" t="s">
        <v>45</v>
      </c>
      <c r="K106" s="31" t="s">
        <v>59</v>
      </c>
      <c r="M106" s="22"/>
    </row>
    <row r="107" spans="5:13" ht="15" thickBot="1">
      <c r="E107" s="17"/>
      <c r="F107" s="33" t="s">
        <v>59</v>
      </c>
      <c r="G107" s="14">
        <v>5</v>
      </c>
      <c r="H107" s="14">
        <f t="shared" ref="H107:H109" si="5">H106+G107</f>
        <v>20</v>
      </c>
      <c r="J107" s="6"/>
      <c r="K107" s="32"/>
      <c r="M107" s="22"/>
    </row>
    <row r="108" spans="5:13" ht="15" thickBot="1">
      <c r="E108" s="17"/>
      <c r="F108" s="33" t="s">
        <v>60</v>
      </c>
      <c r="G108" s="14">
        <v>4</v>
      </c>
      <c r="H108" s="14">
        <f t="shared" si="5"/>
        <v>24</v>
      </c>
      <c r="J108" s="45" t="s">
        <v>69</v>
      </c>
      <c r="K108" s="46"/>
      <c r="M108" s="22"/>
    </row>
    <row r="109" spans="5:13" ht="15" thickBot="1">
      <c r="E109" s="17"/>
      <c r="F109" s="34" t="s">
        <v>61</v>
      </c>
      <c r="G109" s="15">
        <v>10</v>
      </c>
      <c r="H109" s="14">
        <f t="shared" si="5"/>
        <v>34</v>
      </c>
      <c r="J109" s="47"/>
      <c r="K109" s="48"/>
      <c r="M109" s="22"/>
    </row>
    <row r="110" spans="5:13" ht="15" thickBot="1">
      <c r="E110" s="17"/>
      <c r="F110" s="7" t="s">
        <v>11</v>
      </c>
      <c r="G110" s="1">
        <f>SUM(G105:G109)</f>
        <v>34</v>
      </c>
      <c r="H110" s="8" t="s">
        <v>52</v>
      </c>
      <c r="J110" s="49"/>
      <c r="K110" s="50"/>
      <c r="M110" s="22"/>
    </row>
    <row r="111" spans="5:13" ht="15" thickBot="1">
      <c r="E111" s="17"/>
      <c r="J111" s="51"/>
      <c r="K111" s="52"/>
      <c r="M111" s="22"/>
    </row>
    <row r="112" spans="5:13" ht="15" thickBot="1">
      <c r="E112" s="17"/>
      <c r="M112" s="22"/>
    </row>
    <row r="113" spans="5:13" ht="15" thickBot="1">
      <c r="E113" s="17"/>
      <c r="J113" s="7" t="s">
        <v>48</v>
      </c>
      <c r="K113" s="1">
        <v>6</v>
      </c>
      <c r="M113" s="22"/>
    </row>
    <row r="114" spans="5:13" ht="15" thickBot="1">
      <c r="E114" s="17"/>
      <c r="J114" s="10" t="s">
        <v>49</v>
      </c>
      <c r="K114" s="30">
        <f>K105</f>
        <v>17</v>
      </c>
      <c r="M114" s="22"/>
    </row>
    <row r="115" spans="5:13" ht="15" thickBot="1">
      <c r="E115" s="17"/>
      <c r="J115" s="7" t="s">
        <v>32</v>
      </c>
      <c r="K115" s="1">
        <f>H106</f>
        <v>15</v>
      </c>
      <c r="M115" s="22"/>
    </row>
    <row r="116" spans="5:13" ht="15" thickBot="1">
      <c r="E116" s="17"/>
      <c r="J116" s="10" t="s">
        <v>9</v>
      </c>
      <c r="K116" s="30">
        <f>G107</f>
        <v>5</v>
      </c>
      <c r="M116" s="22"/>
    </row>
    <row r="117" spans="5:13" ht="15" thickBot="1">
      <c r="E117" s="17"/>
      <c r="J117" s="7" t="s">
        <v>50</v>
      </c>
      <c r="K117" s="1">
        <v>2</v>
      </c>
      <c r="M117" s="22"/>
    </row>
    <row r="118" spans="5:13" ht="15" thickBot="1">
      <c r="E118" s="17"/>
      <c r="M118" s="22"/>
    </row>
    <row r="119" spans="5:13" ht="15" thickBot="1">
      <c r="E119" s="17"/>
      <c r="J119" s="45" t="s">
        <v>27</v>
      </c>
      <c r="K119" s="46"/>
      <c r="M119" s="22"/>
    </row>
    <row r="120" spans="5:13" ht="15" thickBot="1">
      <c r="E120" s="17"/>
      <c r="J120" s="45" t="s">
        <v>51</v>
      </c>
      <c r="K120" s="46"/>
      <c r="M120" s="22"/>
    </row>
    <row r="121" spans="5:13" ht="15" thickBot="1">
      <c r="E121" s="17"/>
      <c r="J121" s="54">
        <f>K113+((K114-K115)/K116)*K117</f>
        <v>6.8</v>
      </c>
      <c r="K121" s="55"/>
      <c r="M121" s="22"/>
    </row>
    <row r="122" spans="5:13" ht="15" thickBot="1">
      <c r="E122" s="19"/>
      <c r="F122" s="26"/>
      <c r="G122" s="26"/>
      <c r="H122" s="26"/>
      <c r="I122" s="26"/>
      <c r="J122" s="26"/>
      <c r="K122" s="26"/>
      <c r="L122" s="26"/>
      <c r="M122" s="23"/>
    </row>
  </sheetData>
  <sortState xmlns:xlrd2="http://schemas.microsoft.com/office/spreadsheetml/2017/richdata2" ref="F20:F29">
    <sortCondition ref="F20:F29"/>
  </sortState>
  <mergeCells count="32">
    <mergeCell ref="E2:M2"/>
    <mergeCell ref="E3:M3"/>
    <mergeCell ref="E31:M31"/>
    <mergeCell ref="E32:M32"/>
    <mergeCell ref="J36:K36"/>
    <mergeCell ref="J25:K27"/>
    <mergeCell ref="E17:M17"/>
    <mergeCell ref="J24:K24"/>
    <mergeCell ref="J21:K22"/>
    <mergeCell ref="E4:M4"/>
    <mergeCell ref="J8:K9"/>
    <mergeCell ref="J12:K14"/>
    <mergeCell ref="J11:K11"/>
    <mergeCell ref="J68:K68"/>
    <mergeCell ref="J69:K71"/>
    <mergeCell ref="E61:M61"/>
    <mergeCell ref="E62:M62"/>
    <mergeCell ref="E43:M43"/>
    <mergeCell ref="J50:K50"/>
    <mergeCell ref="J79:K79"/>
    <mergeCell ref="J80:K80"/>
    <mergeCell ref="J81:K81"/>
    <mergeCell ref="J88:K88"/>
    <mergeCell ref="J89:K91"/>
    <mergeCell ref="J99:K99"/>
    <mergeCell ref="J100:K100"/>
    <mergeCell ref="J101:K101"/>
    <mergeCell ref="J121:K121"/>
    <mergeCell ref="J108:K108"/>
    <mergeCell ref="J109:K111"/>
    <mergeCell ref="J119:K119"/>
    <mergeCell ref="J120:K120"/>
  </mergeCells>
  <pageMargins left="0.7" right="0.7" top="0.75" bottom="0.75" header="0.3" footer="0.3"/>
  <pageSetup orientation="portrait" horizontalDpi="1200" verticalDpi="1200" r:id="rId1"/>
  <ignoredErrors>
    <ignoredError sqref="F66 F85" twoDigitTextYea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61903-4EEE-4558-9F26-9B3012F08295}">
  <dimension ref="E1:M134"/>
  <sheetViews>
    <sheetView topLeftCell="A82" zoomScale="50" zoomScaleNormal="50" workbookViewId="0">
      <selection activeCell="H100" sqref="H100"/>
    </sheetView>
  </sheetViews>
  <sheetFormatPr defaultColWidth="12.77734375" defaultRowHeight="14.4"/>
  <cols>
    <col min="1" max="1" width="8.33203125" style="12" customWidth="1"/>
    <col min="2" max="16384" width="12.77734375" style="12"/>
  </cols>
  <sheetData>
    <row r="1" spans="5:13" ht="15" thickBot="1"/>
    <row r="2" spans="5:13" ht="32.4" customHeight="1" thickBot="1">
      <c r="E2" s="42" t="s">
        <v>62</v>
      </c>
      <c r="F2" s="43"/>
      <c r="G2" s="43"/>
      <c r="H2" s="43"/>
      <c r="I2" s="43"/>
      <c r="J2" s="43"/>
      <c r="K2" s="43"/>
      <c r="L2" s="43"/>
      <c r="M2" s="44"/>
    </row>
    <row r="3" spans="5:13" ht="15" thickBot="1">
      <c r="E3" s="45" t="s">
        <v>39</v>
      </c>
      <c r="F3" s="53"/>
      <c r="G3" s="53"/>
      <c r="H3" s="53"/>
      <c r="I3" s="53"/>
      <c r="J3" s="53"/>
      <c r="K3" s="53"/>
      <c r="L3" s="53"/>
      <c r="M3" s="46"/>
    </row>
    <row r="4" spans="5:13" ht="15" thickBot="1">
      <c r="E4" s="16"/>
      <c r="F4" s="25"/>
      <c r="G4" s="25"/>
      <c r="H4" s="25"/>
      <c r="I4" s="25"/>
      <c r="J4" s="25"/>
      <c r="K4" s="25"/>
      <c r="L4" s="25"/>
      <c r="M4" s="20"/>
    </row>
    <row r="5" spans="5:13" ht="15" thickBot="1">
      <c r="E5" s="17"/>
      <c r="G5" s="1" t="s">
        <v>1</v>
      </c>
      <c r="I5" s="38" t="s">
        <v>62</v>
      </c>
      <c r="J5" s="6"/>
      <c r="M5" s="22"/>
    </row>
    <row r="6" spans="5:13" ht="15" thickBot="1">
      <c r="E6" s="17"/>
      <c r="G6" s="13">
        <v>10</v>
      </c>
      <c r="I6" s="1">
        <f>MODE(G6:G14)</f>
        <v>8</v>
      </c>
      <c r="J6" s="6"/>
      <c r="M6" s="22"/>
    </row>
    <row r="7" spans="5:13">
      <c r="E7" s="17"/>
      <c r="G7" s="14">
        <v>8</v>
      </c>
      <c r="I7" s="35"/>
      <c r="J7" s="35"/>
      <c r="M7" s="22"/>
    </row>
    <row r="8" spans="5:13">
      <c r="E8" s="17"/>
      <c r="G8" s="14">
        <v>14</v>
      </c>
      <c r="J8" s="35"/>
      <c r="M8" s="22"/>
    </row>
    <row r="9" spans="5:13">
      <c r="E9" s="17"/>
      <c r="G9" s="14">
        <v>25</v>
      </c>
      <c r="I9" s="6"/>
      <c r="J9" s="6"/>
      <c r="M9" s="22"/>
    </row>
    <row r="10" spans="5:13">
      <c r="E10" s="17"/>
      <c r="G10" s="14">
        <v>8</v>
      </c>
      <c r="H10" s="6"/>
      <c r="I10" s="6"/>
      <c r="J10" s="6"/>
      <c r="M10" s="22"/>
    </row>
    <row r="11" spans="5:13">
      <c r="E11" s="17"/>
      <c r="G11" s="14">
        <v>9</v>
      </c>
      <c r="H11" s="6"/>
      <c r="I11" s="6"/>
      <c r="J11" s="6"/>
      <c r="M11" s="22"/>
    </row>
    <row r="12" spans="5:13">
      <c r="E12" s="17"/>
      <c r="G12" s="14">
        <v>54</v>
      </c>
      <c r="I12" s="6"/>
      <c r="J12" s="6"/>
      <c r="M12" s="22"/>
    </row>
    <row r="13" spans="5:13">
      <c r="E13" s="17"/>
      <c r="G13" s="14">
        <v>7</v>
      </c>
      <c r="I13" s="6"/>
      <c r="J13" s="6"/>
      <c r="M13" s="22"/>
    </row>
    <row r="14" spans="5:13" ht="15" thickBot="1">
      <c r="E14" s="17"/>
      <c r="G14" s="15">
        <v>8</v>
      </c>
      <c r="M14" s="22"/>
    </row>
    <row r="15" spans="5:13" ht="15" thickBot="1">
      <c r="E15" s="17"/>
      <c r="I15" s="6"/>
      <c r="J15" s="6"/>
      <c r="M15" s="22"/>
    </row>
    <row r="16" spans="5:13" ht="15" thickBot="1">
      <c r="E16" s="16"/>
      <c r="F16" s="25"/>
      <c r="G16" s="25"/>
      <c r="H16" s="25"/>
      <c r="I16" s="25"/>
      <c r="J16" s="25"/>
      <c r="K16" s="25"/>
      <c r="L16" s="25"/>
      <c r="M16" s="20"/>
    </row>
    <row r="17" spans="5:13" ht="15" thickBot="1">
      <c r="E17" s="17"/>
      <c r="G17" s="1" t="s">
        <v>1</v>
      </c>
      <c r="I17" s="38" t="s">
        <v>62</v>
      </c>
      <c r="J17" s="6"/>
      <c r="M17" s="22"/>
    </row>
    <row r="18" spans="5:13" ht="15" thickBot="1">
      <c r="E18" s="17"/>
      <c r="G18" s="13">
        <v>50</v>
      </c>
      <c r="I18" s="1">
        <f>MODE(G18:G27)</f>
        <v>50</v>
      </c>
      <c r="J18" s="6"/>
      <c r="M18" s="22"/>
    </row>
    <row r="19" spans="5:13">
      <c r="E19" s="17"/>
      <c r="G19" s="14">
        <v>26</v>
      </c>
      <c r="I19" s="37"/>
      <c r="J19" s="37"/>
      <c r="M19" s="22"/>
    </row>
    <row r="20" spans="5:13">
      <c r="E20" s="17"/>
      <c r="G20" s="14">
        <v>50</v>
      </c>
      <c r="I20" s="37"/>
      <c r="J20" s="37"/>
      <c r="M20" s="22"/>
    </row>
    <row r="21" spans="5:13">
      <c r="E21" s="17"/>
      <c r="G21" s="14">
        <v>98</v>
      </c>
      <c r="I21" s="6"/>
      <c r="J21" s="6"/>
      <c r="M21" s="22"/>
    </row>
    <row r="22" spans="5:13">
      <c r="E22" s="17"/>
      <c r="G22" s="14">
        <v>25</v>
      </c>
      <c r="H22" s="6"/>
      <c r="I22" s="36"/>
      <c r="J22" s="36"/>
      <c r="M22" s="22"/>
    </row>
    <row r="23" spans="5:13">
      <c r="E23" s="17"/>
      <c r="G23" s="14">
        <v>74</v>
      </c>
      <c r="H23" s="6"/>
      <c r="I23" s="36"/>
      <c r="J23" s="36"/>
      <c r="M23" s="22"/>
    </row>
    <row r="24" spans="5:13">
      <c r="E24" s="17"/>
      <c r="G24" s="14">
        <v>25</v>
      </c>
      <c r="I24" s="36"/>
      <c r="J24" s="36"/>
      <c r="M24" s="22"/>
    </row>
    <row r="25" spans="5:13">
      <c r="E25" s="17"/>
      <c r="G25" s="14">
        <v>96</v>
      </c>
      <c r="I25" s="36"/>
      <c r="J25" s="36"/>
      <c r="M25" s="22"/>
    </row>
    <row r="26" spans="5:13">
      <c r="E26" s="17"/>
      <c r="G26" s="14">
        <v>25</v>
      </c>
      <c r="M26" s="22"/>
    </row>
    <row r="27" spans="5:13" ht="15" thickBot="1">
      <c r="E27" s="17"/>
      <c r="G27" s="15">
        <v>50</v>
      </c>
      <c r="I27" s="36"/>
      <c r="J27" s="36"/>
      <c r="M27" s="22"/>
    </row>
    <row r="28" spans="5:13" ht="15" thickBot="1">
      <c r="E28" s="19"/>
      <c r="F28" s="26"/>
      <c r="G28" s="26"/>
      <c r="H28" s="26"/>
      <c r="I28" s="26"/>
      <c r="J28" s="26"/>
      <c r="K28" s="26"/>
      <c r="L28" s="26"/>
      <c r="M28" s="23"/>
    </row>
    <row r="29" spans="5:13" ht="15" thickBot="1">
      <c r="E29" s="45" t="s">
        <v>63</v>
      </c>
      <c r="F29" s="53"/>
      <c r="G29" s="53"/>
      <c r="H29" s="53"/>
      <c r="I29" s="53"/>
      <c r="J29" s="53"/>
      <c r="K29" s="53"/>
      <c r="L29" s="53"/>
      <c r="M29" s="46"/>
    </row>
    <row r="30" spans="5:13" ht="15" thickBot="1">
      <c r="E30" s="16"/>
      <c r="F30" s="25"/>
      <c r="G30" s="25"/>
      <c r="H30" s="25"/>
      <c r="I30" s="25"/>
      <c r="J30" s="25"/>
      <c r="K30" s="25"/>
      <c r="L30" s="25"/>
      <c r="M30" s="20"/>
    </row>
    <row r="31" spans="5:13" ht="15" thickBot="1">
      <c r="E31" s="17"/>
      <c r="G31" s="1" t="s">
        <v>1</v>
      </c>
      <c r="I31" s="45" t="s">
        <v>69</v>
      </c>
      <c r="J31" s="46"/>
      <c r="M31" s="22"/>
    </row>
    <row r="32" spans="5:13">
      <c r="E32" s="17"/>
      <c r="G32" s="13">
        <v>12</v>
      </c>
      <c r="I32" s="75"/>
      <c r="J32" s="76"/>
      <c r="M32" s="22"/>
    </row>
    <row r="33" spans="5:13" ht="15" thickBot="1">
      <c r="E33" s="17"/>
      <c r="G33" s="14">
        <v>52</v>
      </c>
      <c r="I33" s="77"/>
      <c r="J33" s="78"/>
      <c r="M33" s="22"/>
    </row>
    <row r="34" spans="5:13" ht="15" thickBot="1">
      <c r="E34" s="17"/>
      <c r="G34" s="14">
        <v>59</v>
      </c>
      <c r="M34" s="22"/>
    </row>
    <row r="35" spans="5:13" ht="15" thickBot="1">
      <c r="E35" s="17"/>
      <c r="G35" s="14">
        <v>65</v>
      </c>
      <c r="I35" s="7" t="s">
        <v>0</v>
      </c>
      <c r="J35" s="1">
        <f>AVERAGE(G32:G38)</f>
        <v>44.285714285714285</v>
      </c>
      <c r="M35" s="22"/>
    </row>
    <row r="36" spans="5:13" ht="15" thickBot="1">
      <c r="E36" s="17"/>
      <c r="G36" s="14">
        <v>25</v>
      </c>
      <c r="I36" s="7" t="s">
        <v>27</v>
      </c>
      <c r="J36" s="1">
        <f>MEDIAN(G32:G38)</f>
        <v>52</v>
      </c>
      <c r="M36" s="22"/>
    </row>
    <row r="37" spans="5:13" ht="15" thickBot="1">
      <c r="E37" s="17"/>
      <c r="G37" s="14">
        <v>62</v>
      </c>
      <c r="I37" s="3" t="s">
        <v>62</v>
      </c>
      <c r="J37" s="5">
        <f>((3*J36)-2*(J35))</f>
        <v>67.428571428571431</v>
      </c>
      <c r="M37" s="22"/>
    </row>
    <row r="38" spans="5:13" ht="15" thickBot="1">
      <c r="E38" s="17"/>
      <c r="G38" s="15">
        <v>35</v>
      </c>
      <c r="M38" s="22"/>
    </row>
    <row r="39" spans="5:13" ht="15" thickBot="1">
      <c r="E39" s="19"/>
      <c r="F39" s="26"/>
      <c r="G39" s="26"/>
      <c r="H39" s="26"/>
      <c r="K39" s="26"/>
      <c r="L39" s="26"/>
      <c r="M39" s="23"/>
    </row>
    <row r="40" spans="5:13" ht="15" thickBot="1">
      <c r="E40" s="16"/>
      <c r="F40" s="25"/>
      <c r="G40" s="25"/>
      <c r="H40" s="25"/>
      <c r="I40" s="25"/>
      <c r="J40" s="25"/>
      <c r="K40" s="25"/>
      <c r="L40" s="25"/>
      <c r="M40" s="20"/>
    </row>
    <row r="41" spans="5:13" ht="15" thickBot="1">
      <c r="E41" s="17"/>
      <c r="G41" s="1" t="s">
        <v>1</v>
      </c>
      <c r="I41" s="45" t="s">
        <v>69</v>
      </c>
      <c r="J41" s="46"/>
      <c r="M41" s="22"/>
    </row>
    <row r="42" spans="5:13">
      <c r="E42" s="17"/>
      <c r="G42" s="13">
        <v>90</v>
      </c>
      <c r="I42" s="75"/>
      <c r="J42" s="76"/>
      <c r="M42" s="22"/>
    </row>
    <row r="43" spans="5:13" ht="15" thickBot="1">
      <c r="E43" s="17"/>
      <c r="G43" s="14">
        <v>20</v>
      </c>
      <c r="I43" s="77"/>
      <c r="J43" s="78"/>
      <c r="M43" s="22"/>
    </row>
    <row r="44" spans="5:13" ht="15" thickBot="1">
      <c r="E44" s="17"/>
      <c r="G44" s="14">
        <v>30</v>
      </c>
      <c r="M44" s="22"/>
    </row>
    <row r="45" spans="5:13" ht="15" thickBot="1">
      <c r="E45" s="17"/>
      <c r="G45" s="14">
        <v>110</v>
      </c>
      <c r="I45" s="7" t="s">
        <v>0</v>
      </c>
      <c r="J45" s="1">
        <f>AVERAGE(G42:G48)</f>
        <v>74.285714285714292</v>
      </c>
      <c r="M45" s="22"/>
    </row>
    <row r="46" spans="5:13" ht="15" thickBot="1">
      <c r="E46" s="17"/>
      <c r="G46" s="14">
        <v>50</v>
      </c>
      <c r="I46" s="7" t="s">
        <v>27</v>
      </c>
      <c r="J46" s="1">
        <f>MEDIAN(G42:G48)</f>
        <v>70</v>
      </c>
      <c r="M46" s="22"/>
    </row>
    <row r="47" spans="5:13" ht="15" thickBot="1">
      <c r="E47" s="17"/>
      <c r="G47" s="14">
        <v>150</v>
      </c>
      <c r="I47" s="3" t="s">
        <v>62</v>
      </c>
      <c r="J47" s="5">
        <f>((3*J46)-2*(J45))</f>
        <v>61.428571428571416</v>
      </c>
      <c r="M47" s="22"/>
    </row>
    <row r="48" spans="5:13" ht="15" thickBot="1">
      <c r="E48" s="17"/>
      <c r="G48" s="15">
        <v>70</v>
      </c>
      <c r="M48" s="22"/>
    </row>
    <row r="49" spans="5:13" ht="15" thickBot="1">
      <c r="E49" s="19"/>
      <c r="F49" s="26"/>
      <c r="G49" s="26"/>
      <c r="H49" s="26"/>
      <c r="K49" s="26"/>
      <c r="L49" s="26"/>
      <c r="M49" s="23"/>
    </row>
    <row r="50" spans="5:13" ht="15" thickBot="1">
      <c r="E50" s="45" t="s">
        <v>23</v>
      </c>
      <c r="F50" s="53"/>
      <c r="G50" s="53"/>
      <c r="H50" s="53"/>
      <c r="I50" s="53"/>
      <c r="J50" s="53"/>
      <c r="K50" s="53"/>
      <c r="L50" s="53"/>
      <c r="M50" s="46"/>
    </row>
    <row r="51" spans="5:13" ht="15" thickBot="1">
      <c r="E51" s="45" t="s">
        <v>30</v>
      </c>
      <c r="F51" s="53"/>
      <c r="G51" s="53"/>
      <c r="H51" s="53"/>
      <c r="I51" s="53"/>
      <c r="J51" s="53"/>
      <c r="K51" s="53"/>
      <c r="L51" s="53"/>
      <c r="M51" s="46"/>
    </row>
    <row r="52" spans="5:13" ht="15" thickBot="1">
      <c r="E52" s="16"/>
      <c r="F52" s="25"/>
      <c r="G52" s="25"/>
      <c r="H52" s="25"/>
      <c r="I52" s="25"/>
      <c r="J52" s="25"/>
      <c r="K52" s="25"/>
      <c r="L52" s="25"/>
      <c r="M52" s="20"/>
    </row>
    <row r="53" spans="5:13" ht="15" thickBot="1">
      <c r="E53" s="17"/>
      <c r="G53" s="9" t="s">
        <v>22</v>
      </c>
      <c r="H53" s="4" t="s">
        <v>9</v>
      </c>
      <c r="J53" s="45" t="s">
        <v>69</v>
      </c>
      <c r="K53" s="46"/>
      <c r="M53" s="22"/>
    </row>
    <row r="54" spans="5:13">
      <c r="E54" s="17"/>
      <c r="G54" s="39" t="s">
        <v>18</v>
      </c>
      <c r="H54" s="13">
        <v>25</v>
      </c>
      <c r="J54" s="47"/>
      <c r="K54" s="48"/>
      <c r="M54" s="22"/>
    </row>
    <row r="55" spans="5:13">
      <c r="E55" s="17"/>
      <c r="G55" s="17" t="s">
        <v>17</v>
      </c>
      <c r="H55" s="14">
        <v>14</v>
      </c>
      <c r="J55" s="49"/>
      <c r="K55" s="50"/>
      <c r="M55" s="22"/>
    </row>
    <row r="56" spans="5:13" ht="15" thickBot="1">
      <c r="E56" s="17"/>
      <c r="G56" s="17" t="s">
        <v>19</v>
      </c>
      <c r="H56" s="14">
        <v>58</v>
      </c>
      <c r="J56" s="51"/>
      <c r="K56" s="52"/>
      <c r="M56" s="22"/>
    </row>
    <row r="57" spans="5:13" ht="15" thickBot="1">
      <c r="E57" s="17"/>
      <c r="G57" s="18" t="s">
        <v>20</v>
      </c>
      <c r="H57" s="21">
        <v>74</v>
      </c>
      <c r="M57" s="22"/>
    </row>
    <row r="58" spans="5:13" ht="15" thickBot="1">
      <c r="E58" s="17"/>
      <c r="G58" s="19" t="s">
        <v>21</v>
      </c>
      <c r="H58" s="15">
        <v>14</v>
      </c>
      <c r="J58" s="1" t="s">
        <v>65</v>
      </c>
      <c r="K58" s="1" t="s">
        <v>64</v>
      </c>
      <c r="M58" s="22"/>
    </row>
    <row r="59" spans="5:13" ht="15" thickBot="1">
      <c r="E59" s="17"/>
      <c r="J59" s="1" t="s">
        <v>65</v>
      </c>
      <c r="K59" s="21" t="s">
        <v>20</v>
      </c>
      <c r="M59" s="22"/>
    </row>
    <row r="60" spans="5:13" ht="15" thickBot="1">
      <c r="E60" s="17"/>
      <c r="M60" s="22"/>
    </row>
    <row r="61" spans="5:13" ht="15" thickBot="1">
      <c r="E61" s="17"/>
      <c r="J61" s="7" t="s">
        <v>48</v>
      </c>
      <c r="K61" s="1">
        <v>40</v>
      </c>
      <c r="M61" s="22"/>
    </row>
    <row r="62" spans="5:13" ht="15" thickBot="1">
      <c r="E62" s="17"/>
      <c r="J62" s="10" t="s">
        <v>66</v>
      </c>
      <c r="K62" s="30">
        <v>58</v>
      </c>
      <c r="M62" s="22"/>
    </row>
    <row r="63" spans="5:13" ht="15" thickBot="1">
      <c r="E63" s="17"/>
      <c r="J63" s="7" t="s">
        <v>67</v>
      </c>
      <c r="K63" s="1">
        <v>74</v>
      </c>
      <c r="M63" s="22"/>
    </row>
    <row r="64" spans="5:13" ht="15" thickBot="1">
      <c r="E64" s="17"/>
      <c r="J64" s="10" t="s">
        <v>68</v>
      </c>
      <c r="K64" s="30">
        <v>14</v>
      </c>
      <c r="M64" s="22"/>
    </row>
    <row r="65" spans="5:13" ht="15" thickBot="1">
      <c r="E65" s="17"/>
      <c r="J65" s="7" t="s">
        <v>50</v>
      </c>
      <c r="K65" s="1">
        <v>10</v>
      </c>
      <c r="M65" s="22"/>
    </row>
    <row r="66" spans="5:13" ht="15" thickBot="1">
      <c r="E66" s="17"/>
      <c r="M66" s="22"/>
    </row>
    <row r="67" spans="5:13" ht="15" thickBot="1">
      <c r="E67" s="17"/>
      <c r="J67" s="45" t="s">
        <v>62</v>
      </c>
      <c r="K67" s="46"/>
      <c r="M67" s="22"/>
    </row>
    <row r="68" spans="5:13" ht="15" thickBot="1">
      <c r="E68" s="17"/>
      <c r="J68" s="49" t="s">
        <v>70</v>
      </c>
      <c r="K68" s="50"/>
      <c r="M68" s="22"/>
    </row>
    <row r="69" spans="5:13" ht="15" thickBot="1">
      <c r="E69" s="17"/>
      <c r="J69" s="54">
        <f>K61+((K63-K62)/(2*K63-K62-K64))*K65</f>
        <v>42.10526315789474</v>
      </c>
      <c r="K69" s="55"/>
      <c r="M69" s="22"/>
    </row>
    <row r="70" spans="5:13" ht="15" thickBot="1">
      <c r="E70" s="19"/>
      <c r="F70" s="26"/>
      <c r="G70" s="26"/>
      <c r="H70" s="26"/>
      <c r="I70" s="26"/>
      <c r="J70" s="26"/>
      <c r="K70" s="26"/>
      <c r="L70" s="26"/>
      <c r="M70" s="23"/>
    </row>
    <row r="71" spans="5:13" ht="15" thickBot="1">
      <c r="E71" s="16"/>
      <c r="F71" s="25"/>
      <c r="G71" s="25"/>
      <c r="H71" s="25"/>
      <c r="I71" s="25"/>
      <c r="J71" s="25"/>
      <c r="K71" s="25"/>
      <c r="L71" s="25"/>
      <c r="M71" s="20"/>
    </row>
    <row r="72" spans="5:13" ht="15" thickBot="1">
      <c r="E72" s="17"/>
      <c r="G72" s="9" t="s">
        <v>22</v>
      </c>
      <c r="H72" s="4" t="s">
        <v>9</v>
      </c>
      <c r="J72" s="45" t="s">
        <v>69</v>
      </c>
      <c r="K72" s="46"/>
      <c r="M72" s="22"/>
    </row>
    <row r="73" spans="5:13">
      <c r="E73" s="17"/>
      <c r="G73" s="39" t="s">
        <v>44</v>
      </c>
      <c r="H73" s="13">
        <v>2</v>
      </c>
      <c r="J73" s="47"/>
      <c r="K73" s="48"/>
      <c r="M73" s="22"/>
    </row>
    <row r="74" spans="5:13" ht="15" thickBot="1">
      <c r="E74" s="17"/>
      <c r="G74" s="29" t="s">
        <v>18</v>
      </c>
      <c r="H74" s="14">
        <v>4</v>
      </c>
      <c r="J74" s="49"/>
      <c r="K74" s="50"/>
      <c r="M74" s="22"/>
    </row>
    <row r="75" spans="5:13" ht="15" thickBot="1">
      <c r="E75" s="17"/>
      <c r="G75" s="18" t="s">
        <v>17</v>
      </c>
      <c r="H75" s="21">
        <v>8</v>
      </c>
      <c r="J75" s="51"/>
      <c r="K75" s="52"/>
      <c r="M75" s="22"/>
    </row>
    <row r="76" spans="5:13" ht="15" thickBot="1">
      <c r="E76" s="17"/>
      <c r="G76" s="19" t="s">
        <v>19</v>
      </c>
      <c r="H76" s="15">
        <v>6</v>
      </c>
      <c r="M76" s="22"/>
    </row>
    <row r="77" spans="5:13" ht="15" thickBot="1">
      <c r="E77" s="17"/>
      <c r="J77" s="1" t="s">
        <v>65</v>
      </c>
      <c r="K77" s="1" t="s">
        <v>64</v>
      </c>
      <c r="M77" s="22"/>
    </row>
    <row r="78" spans="5:13" ht="15" thickBot="1">
      <c r="E78" s="17"/>
      <c r="J78" s="1" t="s">
        <v>65</v>
      </c>
      <c r="K78" s="21" t="s">
        <v>17</v>
      </c>
      <c r="M78" s="22"/>
    </row>
    <row r="79" spans="5:13" ht="15" thickBot="1">
      <c r="E79" s="17"/>
      <c r="M79" s="22"/>
    </row>
    <row r="80" spans="5:13" ht="15" thickBot="1">
      <c r="E80" s="17"/>
      <c r="J80" s="7" t="s">
        <v>48</v>
      </c>
      <c r="K80" s="1">
        <v>20</v>
      </c>
      <c r="M80" s="22"/>
    </row>
    <row r="81" spans="5:13" ht="15" thickBot="1">
      <c r="E81" s="17"/>
      <c r="J81" s="10" t="s">
        <v>66</v>
      </c>
      <c r="K81" s="30">
        <v>4</v>
      </c>
      <c r="M81" s="22"/>
    </row>
    <row r="82" spans="5:13" ht="15" thickBot="1">
      <c r="E82" s="17"/>
      <c r="J82" s="7" t="s">
        <v>67</v>
      </c>
      <c r="K82" s="1">
        <v>8</v>
      </c>
      <c r="M82" s="22"/>
    </row>
    <row r="83" spans="5:13" ht="15" thickBot="1">
      <c r="E83" s="17"/>
      <c r="J83" s="10" t="s">
        <v>68</v>
      </c>
      <c r="K83" s="30">
        <v>6</v>
      </c>
      <c r="M83" s="22"/>
    </row>
    <row r="84" spans="5:13" ht="15" thickBot="1">
      <c r="E84" s="17"/>
      <c r="J84" s="7" t="s">
        <v>50</v>
      </c>
      <c r="K84" s="1">
        <v>10</v>
      </c>
      <c r="M84" s="22"/>
    </row>
    <row r="85" spans="5:13" ht="15" thickBot="1">
      <c r="E85" s="17"/>
      <c r="M85" s="22"/>
    </row>
    <row r="86" spans="5:13" ht="15" thickBot="1">
      <c r="E86" s="17"/>
      <c r="J86" s="45" t="s">
        <v>62</v>
      </c>
      <c r="K86" s="46"/>
      <c r="M86" s="22"/>
    </row>
    <row r="87" spans="5:13" ht="15" thickBot="1">
      <c r="E87" s="17"/>
      <c r="J87" s="49" t="s">
        <v>70</v>
      </c>
      <c r="K87" s="50"/>
      <c r="M87" s="22"/>
    </row>
    <row r="88" spans="5:13" ht="15" thickBot="1">
      <c r="E88" s="17"/>
      <c r="J88" s="54">
        <f>K80+((K82-K81)/(2*K82-K81-K83))*K84</f>
        <v>26.666666666666664</v>
      </c>
      <c r="K88" s="55"/>
      <c r="M88" s="22"/>
    </row>
    <row r="89" spans="5:13" ht="15" thickBot="1">
      <c r="E89" s="19"/>
      <c r="F89" s="26"/>
      <c r="G89" s="26"/>
      <c r="H89" s="26"/>
      <c r="I89" s="26"/>
      <c r="J89" s="26"/>
      <c r="K89" s="26"/>
      <c r="L89" s="26"/>
      <c r="M89" s="23"/>
    </row>
    <row r="90" spans="5:13" ht="15" thickBot="1">
      <c r="E90" s="16"/>
      <c r="F90" s="25"/>
      <c r="G90" s="25"/>
      <c r="H90" s="25"/>
      <c r="I90" s="25"/>
      <c r="J90" s="25"/>
      <c r="K90" s="25"/>
      <c r="L90" s="25"/>
      <c r="M90" s="20"/>
    </row>
    <row r="91" spans="5:13" ht="15" customHeight="1" thickBot="1">
      <c r="E91" s="17"/>
      <c r="F91" s="9" t="s">
        <v>22</v>
      </c>
      <c r="G91" s="4" t="s">
        <v>9</v>
      </c>
      <c r="I91" s="60" t="s">
        <v>71</v>
      </c>
      <c r="J91" s="61"/>
      <c r="K91" s="61"/>
      <c r="L91" s="62"/>
      <c r="M91" s="22"/>
    </row>
    <row r="92" spans="5:13" ht="14.4" customHeight="1">
      <c r="E92" s="17"/>
      <c r="F92" s="39" t="s">
        <v>14</v>
      </c>
      <c r="G92" s="13">
        <v>15</v>
      </c>
      <c r="I92" s="63"/>
      <c r="J92" s="64"/>
      <c r="K92" s="64"/>
      <c r="L92" s="65"/>
      <c r="M92" s="22"/>
    </row>
    <row r="93" spans="5:13" ht="15" customHeight="1">
      <c r="E93" s="17"/>
      <c r="F93" s="17" t="s">
        <v>15</v>
      </c>
      <c r="G93" s="14">
        <v>33</v>
      </c>
      <c r="I93" s="63"/>
      <c r="J93" s="64"/>
      <c r="K93" s="64"/>
      <c r="L93" s="65"/>
      <c r="M93" s="22"/>
    </row>
    <row r="94" spans="5:13" ht="14.4" customHeight="1" thickBot="1">
      <c r="E94" s="17"/>
      <c r="F94" s="17" t="s">
        <v>24</v>
      </c>
      <c r="G94" s="14">
        <v>63</v>
      </c>
      <c r="I94" s="66"/>
      <c r="J94" s="67"/>
      <c r="K94" s="67"/>
      <c r="L94" s="68"/>
      <c r="M94" s="22"/>
    </row>
    <row r="95" spans="5:13" ht="14.4" customHeight="1">
      <c r="E95" s="17"/>
      <c r="F95" s="17" t="s">
        <v>25</v>
      </c>
      <c r="G95" s="14">
        <v>85</v>
      </c>
      <c r="I95" s="69"/>
      <c r="J95" s="70"/>
      <c r="K95" s="70"/>
      <c r="L95" s="71"/>
      <c r="M95" s="22"/>
    </row>
    <row r="96" spans="5:13" ht="15" customHeight="1" thickBot="1">
      <c r="E96" s="17"/>
      <c r="F96" s="19" t="s">
        <v>26</v>
      </c>
      <c r="G96" s="15">
        <v>100</v>
      </c>
      <c r="I96" s="72"/>
      <c r="J96" s="73"/>
      <c r="K96" s="73"/>
      <c r="L96" s="74"/>
      <c r="M96" s="22"/>
    </row>
    <row r="97" spans="5:13" ht="15" thickBot="1">
      <c r="E97" s="17"/>
      <c r="G97" s="6"/>
      <c r="H97" s="6"/>
      <c r="J97" s="6"/>
      <c r="M97" s="22"/>
    </row>
    <row r="98" spans="5:13" ht="15" thickBot="1">
      <c r="E98" s="17"/>
      <c r="G98" s="9" t="s">
        <v>22</v>
      </c>
      <c r="H98" s="1" t="s">
        <v>72</v>
      </c>
      <c r="I98" s="4" t="s">
        <v>9</v>
      </c>
      <c r="J98" s="1" t="s">
        <v>32</v>
      </c>
      <c r="K98" s="1" t="s">
        <v>10</v>
      </c>
      <c r="M98" s="22"/>
    </row>
    <row r="99" spans="5:13">
      <c r="E99" s="17"/>
      <c r="G99" s="39" t="s">
        <v>14</v>
      </c>
      <c r="H99" s="13">
        <f>(200+100)/2</f>
        <v>150</v>
      </c>
      <c r="I99" s="13">
        <v>15</v>
      </c>
      <c r="J99" s="13">
        <f>I99</f>
        <v>15</v>
      </c>
      <c r="K99" s="13">
        <f>H99*I99</f>
        <v>2250</v>
      </c>
      <c r="M99" s="22"/>
    </row>
    <row r="100" spans="5:13">
      <c r="E100" s="17"/>
      <c r="G100" s="17" t="s">
        <v>15</v>
      </c>
      <c r="H100" s="14">
        <f>(300+200)/2</f>
        <v>250</v>
      </c>
      <c r="I100" s="14">
        <v>33</v>
      </c>
      <c r="J100" s="14">
        <f>J99+I100</f>
        <v>48</v>
      </c>
      <c r="K100" s="14">
        <f>H100*I100</f>
        <v>8250</v>
      </c>
      <c r="M100" s="22"/>
    </row>
    <row r="101" spans="5:13">
      <c r="E101" s="17"/>
      <c r="G101" s="17" t="s">
        <v>24</v>
      </c>
      <c r="H101" s="14">
        <f>(400+300)/2</f>
        <v>350</v>
      </c>
      <c r="I101" s="14">
        <v>63</v>
      </c>
      <c r="J101" s="14">
        <f t="shared" ref="J101:J103" si="0">J100+I101</f>
        <v>111</v>
      </c>
      <c r="K101" s="14">
        <f t="shared" ref="K101:K103" si="1">H101*I101</f>
        <v>22050</v>
      </c>
      <c r="M101" s="22"/>
    </row>
    <row r="102" spans="5:13">
      <c r="E102" s="17"/>
      <c r="G102" s="17" t="s">
        <v>25</v>
      </c>
      <c r="H102" s="14">
        <f>(500+400)/2</f>
        <v>450</v>
      </c>
      <c r="I102" s="14">
        <v>85</v>
      </c>
      <c r="J102" s="14">
        <f t="shared" si="0"/>
        <v>196</v>
      </c>
      <c r="K102" s="14">
        <f t="shared" si="1"/>
        <v>38250</v>
      </c>
      <c r="M102" s="22"/>
    </row>
    <row r="103" spans="5:13" ht="15" thickBot="1">
      <c r="E103" s="17"/>
      <c r="G103" s="19" t="s">
        <v>26</v>
      </c>
      <c r="H103" s="15">
        <f>(600+500)/2</f>
        <v>550</v>
      </c>
      <c r="I103" s="15">
        <v>100</v>
      </c>
      <c r="J103" s="15">
        <f t="shared" si="0"/>
        <v>296</v>
      </c>
      <c r="K103" s="15">
        <f t="shared" si="1"/>
        <v>55000</v>
      </c>
      <c r="M103" s="22"/>
    </row>
    <row r="104" spans="5:13" ht="15" thickBot="1">
      <c r="E104" s="17"/>
      <c r="G104" s="7" t="s">
        <v>11</v>
      </c>
      <c r="H104" s="21" t="s">
        <v>52</v>
      </c>
      <c r="I104" s="40">
        <f>SUM(I99:I103)</f>
        <v>296</v>
      </c>
      <c r="J104" s="21" t="s">
        <v>52</v>
      </c>
      <c r="K104" s="41">
        <f>SUM(K99:K103)</f>
        <v>125800</v>
      </c>
      <c r="M104" s="22"/>
    </row>
    <row r="105" spans="5:13">
      <c r="E105" s="17"/>
      <c r="J105" s="36"/>
      <c r="K105" s="36"/>
      <c r="M105" s="22"/>
    </row>
    <row r="106" spans="5:13" ht="15" thickBot="1">
      <c r="E106" s="17"/>
      <c r="J106" s="36"/>
      <c r="K106" s="36"/>
      <c r="M106" s="22"/>
    </row>
    <row r="107" spans="5:13" ht="15" thickBot="1">
      <c r="E107" s="17"/>
      <c r="G107" s="45" t="s">
        <v>0</v>
      </c>
      <c r="H107" s="46"/>
      <c r="J107" s="45" t="s">
        <v>27</v>
      </c>
      <c r="K107" s="46"/>
      <c r="M107" s="22"/>
    </row>
    <row r="108" spans="5:13" ht="15" thickBot="1">
      <c r="E108" s="17"/>
      <c r="G108" s="28" t="s">
        <v>12</v>
      </c>
      <c r="H108" s="8">
        <f>K104</f>
        <v>125800</v>
      </c>
      <c r="J108" s="7" t="s">
        <v>45</v>
      </c>
      <c r="K108" s="1" t="s">
        <v>46</v>
      </c>
      <c r="M108" s="22"/>
    </row>
    <row r="109" spans="5:13" ht="15" thickBot="1">
      <c r="E109" s="17"/>
      <c r="G109" s="27" t="s">
        <v>13</v>
      </c>
      <c r="H109" s="11">
        <f>I104</f>
        <v>296</v>
      </c>
      <c r="J109" s="3" t="s">
        <v>45</v>
      </c>
      <c r="K109" s="5">
        <f>I104/2</f>
        <v>148</v>
      </c>
      <c r="M109" s="22"/>
    </row>
    <row r="110" spans="5:13" ht="15" thickBot="1">
      <c r="E110" s="17"/>
      <c r="J110" s="7" t="s">
        <v>45</v>
      </c>
      <c r="K110" s="31" t="s">
        <v>25</v>
      </c>
      <c r="M110" s="22"/>
    </row>
    <row r="111" spans="5:13" ht="15" thickBot="1">
      <c r="E111" s="17"/>
      <c r="G111" s="45" t="s">
        <v>69</v>
      </c>
      <c r="H111" s="46"/>
      <c r="M111" s="22"/>
    </row>
    <row r="112" spans="5:13" ht="15" thickBot="1">
      <c r="E112" s="17"/>
      <c r="G112" s="47"/>
      <c r="H112" s="48"/>
      <c r="J112" s="45" t="s">
        <v>69</v>
      </c>
      <c r="K112" s="46"/>
      <c r="M112" s="22"/>
    </row>
    <row r="113" spans="5:13">
      <c r="E113" s="17"/>
      <c r="G113" s="49"/>
      <c r="H113" s="50"/>
      <c r="J113" s="47"/>
      <c r="K113" s="48"/>
      <c r="M113" s="22"/>
    </row>
    <row r="114" spans="5:13" ht="15" thickBot="1">
      <c r="E114" s="17"/>
      <c r="G114" s="51"/>
      <c r="H114" s="52"/>
      <c r="J114" s="49"/>
      <c r="K114" s="50"/>
      <c r="M114" s="22"/>
    </row>
    <row r="115" spans="5:13" ht="15" thickBot="1">
      <c r="E115" s="17"/>
      <c r="G115" s="7" t="s">
        <v>2</v>
      </c>
      <c r="H115" s="1">
        <f>SUM(H108/H109)</f>
        <v>425</v>
      </c>
      <c r="J115" s="51"/>
      <c r="K115" s="52"/>
      <c r="M115" s="22"/>
    </row>
    <row r="116" spans="5:13" ht="15" thickBot="1">
      <c r="E116" s="17"/>
      <c r="M116" s="22"/>
    </row>
    <row r="117" spans="5:13" ht="15" thickBot="1">
      <c r="E117" s="17"/>
      <c r="J117" s="7" t="s">
        <v>48</v>
      </c>
      <c r="K117" s="1">
        <v>400</v>
      </c>
      <c r="M117" s="22"/>
    </row>
    <row r="118" spans="5:13" ht="15" thickBot="1">
      <c r="E118" s="17"/>
      <c r="J118" s="10" t="s">
        <v>49</v>
      </c>
      <c r="K118" s="30">
        <f>K109</f>
        <v>148</v>
      </c>
      <c r="M118" s="22"/>
    </row>
    <row r="119" spans="5:13" ht="15" thickBot="1">
      <c r="E119" s="17"/>
      <c r="J119" s="7" t="s">
        <v>32</v>
      </c>
      <c r="K119" s="1">
        <v>111</v>
      </c>
      <c r="M119" s="22"/>
    </row>
    <row r="120" spans="5:13" ht="15" thickBot="1">
      <c r="E120" s="17"/>
      <c r="J120" s="10" t="s">
        <v>9</v>
      </c>
      <c r="K120" s="30">
        <v>85</v>
      </c>
      <c r="M120" s="22"/>
    </row>
    <row r="121" spans="5:13" ht="15" thickBot="1">
      <c r="E121" s="17"/>
      <c r="J121" s="7" t="s">
        <v>50</v>
      </c>
      <c r="K121" s="1">
        <v>100</v>
      </c>
      <c r="M121" s="22"/>
    </row>
    <row r="122" spans="5:13" ht="15" thickBot="1">
      <c r="E122" s="17"/>
      <c r="H122" s="6"/>
      <c r="I122" s="32"/>
      <c r="M122" s="22"/>
    </row>
    <row r="123" spans="5:13" ht="15" thickBot="1">
      <c r="E123" s="17"/>
      <c r="J123" s="45" t="s">
        <v>27</v>
      </c>
      <c r="K123" s="46"/>
      <c r="M123" s="22"/>
    </row>
    <row r="124" spans="5:13" ht="15" thickBot="1">
      <c r="E124" s="17"/>
      <c r="J124" s="45" t="s">
        <v>51</v>
      </c>
      <c r="K124" s="46"/>
      <c r="M124" s="22"/>
    </row>
    <row r="125" spans="5:13" ht="15" thickBot="1">
      <c r="E125" s="17"/>
      <c r="J125" s="54">
        <f>K117+((K118-K119)/K120)*K121</f>
        <v>443.52941176470586</v>
      </c>
      <c r="K125" s="55"/>
      <c r="M125" s="22"/>
    </row>
    <row r="126" spans="5:13">
      <c r="E126" s="17"/>
      <c r="M126" s="22"/>
    </row>
    <row r="127" spans="5:13" ht="15" thickBot="1">
      <c r="E127" s="17"/>
      <c r="M127" s="22"/>
    </row>
    <row r="128" spans="5:13">
      <c r="E128" s="17"/>
      <c r="H128" s="79" t="s">
        <v>62</v>
      </c>
      <c r="I128" s="80"/>
      <c r="J128" s="81"/>
      <c r="M128" s="22"/>
    </row>
    <row r="129" spans="5:13" ht="15" thickBot="1">
      <c r="E129" s="17"/>
      <c r="H129" s="82"/>
      <c r="I129" s="83"/>
      <c r="J129" s="84"/>
      <c r="M129" s="22"/>
    </row>
    <row r="130" spans="5:13">
      <c r="E130" s="17"/>
      <c r="H130" s="79"/>
      <c r="I130" s="80"/>
      <c r="J130" s="81"/>
      <c r="M130" s="22"/>
    </row>
    <row r="131" spans="5:13" ht="15" thickBot="1">
      <c r="E131" s="17"/>
      <c r="H131" s="82"/>
      <c r="I131" s="83"/>
      <c r="J131" s="84"/>
      <c r="M131" s="22"/>
    </row>
    <row r="132" spans="5:13" ht="14.4" customHeight="1">
      <c r="E132" s="17"/>
      <c r="H132" s="79">
        <f>(3*J125)-(2*H115)</f>
        <v>480.58823529411757</v>
      </c>
      <c r="I132" s="80"/>
      <c r="J132" s="81"/>
      <c r="M132" s="22"/>
    </row>
    <row r="133" spans="5:13" ht="15" customHeight="1" thickBot="1">
      <c r="E133" s="17"/>
      <c r="H133" s="82"/>
      <c r="I133" s="83"/>
      <c r="J133" s="84"/>
      <c r="M133" s="22"/>
    </row>
    <row r="134" spans="5:13" ht="15" thickBot="1">
      <c r="E134" s="19"/>
      <c r="F134" s="26"/>
      <c r="G134" s="26"/>
      <c r="H134" s="26"/>
      <c r="I134" s="26"/>
      <c r="J134" s="26"/>
      <c r="K134" s="26"/>
      <c r="L134" s="26"/>
      <c r="M134" s="23"/>
    </row>
  </sheetData>
  <mergeCells count="33">
    <mergeCell ref="H132:J133"/>
    <mergeCell ref="J125:K125"/>
    <mergeCell ref="G107:H107"/>
    <mergeCell ref="J107:K107"/>
    <mergeCell ref="H128:J129"/>
    <mergeCell ref="H130:J131"/>
    <mergeCell ref="G111:H111"/>
    <mergeCell ref="G112:H114"/>
    <mergeCell ref="J112:K112"/>
    <mergeCell ref="J113:K115"/>
    <mergeCell ref="J123:K123"/>
    <mergeCell ref="J124:K124"/>
    <mergeCell ref="I91:L94"/>
    <mergeCell ref="I95:L96"/>
    <mergeCell ref="I31:J31"/>
    <mergeCell ref="I32:J33"/>
    <mergeCell ref="I41:J41"/>
    <mergeCell ref="I42:J43"/>
    <mergeCell ref="J53:K53"/>
    <mergeCell ref="J54:K56"/>
    <mergeCell ref="J67:K67"/>
    <mergeCell ref="J69:K69"/>
    <mergeCell ref="J72:K72"/>
    <mergeCell ref="J86:K86"/>
    <mergeCell ref="J87:K87"/>
    <mergeCell ref="J88:K88"/>
    <mergeCell ref="J68:K68"/>
    <mergeCell ref="J73:K75"/>
    <mergeCell ref="E51:M51"/>
    <mergeCell ref="E29:M29"/>
    <mergeCell ref="E50:M50"/>
    <mergeCell ref="E2:M2"/>
    <mergeCell ref="E3:M3"/>
  </mergeCells>
  <pageMargins left="0.7" right="0.7" top="0.75" bottom="0.75" header="0.3" footer="0.3"/>
  <pageSetup orientation="portrait" horizontalDpi="1200" verticalDpi="1200" r:id="rId1"/>
  <ignoredErrors>
    <ignoredError sqref="G54 G74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Mean</vt:lpstr>
      <vt:lpstr>Median</vt:lpstr>
      <vt:lpstr>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Patel</dc:creator>
  <cp:lastModifiedBy>Nisarg Patel</cp:lastModifiedBy>
  <dcterms:created xsi:type="dcterms:W3CDTF">2015-06-05T18:17:20Z</dcterms:created>
  <dcterms:modified xsi:type="dcterms:W3CDTF">2023-07-31T15:22:26Z</dcterms:modified>
</cp:coreProperties>
</file>