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charts/chartEx1.xml" ContentType="application/vnd.ms-office.chartex+xml"/>
  <Override PartName="/xl/charts/style12.xml" ContentType="application/vnd.ms-office.chartstyle+xml"/>
  <Override PartName="/xl/charts/colors1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03955f145fd12bc1/files/"/>
    </mc:Choice>
  </mc:AlternateContent>
  <xr:revisionPtr revIDLastSave="331" documentId="8_{2FCA454F-8048-4463-8666-9648922745B2}" xr6:coauthVersionLast="47" xr6:coauthVersionMax="47" xr10:uidLastSave="{B8C72AAB-0AC5-4568-A87D-1B99F31AF9B8}"/>
  <bookViews>
    <workbookView xWindow="-110" yWindow="-110" windowWidth="19420" windowHeight="10300" firstSheet="18" activeTab="21" xr2:uid="{53A4A034-A8B6-47BB-9BE0-DEC6C2289554}"/>
  </bookViews>
  <sheets>
    <sheet name="Sheet2" sheetId="2" r:id="rId1"/>
    <sheet name="Sheet3" sheetId="3" r:id="rId2"/>
    <sheet name="Sheet4" sheetId="4" r:id="rId3"/>
    <sheet name="Sheet5" sheetId="5" r:id="rId4"/>
    <sheet name="Sheet6" sheetId="6" r:id="rId5"/>
    <sheet name="Sheet7" sheetId="7" r:id="rId6"/>
    <sheet name="Sheet8" sheetId="8" r:id="rId7"/>
    <sheet name="Sheet9" sheetId="9" r:id="rId8"/>
    <sheet name="Sheet13" sheetId="13" r:id="rId9"/>
    <sheet name="Sheet10" sheetId="10" r:id="rId10"/>
    <sheet name="Sheet11" sheetId="11" r:id="rId11"/>
    <sheet name="Sheet12" sheetId="12" r:id="rId12"/>
    <sheet name="CHART" sheetId="14" r:id="rId13"/>
    <sheet name="SORT &amp; FILTER" sheetId="1" r:id="rId14"/>
    <sheet name="CONDITIONAL FORMATING" sheetId="16" r:id="rId15"/>
    <sheet name="NAMRANGE" sheetId="17" r:id="rId16"/>
    <sheet name="DATA VALIDATION" sheetId="15" r:id="rId17"/>
    <sheet name="VLOOKUP" sheetId="18" r:id="rId18"/>
    <sheet name="HLOOKUP" sheetId="19" r:id="rId19"/>
    <sheet name="xlookup" sheetId="20" r:id="rId20"/>
    <sheet name="avg" sheetId="21" r:id="rId21"/>
    <sheet name="count" sheetId="22" r:id="rId22"/>
    <sheet name="text" sheetId="23" r:id="rId23"/>
    <sheet name="date" sheetId="24" r:id="rId24"/>
    <sheet name="pivot" sheetId="25" r:id="rId25"/>
    <sheet name="macros" sheetId="26" r:id="rId26"/>
  </sheets>
  <definedNames>
    <definedName name="_xlnm._FilterDatabase" localSheetId="16" hidden="1">'DATA VALIDATION'!$D$26:$D$31</definedName>
    <definedName name="_xlnm._FilterDatabase" localSheetId="13" hidden="1">'SORT &amp; FILTER'!$B$1:$N$42</definedName>
    <definedName name="_xlchart.v1.0" hidden="1">CHART!$J$2:$J$42</definedName>
    <definedName name="_xlchart.v1.1" hidden="1">CHART!$K$1</definedName>
    <definedName name="_xlchart.v1.2" hidden="1">CHART!$K$2:$K$42</definedName>
  </definedNames>
  <calcPr calcId="191029"/>
  <pivotCaches>
    <pivotCache cacheId="2" r:id="rId2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9" i="22" l="1"/>
  <c r="M15" i="22"/>
  <c r="M14" i="22"/>
  <c r="E10" i="22"/>
  <c r="E9" i="22"/>
  <c r="E8" i="22"/>
  <c r="E7" i="22"/>
  <c r="E3" i="22"/>
  <c r="Q14" i="21"/>
  <c r="Q13" i="21"/>
  <c r="N9" i="21"/>
  <c r="N8" i="21"/>
  <c r="N7" i="21"/>
  <c r="M3" i="21"/>
  <c r="M2" i="21"/>
  <c r="P14" i="21"/>
  <c r="P13" i="21"/>
  <c r="M9" i="21"/>
  <c r="M8" i="21"/>
  <c r="M7" i="21"/>
  <c r="K3" i="21"/>
  <c r="L2" i="21"/>
  <c r="K2" i="21"/>
  <c r="O14" i="21"/>
  <c r="O13" i="21"/>
  <c r="L9" i="21"/>
  <c r="L8" i="21"/>
  <c r="L7" i="21"/>
  <c r="J3" i="21"/>
  <c r="J2" i="21"/>
  <c r="K12" i="20"/>
  <c r="I12" i="20"/>
  <c r="G12" i="20"/>
  <c r="C12" i="20"/>
  <c r="E12" i="20"/>
  <c r="E23" i="19"/>
  <c r="C23" i="19"/>
  <c r="B23" i="19"/>
  <c r="D10" i="19"/>
  <c r="C10" i="19"/>
  <c r="C9" i="19"/>
  <c r="C8" i="19"/>
  <c r="J16" i="18"/>
  <c r="J15" i="18"/>
  <c r="J14" i="18"/>
  <c r="H10" i="18"/>
  <c r="G10" i="18"/>
  <c r="G9" i="18"/>
  <c r="D8" i="18"/>
  <c r="E7" i="18"/>
  <c r="D7" i="18"/>
  <c r="H7" i="17"/>
  <c r="G7" i="17"/>
  <c r="C3" i="17"/>
  <c r="C2" i="17"/>
  <c r="F28" i="15" a="1"/>
  <c r="F28"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<sst xmlns="http://schemas.openxmlformats.org/spreadsheetml/2006/main" count="1888" uniqueCount="598">
  <si>
    <t>Name</t>
  </si>
  <si>
    <t>Charlie</t>
  </si>
  <si>
    <t>East</t>
  </si>
  <si>
    <t>Product A</t>
  </si>
  <si>
    <t>Edward</t>
  </si>
  <si>
    <t>West</t>
  </si>
  <si>
    <t>Product B</t>
  </si>
  <si>
    <t>Bob</t>
  </si>
  <si>
    <t>South</t>
  </si>
  <si>
    <t>Alice</t>
  </si>
  <si>
    <t>Product D</t>
  </si>
  <si>
    <t>Hannah</t>
  </si>
  <si>
    <t>Ian</t>
  </si>
  <si>
    <t>Product C</t>
  </si>
  <si>
    <t>North</t>
  </si>
  <si>
    <t>George</t>
  </si>
  <si>
    <t>Diana</t>
  </si>
  <si>
    <t>Judy</t>
  </si>
  <si>
    <t>Fiona</t>
  </si>
  <si>
    <t>Sum of Revenue</t>
  </si>
  <si>
    <t>Row Labels</t>
  </si>
  <si>
    <t>(blank)</t>
  </si>
  <si>
    <t>Grand Total</t>
  </si>
  <si>
    <t>Average of Revenue</t>
  </si>
  <si>
    <t>Column Labels</t>
  </si>
  <si>
    <t>Sum of Contracts</t>
  </si>
  <si>
    <t>Average of Margin %</t>
  </si>
  <si>
    <t>&lt;01-01-2023</t>
  </si>
  <si>
    <t>Jan</t>
  </si>
  <si>
    <t>Feb</t>
  </si>
  <si>
    <t>Mar</t>
  </si>
  <si>
    <t>Apr</t>
  </si>
  <si>
    <t>EEID</t>
  </si>
  <si>
    <t>name</t>
  </si>
  <si>
    <t>Job Title</t>
  </si>
  <si>
    <t>Department</t>
  </si>
  <si>
    <t>Business Unit</t>
  </si>
  <si>
    <t>Gender</t>
  </si>
  <si>
    <t>Ethnicity</t>
  </si>
  <si>
    <t>Age</t>
  </si>
  <si>
    <t>Hire Date</t>
  </si>
  <si>
    <t>Annual Salary</t>
  </si>
  <si>
    <t>Bonus %</t>
  </si>
  <si>
    <t>Country</t>
  </si>
  <si>
    <t>City</t>
  </si>
  <si>
    <t>Exit Date</t>
  </si>
  <si>
    <t>E02221</t>
  </si>
  <si>
    <t>Vivian Lewis</t>
  </si>
  <si>
    <t>Systems Analyst</t>
  </si>
  <si>
    <t>IT</t>
  </si>
  <si>
    <t>Speciality Products</t>
  </si>
  <si>
    <t>Male</t>
  </si>
  <si>
    <t>Latino</t>
  </si>
  <si>
    <t>10/15/2019</t>
  </si>
  <si>
    <t xml:space="preserve">$66,819 </t>
  </si>
  <si>
    <t>Brazil</t>
  </si>
  <si>
    <t>Rio de Janerio</t>
  </si>
  <si>
    <t>E02888</t>
  </si>
  <si>
    <t>Theodore Ngo</t>
  </si>
  <si>
    <t>Sr. Manger</t>
  </si>
  <si>
    <t>4/28/2009</t>
  </si>
  <si>
    <t xml:space="preserve">$69,803 </t>
  </si>
  <si>
    <t>E00102</t>
  </si>
  <si>
    <t>Samantha Adams</t>
  </si>
  <si>
    <t>Network Architect</t>
  </si>
  <si>
    <t>Female</t>
  </si>
  <si>
    <t>4/13/1995</t>
  </si>
  <si>
    <t xml:space="preserve">$50,857 </t>
  </si>
  <si>
    <t>E03240</t>
  </si>
  <si>
    <t>Quinn Xiong</t>
  </si>
  <si>
    <t>Vice President</t>
  </si>
  <si>
    <t>Research &amp; Development</t>
  </si>
  <si>
    <t>6/27/2020</t>
  </si>
  <si>
    <t xml:space="preserve">$40,316 </t>
  </si>
  <si>
    <t>Manaus</t>
  </si>
  <si>
    <t>E00035</t>
  </si>
  <si>
    <t>Parker Vang</t>
  </si>
  <si>
    <t>Cloud Infrastructure Architect</t>
  </si>
  <si>
    <t>Manufacturing</t>
  </si>
  <si>
    <t>11/16/2021</t>
  </si>
  <si>
    <t xml:space="preserve">$109,812 </t>
  </si>
  <si>
    <t>E00862</t>
  </si>
  <si>
    <t>Parker James</t>
  </si>
  <si>
    <t>5/24/2002</t>
  </si>
  <si>
    <t xml:space="preserve">$172,787 </t>
  </si>
  <si>
    <t>E00494</t>
  </si>
  <si>
    <t>Mia Herrera</t>
  </si>
  <si>
    <t>Service Desk Analyst</t>
  </si>
  <si>
    <t>Corporate</t>
  </si>
  <si>
    <t xml:space="preserve">$146,140 </t>
  </si>
  <si>
    <t>E01649</t>
  </si>
  <si>
    <t>Maverick Henry</t>
  </si>
  <si>
    <t>Computer Systems Manager</t>
  </si>
  <si>
    <t>10/21/2016</t>
  </si>
  <si>
    <t xml:space="preserve">$84,297 </t>
  </si>
  <si>
    <t>Sao Paulo</t>
  </si>
  <si>
    <t>E02192</t>
  </si>
  <si>
    <t>Madison Hunter</t>
  </si>
  <si>
    <t>Solutions Architect</t>
  </si>
  <si>
    <t>12/23/2004</t>
  </si>
  <si>
    <t xml:space="preserve">$90,212 </t>
  </si>
  <si>
    <t>E01883</t>
  </si>
  <si>
    <t>Lincoln Ramos</t>
  </si>
  <si>
    <t>Accounting</t>
  </si>
  <si>
    <t xml:space="preserve">$61,886 </t>
  </si>
  <si>
    <t>E01432</t>
  </si>
  <si>
    <t>Leo Hsu</t>
  </si>
  <si>
    <t xml:space="preserve">$240,488 </t>
  </si>
  <si>
    <t>E00184</t>
  </si>
  <si>
    <t>Landon Luu</t>
  </si>
  <si>
    <t>Analyst</t>
  </si>
  <si>
    <t>5/19/2016</t>
  </si>
  <si>
    <t xml:space="preserve">$52,693 </t>
  </si>
  <si>
    <t>E01724</t>
  </si>
  <si>
    <t>Julian Fong</t>
  </si>
  <si>
    <t>7/19/2001</t>
  </si>
  <si>
    <t xml:space="preserve">$247,874 </t>
  </si>
  <si>
    <t>E03354</t>
  </si>
  <si>
    <t>Jose Henderson</t>
  </si>
  <si>
    <t>IT Systems Architect</t>
  </si>
  <si>
    <t xml:space="preserve">$74,691 </t>
  </si>
  <si>
    <t>E01423</t>
  </si>
  <si>
    <t>John Jung</t>
  </si>
  <si>
    <t>5/22/2016</t>
  </si>
  <si>
    <t xml:space="preserve">$189,702 </t>
  </si>
  <si>
    <t>E02917</t>
  </si>
  <si>
    <t>Jameson Martin</t>
  </si>
  <si>
    <t>12/27/2020</t>
  </si>
  <si>
    <t xml:space="preserve">$70,165 </t>
  </si>
  <si>
    <t>E04817</t>
  </si>
  <si>
    <t>Jack Huynh</t>
  </si>
  <si>
    <t>Sr. Analyst</t>
  </si>
  <si>
    <t xml:space="preserve">$98,581 </t>
  </si>
  <si>
    <t>E02632</t>
  </si>
  <si>
    <t>Hailey Xi</t>
  </si>
  <si>
    <t>12/16/2020</t>
  </si>
  <si>
    <t xml:space="preserve">$258,426 </t>
  </si>
  <si>
    <t>E01241</t>
  </si>
  <si>
    <t>Genesis Xiong</t>
  </si>
  <si>
    <t xml:space="preserve">$78,056 </t>
  </si>
  <si>
    <t>E03972</t>
  </si>
  <si>
    <t>Everleigh Nunez</t>
  </si>
  <si>
    <t xml:space="preserve">$76,588 </t>
  </si>
  <si>
    <t>E02062</t>
  </si>
  <si>
    <t>Elias Figueroa</t>
  </si>
  <si>
    <t>3/13/2009</t>
  </si>
  <si>
    <t xml:space="preserve">$62,335 </t>
  </si>
  <si>
    <t>E02555</t>
  </si>
  <si>
    <t>Elias Ali</t>
  </si>
  <si>
    <t>1/21/2021</t>
  </si>
  <si>
    <t xml:space="preserve">$90,333 </t>
  </si>
  <si>
    <t>E01525</t>
  </si>
  <si>
    <t>Eliana Allen</t>
  </si>
  <si>
    <t>4/19/2010</t>
  </si>
  <si>
    <t xml:space="preserve">$56,350 </t>
  </si>
  <si>
    <t>E04742</t>
  </si>
  <si>
    <t>Dominic Clark</t>
  </si>
  <si>
    <t>4/24/2017</t>
  </si>
  <si>
    <t xml:space="preserve">$77,461 </t>
  </si>
  <si>
    <t>E02216</t>
  </si>
  <si>
    <t>Christian Medina</t>
  </si>
  <si>
    <t xml:space="preserve">$66,649 </t>
  </si>
  <si>
    <t>E04504</t>
  </si>
  <si>
    <t>Carson Chau</t>
  </si>
  <si>
    <t>Enterprise Architect</t>
  </si>
  <si>
    <t>6/20/1999</t>
  </si>
  <si>
    <t xml:space="preserve">$96,997 </t>
  </si>
  <si>
    <t>E03717</t>
  </si>
  <si>
    <t>Camila Rogers</t>
  </si>
  <si>
    <t>Field Engineer</t>
  </si>
  <si>
    <t>Engineering</t>
  </si>
  <si>
    <t>3/14/1999</t>
  </si>
  <si>
    <t xml:space="preserve">$92,897 </t>
  </si>
  <si>
    <t>E02464</t>
  </si>
  <si>
    <t>Brooklyn Daniels</t>
  </si>
  <si>
    <t>6/24/2016</t>
  </si>
  <si>
    <t xml:space="preserve">$68,426 </t>
  </si>
  <si>
    <t>E01713</t>
  </si>
  <si>
    <t>Benjamin Ramirez</t>
  </si>
  <si>
    <t xml:space="preserve">$88,072 </t>
  </si>
  <si>
    <t>E04931</t>
  </si>
  <si>
    <t>Austin Rojas</t>
  </si>
  <si>
    <t>9/15/1994</t>
  </si>
  <si>
    <t xml:space="preserve">$98,769 </t>
  </si>
  <si>
    <t>E00431</t>
  </si>
  <si>
    <t>Audrey Hwang</t>
  </si>
  <si>
    <t>12/23/2010</t>
  </si>
  <si>
    <t xml:space="preserve">$53,215 </t>
  </si>
  <si>
    <t>E03440</t>
  </si>
  <si>
    <t>Aubrey Yoon</t>
  </si>
  <si>
    <t>8/15/2004</t>
  </si>
  <si>
    <t xml:space="preserve">$44,735 </t>
  </si>
  <si>
    <t>E00416</t>
  </si>
  <si>
    <t>Athena Jordan</t>
  </si>
  <si>
    <t>Director</t>
  </si>
  <si>
    <t>12/24/2012</t>
  </si>
  <si>
    <t xml:space="preserve">$132,544 </t>
  </si>
  <si>
    <t>12/21/2020</t>
  </si>
  <si>
    <t>E01540</t>
  </si>
  <si>
    <t>Aria Castro</t>
  </si>
  <si>
    <t>IT Coordinator</t>
  </si>
  <si>
    <t xml:space="preserve">$82,872 </t>
  </si>
  <si>
    <t>3/27/2014</t>
  </si>
  <si>
    <t>E00105</t>
  </si>
  <si>
    <t>Anthony Hong</t>
  </si>
  <si>
    <t>Manager</t>
  </si>
  <si>
    <t>1/14/2004</t>
  </si>
  <si>
    <t xml:space="preserve">$125,086 </t>
  </si>
  <si>
    <t>E00502</t>
  </si>
  <si>
    <t>Angel Lin</t>
  </si>
  <si>
    <t xml:space="preserve">$152,036 </t>
  </si>
  <si>
    <t>E00699</t>
  </si>
  <si>
    <t>Angel Do</t>
  </si>
  <si>
    <t>8/16/2006</t>
  </si>
  <si>
    <t xml:space="preserve">$159,044 </t>
  </si>
  <si>
    <t>E01417</t>
  </si>
  <si>
    <t>Allison Ayala</t>
  </si>
  <si>
    <t>11/29/2010</t>
  </si>
  <si>
    <t xml:space="preserve">$186,725 </t>
  </si>
  <si>
    <t>E04545</t>
  </si>
  <si>
    <t>Alexander Gonzales</t>
  </si>
  <si>
    <t>Quality Engineer</t>
  </si>
  <si>
    <t>4/22/2010</t>
  </si>
  <si>
    <t xml:space="preserve">$76,912 </t>
  </si>
  <si>
    <t>E03484</t>
  </si>
  <si>
    <t>Aiden Silva</t>
  </si>
  <si>
    <t>2/26/2002</t>
  </si>
  <si>
    <t xml:space="preserve">$75,819 </t>
  </si>
  <si>
    <t>E03680</t>
  </si>
  <si>
    <t>Aiden Gonzales</t>
  </si>
  <si>
    <t>6/26/1996</t>
  </si>
  <si>
    <t xml:space="preserve">$48,687 </t>
  </si>
  <si>
    <t>month</t>
  </si>
  <si>
    <t>monitor</t>
  </si>
  <si>
    <t>mouse</t>
  </si>
  <si>
    <t>c.p.u</t>
  </si>
  <si>
    <t>keyboard</t>
  </si>
  <si>
    <t>u.p.s</t>
  </si>
  <si>
    <t>nisha</t>
  </si>
  <si>
    <t>january</t>
  </si>
  <si>
    <t>bhumi</t>
  </si>
  <si>
    <t>febuary</t>
  </si>
  <si>
    <t>abhi</t>
  </si>
  <si>
    <t>march</t>
  </si>
  <si>
    <t>ankita</t>
  </si>
  <si>
    <t>april</t>
  </si>
  <si>
    <t>pushti</t>
  </si>
  <si>
    <t>may</t>
  </si>
  <si>
    <t>ketan</t>
  </si>
  <si>
    <t>june</t>
  </si>
  <si>
    <t>nirmal</t>
  </si>
  <si>
    <t>july</t>
  </si>
  <si>
    <t>jigna</t>
  </si>
  <si>
    <t>august</t>
  </si>
  <si>
    <t>khushbu</t>
  </si>
  <si>
    <t>september</t>
  </si>
  <si>
    <t>Consumer</t>
  </si>
  <si>
    <t>United States</t>
  </si>
  <si>
    <t>Fort Lauderdale</t>
  </si>
  <si>
    <t>Florida</t>
  </si>
  <si>
    <t>FUR-TA-10000577</t>
  </si>
  <si>
    <t>Furniture</t>
  </si>
  <si>
    <t>Tables</t>
  </si>
  <si>
    <t>Bretford CR4500 Series Slim Rectangular Table</t>
  </si>
  <si>
    <t>OFF-ST-10000760</t>
  </si>
  <si>
    <t>Office Supplies</t>
  </si>
  <si>
    <t>Storage</t>
  </si>
  <si>
    <t>Eldon Fold 'N Roll Cart System</t>
  </si>
  <si>
    <t>Los Angeles</t>
  </si>
  <si>
    <t>California</t>
  </si>
  <si>
    <t>FUR-FU-10001487</t>
  </si>
  <si>
    <t>Furnishings</t>
  </si>
  <si>
    <t>Eldon Expressions Wood and Plastic Desk Accessories, Cherry Wood</t>
  </si>
  <si>
    <t>OFF-AR-10002833</t>
  </si>
  <si>
    <t>Art</t>
  </si>
  <si>
    <t>Newell 322</t>
  </si>
  <si>
    <t>TEC-PH-10002275</t>
  </si>
  <si>
    <t>Technology</t>
  </si>
  <si>
    <t>Phones</t>
  </si>
  <si>
    <t>Mitel 5320 IP Phone VoIP phone</t>
  </si>
  <si>
    <t>OFF-BI-10003910</t>
  </si>
  <si>
    <t>Binders</t>
  </si>
  <si>
    <t>DXL Angle-View Binders with Locking Rings by Samsill</t>
  </si>
  <si>
    <t>OFF-AP-10002892</t>
  </si>
  <si>
    <t>Appliances</t>
  </si>
  <si>
    <t>Belkin F5C206VTEL 6 Outlet Surge</t>
  </si>
  <si>
    <t>FUR-TA-10001539</t>
  </si>
  <si>
    <t>Chromcraft Rectangular Conference Tables</t>
  </si>
  <si>
    <t>TEC-PH-10002033</t>
  </si>
  <si>
    <t>Konftel 250 Conference phone - Charcoal black</t>
  </si>
  <si>
    <t>Concord</t>
  </si>
  <si>
    <t>North Carolina</t>
  </si>
  <si>
    <t>OFF-PA-10002365</t>
  </si>
  <si>
    <t>Paper</t>
  </si>
  <si>
    <t>Xerox 1967</t>
  </si>
  <si>
    <t>Seattle</t>
  </si>
  <si>
    <t>Washington</t>
  </si>
  <si>
    <t>OFF-BI-10003656</t>
  </si>
  <si>
    <t>Fellowes PB200 Plastic Comb Binding Machine</t>
  </si>
  <si>
    <t>Home Office</t>
  </si>
  <si>
    <t>Fort Worth</t>
  </si>
  <si>
    <t>Texas</t>
  </si>
  <si>
    <t>Central</t>
  </si>
  <si>
    <t>OFF-AP-10002311</t>
  </si>
  <si>
    <t>Holmes Replacement Filter for HEPA Air Cleaner, Very Large Room, HEPA Filter</t>
  </si>
  <si>
    <t>OFF-BI-10000756</t>
  </si>
  <si>
    <t>Storex DuraTech Recycled Plastic Frosted Binders</t>
  </si>
  <si>
    <t>Madison</t>
  </si>
  <si>
    <t>Wisconsin</t>
  </si>
  <si>
    <t>OFF-ST-10004186</t>
  </si>
  <si>
    <t>Stur-D-Stor Shelving, Vertical 5-Shelf: 72"H x 36"W x 18 1/2"D</t>
  </si>
  <si>
    <t>West Jordan</t>
  </si>
  <si>
    <t>Utah</t>
  </si>
  <si>
    <t>OFF-ST-10000107</t>
  </si>
  <si>
    <t>Fellowes Super Stor/Drawer</t>
  </si>
  <si>
    <t>San Francisco</t>
  </si>
  <si>
    <t>OFF-AR-10003056</t>
  </si>
  <si>
    <t>Newell 341</t>
  </si>
  <si>
    <t>TEC-PH-10001949</t>
  </si>
  <si>
    <t>Cisco SPA 501G IP Phone</t>
  </si>
  <si>
    <t>OFF-BI-10002215</t>
  </si>
  <si>
    <t>Wilson Jones Hanging View Binder, White, 1"</t>
  </si>
  <si>
    <t>Fremont</t>
  </si>
  <si>
    <t>Nebraska</t>
  </si>
  <si>
    <t>OFF-AR-10000246</t>
  </si>
  <si>
    <t>Newell 318</t>
  </si>
  <si>
    <t>OFF-AP-10001492</t>
  </si>
  <si>
    <t>Acco Six-Outlet Power Strip, 4' Cord Length</t>
  </si>
  <si>
    <t>Philadelphia</t>
  </si>
  <si>
    <t>Pennsylvania</t>
  </si>
  <si>
    <t>FUR-CH-10002774</t>
  </si>
  <si>
    <t>Chairs</t>
  </si>
  <si>
    <t>Global Deluxe Stacking Chair, Gray</t>
  </si>
  <si>
    <t>Orem</t>
  </si>
  <si>
    <t>OFF-BI-10001634</t>
  </si>
  <si>
    <t>Wilson Jones Active Use Binders</t>
  </si>
  <si>
    <t>TEC-AC-10003027</t>
  </si>
  <si>
    <t>Accessories</t>
  </si>
  <si>
    <t>Imation 8GB Mini TravelDrive USB 2.0 Flash Drive</t>
  </si>
  <si>
    <t>FUR-BO-10004834</t>
  </si>
  <si>
    <t>Bookcases</t>
  </si>
  <si>
    <t>Riverside Palais Royal Lawyers Bookcase, Royale Cherry Finish</t>
  </si>
  <si>
    <t>OFF-BI-10000474</t>
  </si>
  <si>
    <t>Avery Recycled Flexi-View Covers for Binding Systems</t>
  </si>
  <si>
    <t>FUR-FU-10004848</t>
  </si>
  <si>
    <t>Howard Miller 13-3/4" Diameter Brushed Chrome Round Wall Clock</t>
  </si>
  <si>
    <t>OFF-EN-10001509</t>
  </si>
  <si>
    <t>Envelopes</t>
  </si>
  <si>
    <t>Poly String Tie Envelopes</t>
  </si>
  <si>
    <t>OFF-AR-10004042</t>
  </si>
  <si>
    <t>BOSTON Model 1800 Electric Pencil Sharpeners, Putty/Woodgrain</t>
  </si>
  <si>
    <t>OFF-BI-10001525</t>
  </si>
  <si>
    <t>Acco Pressboard Covers with Storage Hooks, 14 7/8" x 11", Executive Red</t>
  </si>
  <si>
    <t>OFF-AR-10001683</t>
  </si>
  <si>
    <t>Lumber Crayons</t>
  </si>
  <si>
    <t>Houston</t>
  </si>
  <si>
    <t>OFF-PA-10000249</t>
  </si>
  <si>
    <t>Easy-staple paper</t>
  </si>
  <si>
    <t>Richardson</t>
  </si>
  <si>
    <t>TEC-PH-10004977</t>
  </si>
  <si>
    <t>GE 30524EE4</t>
  </si>
  <si>
    <t>FUR-FU-10003664</t>
  </si>
  <si>
    <t>Electrix Architect's Clamp-On Swing Arm Lamp, Black</t>
  </si>
  <si>
    <t>OFF-EN-10002986</t>
  </si>
  <si>
    <t>#10-4 1/8" x 9 1/2" Premium Diagonal Seam Envelopes</t>
  </si>
  <si>
    <t>FUR-BO-10002545</t>
  </si>
  <si>
    <t>Atlantic Metals Mobile 3-Shelf Bookcases, Custom Colors</t>
  </si>
  <si>
    <t>FUR-CH-10004218</t>
  </si>
  <si>
    <t>Global Fabric Manager's Chair, Dark Gray</t>
  </si>
  <si>
    <t>TEC-PH-10000486</t>
  </si>
  <si>
    <t>Plantronics HL10 Handset Lifter</t>
  </si>
  <si>
    <t>Naperville</t>
  </si>
  <si>
    <t>Illinois</t>
  </si>
  <si>
    <t>TEC-PH-10004093</t>
  </si>
  <si>
    <t>Panasonic Kx-TS550</t>
  </si>
  <si>
    <t>OFF-ST-10003479</t>
  </si>
  <si>
    <t>Eldon Base for stackable storage shelf, platinum</t>
  </si>
  <si>
    <t>Melbourne</t>
  </si>
  <si>
    <t>OFF-ST-10003282</t>
  </si>
  <si>
    <t>Advantus 10-Drawer Portable Organizer, Chrome Metal Frame, Smoke Drawers</t>
  </si>
  <si>
    <t>Eagan</t>
  </si>
  <si>
    <t>Minnesota</t>
  </si>
  <si>
    <t>TEC-AC-10000171</t>
  </si>
  <si>
    <t>Verbatim 25 GB 6x Blu-ray Single Layer Recordable Disc, 25/Pack</t>
  </si>
  <si>
    <t>OFF-BI-10003291</t>
  </si>
  <si>
    <t>Wilson Jones Leather-Like Binders with DublLock Round Rings</t>
  </si>
  <si>
    <t>Westland</t>
  </si>
  <si>
    <t>Michigan</t>
  </si>
  <si>
    <t>OFF-ST-10001713</t>
  </si>
  <si>
    <t>Gould Plastics 9-Pocket Panel Bin, 18-3/8w x 5-1/4d x 20-1/2h, Black</t>
  </si>
  <si>
    <t>Dover</t>
  </si>
  <si>
    <t>Delaware</t>
  </si>
  <si>
    <t>TEC-AC-10002167</t>
  </si>
  <si>
    <t>Imation 8gb Micro Traveldrive Usb 2.0 Flash Drive</t>
  </si>
  <si>
    <t>TEC-PH-10003988</t>
  </si>
  <si>
    <t>LF Elite 3D Dazzle Designer Hard Case Cover, Lf Stylus Pen and Wiper For Apple Iphone 5c Mini Lite</t>
  </si>
  <si>
    <t xml:space="preserve">ENROLLMENT </t>
  </si>
  <si>
    <t>NAME</t>
  </si>
  <si>
    <t>COURSE</t>
  </si>
  <si>
    <t>COURSE ID</t>
  </si>
  <si>
    <t xml:space="preserve">NISHA </t>
  </si>
  <si>
    <t>ABHI</t>
  </si>
  <si>
    <t>KUKU</t>
  </si>
  <si>
    <t>CHUCHU</t>
  </si>
  <si>
    <t>ABHISHEK</t>
  </si>
  <si>
    <t>DATA ANALYTICS</t>
  </si>
  <si>
    <t>DATA SCIENCE</t>
  </si>
  <si>
    <t>JAVA DEVLO</t>
  </si>
  <si>
    <t>DA001</t>
  </si>
  <si>
    <t>DS003</t>
  </si>
  <si>
    <t>JD005</t>
  </si>
  <si>
    <t>US-2015-108966</t>
  </si>
  <si>
    <t>10/18/2015</t>
  </si>
  <si>
    <t>Standard Class</t>
  </si>
  <si>
    <t>SO-20335</t>
  </si>
  <si>
    <t>Sean O'Donnell</t>
  </si>
  <si>
    <t>CA-2014-115812</t>
  </si>
  <si>
    <t>6/14/2014</t>
  </si>
  <si>
    <t>BH-11710</t>
  </si>
  <si>
    <t>Brosina Hoffman</t>
  </si>
  <si>
    <t>CA-2017-114412</t>
  </si>
  <si>
    <t>4/15/2017</t>
  </si>
  <si>
    <t>4/20/2017</t>
  </si>
  <si>
    <t>AA-10480</t>
  </si>
  <si>
    <t>Andrew Allen</t>
  </si>
  <si>
    <t>CA-2016-161389</t>
  </si>
  <si>
    <t>IM-15070</t>
  </si>
  <si>
    <t>Irene Maddox</t>
  </si>
  <si>
    <t>US-2015-118983</t>
  </si>
  <si>
    <t>11/22/2015</t>
  </si>
  <si>
    <t>11/26/2015</t>
  </si>
  <si>
    <t>HP-14815</t>
  </si>
  <si>
    <t>Harold Pawlan</t>
  </si>
  <si>
    <t>CA-2014-105893</t>
  </si>
  <si>
    <t>11/18/2014</t>
  </si>
  <si>
    <t>PK-19075</t>
  </si>
  <si>
    <t>Pete Kriz</t>
  </si>
  <si>
    <t>CA-2014-167164</t>
  </si>
  <si>
    <t>5/13/2014</t>
  </si>
  <si>
    <t>5/15/2014</t>
  </si>
  <si>
    <t>Second Class</t>
  </si>
  <si>
    <t>AG-10270</t>
  </si>
  <si>
    <t>Alejandro Grove</t>
  </si>
  <si>
    <t>CA-2014-143336</t>
  </si>
  <si>
    <t>8/27/2014</t>
  </si>
  <si>
    <t>ZD-21925</t>
  </si>
  <si>
    <t>Zuschuss Donatelli</t>
  </si>
  <si>
    <t>CA-2016-137330</t>
  </si>
  <si>
    <t>12/13/2016</t>
  </si>
  <si>
    <t>KB-16585</t>
  </si>
  <si>
    <t>Ken Black</t>
  </si>
  <si>
    <t>US-2017-156909</t>
  </si>
  <si>
    <t>7/16/2017</t>
  </si>
  <si>
    <t>7/18/2017</t>
  </si>
  <si>
    <t>SF-20065</t>
  </si>
  <si>
    <t>Sandra Flanagan</t>
  </si>
  <si>
    <t>CA-2015-106320</t>
  </si>
  <si>
    <t>9/25/2015</t>
  </si>
  <si>
    <t>9/30/2015</t>
  </si>
  <si>
    <t>EB-13870</t>
  </si>
  <si>
    <t>Emily Burns</t>
  </si>
  <si>
    <t>CA-2016-121755</t>
  </si>
  <si>
    <t>1/16/2016</t>
  </si>
  <si>
    <t>1/20/2016</t>
  </si>
  <si>
    <t>EH-13945</t>
  </si>
  <si>
    <t>Eric Hoffmann</t>
  </si>
  <si>
    <t>US-2015-150630</t>
  </si>
  <si>
    <t>9/17/2015</t>
  </si>
  <si>
    <t>9/21/2015</t>
  </si>
  <si>
    <t>TB-21520</t>
  </si>
  <si>
    <t>Tracy Blumstein</t>
  </si>
  <si>
    <t>CA-2017-107727</t>
  </si>
  <si>
    <t>10/19/2017</t>
  </si>
  <si>
    <t>10/23/2017</t>
  </si>
  <si>
    <t>MA-17560</t>
  </si>
  <si>
    <t>Matt Abelman</t>
  </si>
  <si>
    <t>CA-2016-117590</t>
  </si>
  <si>
    <t>First Class</t>
  </si>
  <si>
    <t>GH-14485</t>
  </si>
  <si>
    <t>Gene Hale</t>
  </si>
  <si>
    <t>CA-2015-117415</t>
  </si>
  <si>
    <t>12/27/2015</t>
  </si>
  <si>
    <t>12/31/2015</t>
  </si>
  <si>
    <t>SN-20710</t>
  </si>
  <si>
    <t>Steve Nguyen</t>
  </si>
  <si>
    <t>CA-2017-120999</t>
  </si>
  <si>
    <t>9/15/2017</t>
  </si>
  <si>
    <t>LC-16930</t>
  </si>
  <si>
    <t>Linda Cazamias</t>
  </si>
  <si>
    <t>CA-2016-101343</t>
  </si>
  <si>
    <t>7/17/2016</t>
  </si>
  <si>
    <t>7/22/2016</t>
  </si>
  <si>
    <t>RA-19885</t>
  </si>
  <si>
    <t>Ruben Ausman</t>
  </si>
  <si>
    <t>CA-2017-139619</t>
  </si>
  <si>
    <t>9/19/2017</t>
  </si>
  <si>
    <t>9/23/2017</t>
  </si>
  <si>
    <t>ES-14080</t>
  </si>
  <si>
    <t>Erin Smith</t>
  </si>
  <si>
    <t>CA-2016-118255</t>
  </si>
  <si>
    <t>3/13/2016</t>
  </si>
  <si>
    <t>ON-18715</t>
  </si>
  <si>
    <t>Odella Nelson</t>
  </si>
  <si>
    <t>CA-2014-146703</t>
  </si>
  <si>
    <t>10/20/2014</t>
  </si>
  <si>
    <t>10/25/2014</t>
  </si>
  <si>
    <t>PO-18865</t>
  </si>
  <si>
    <t>Patrick O'Donnell</t>
  </si>
  <si>
    <t>CA-2016-169194</t>
  </si>
  <si>
    <t>6/20/2016</t>
  </si>
  <si>
    <t>6/25/2016</t>
  </si>
  <si>
    <t>LH-16900</t>
  </si>
  <si>
    <t>Lena Hernandez</t>
  </si>
  <si>
    <t>AGE</t>
  </si>
  <si>
    <t>ADDRESS</t>
  </si>
  <si>
    <t>NISHHA</t>
  </si>
  <si>
    <t>Sales Person</t>
  </si>
  <si>
    <t>Quarter</t>
  </si>
  <si>
    <t>Sales</t>
  </si>
  <si>
    <t>Arjun</t>
  </si>
  <si>
    <t>Q1 2014</t>
  </si>
  <si>
    <t>Jane</t>
  </si>
  <si>
    <t>Q2 2013</t>
  </si>
  <si>
    <t>Tom</t>
  </si>
  <si>
    <t>Q4 2013</t>
  </si>
  <si>
    <t>Lookup and return the Q value for Tom</t>
  </si>
  <si>
    <t>Lookup and return the sales value for Tom</t>
  </si>
  <si>
    <t xml:space="preserve">Lookup for 1500 in C2:C4 and return the largest value smaller than the lookup value. </t>
  </si>
  <si>
    <t>Look for T in Arjun, Jane and Tom</t>
  </si>
  <si>
    <t>Math</t>
  </si>
  <si>
    <t>Physics</t>
  </si>
  <si>
    <t>Chemistry</t>
  </si>
  <si>
    <t>Biology</t>
  </si>
  <si>
    <t>Matt</t>
  </si>
  <si>
    <t>Brad</t>
  </si>
  <si>
    <t>Jenny</t>
  </si>
  <si>
    <t>Maria</t>
  </si>
  <si>
    <t>Jill</t>
  </si>
  <si>
    <t>Josh</t>
  </si>
  <si>
    <t>Q</t>
  </si>
  <si>
    <t>Find Brad's math Score</t>
  </si>
  <si>
    <t>Find Maria's Chemistry Score</t>
  </si>
  <si>
    <t>Jill's Physics Score</t>
  </si>
  <si>
    <t>Fruit</t>
  </si>
  <si>
    <t>Apple</t>
  </si>
  <si>
    <t>Banana</t>
  </si>
  <si>
    <t>Orange</t>
  </si>
  <si>
    <t>Quantity</t>
  </si>
  <si>
    <t>Price</t>
  </si>
  <si>
    <t>Return the quantity of apple</t>
  </si>
  <si>
    <t>Return price of Apple</t>
  </si>
  <si>
    <t>Return price of Papaya</t>
  </si>
  <si>
    <t>Employee ID</t>
  </si>
  <si>
    <t>Sales Region</t>
  </si>
  <si>
    <t>Region Code</t>
  </si>
  <si>
    <t>New Customer</t>
  </si>
  <si>
    <t>Comission</t>
  </si>
  <si>
    <t>Hugh Jackman</t>
  </si>
  <si>
    <t>Brad Pitt</t>
  </si>
  <si>
    <t>Scarlett Johansson</t>
  </si>
  <si>
    <t>Raymond Redington</t>
  </si>
  <si>
    <t>Elizabeth Keen</t>
  </si>
  <si>
    <t>Idris Elba</t>
  </si>
  <si>
    <t>chemistry</t>
  </si>
  <si>
    <t>physics</t>
  </si>
  <si>
    <t>maths</t>
  </si>
  <si>
    <t>jack</t>
  </si>
  <si>
    <t>tom</t>
  </si>
  <si>
    <t>palak</t>
  </si>
  <si>
    <t>average -</t>
  </si>
  <si>
    <t>return of  average chemistry</t>
  </si>
  <si>
    <t>retuen of avaerage physics</t>
  </si>
  <si>
    <t>averageif -</t>
  </si>
  <si>
    <t>average all value for jack</t>
  </si>
  <si>
    <t>average all value  for names that have 'a' in it</t>
  </si>
  <si>
    <t>average value that are grater than 50</t>
  </si>
  <si>
    <t>averageifs -</t>
  </si>
  <si>
    <t>average when maths marks is grather than 69 and the name is not jigna</t>
  </si>
  <si>
    <t>average marks when chemistry marks is grater than 65 and name has  "p" in it</t>
  </si>
  <si>
    <t>vegetables</t>
  </si>
  <si>
    <t>price</t>
  </si>
  <si>
    <t>potato</t>
  </si>
  <si>
    <t>brinjal</t>
  </si>
  <si>
    <t>garlic</t>
  </si>
  <si>
    <t>chilli</t>
  </si>
  <si>
    <t>onion</t>
  </si>
  <si>
    <t>count-</t>
  </si>
  <si>
    <t>count all cells</t>
  </si>
  <si>
    <t>countif-</t>
  </si>
  <si>
    <t>count all cells  that have greater value than  50</t>
  </si>
  <si>
    <t>count all cells  that have text with "o"</t>
  </si>
  <si>
    <t>count all cells that have "onion" in it</t>
  </si>
  <si>
    <t>count all cells that have text in it</t>
  </si>
  <si>
    <t>countifs-</t>
  </si>
  <si>
    <t>count all cells in price that have value greater than 35 and at same time, veg that contains "I" in it</t>
  </si>
  <si>
    <t>count all cells in price that have value greater than 67 and at same time, veg that contains "a" in it and first condition is of veg and then of price</t>
  </si>
  <si>
    <t>countblank-</t>
  </si>
  <si>
    <t>count all cells that have empty cells in a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</si>
</sst>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quot;$&quot;#,##0"/>
    <numFmt numFmtId="166" formatCode="&quot;$&quot;#,##0.00"/>
  </numFmts>
  <fonts count="9" x14ac:knownFonts="1">
    <font>
      <sz val="11"/>
      <color theme="1"/>
      <name val="Calibri"/>
      <family val="2"/>
      <scheme val="minor"/>
    </font>
    <font>
      <b/>
      <sz val="11"/>
      <color theme="1"/>
      <name val="Calibri"/>
      <family val="2"/>
      <scheme val="minor"/>
    </font>
    <font>
      <b/>
      <sz val="12"/>
      <color rgb="FF000000"/>
      <name val="Calibri"/>
      <family val="2"/>
      <scheme val="minor"/>
    </font>
    <font>
      <sz val="10"/>
      <color rgb="FF000000"/>
      <name val="Calibri"/>
      <family val="2"/>
      <scheme val="minor"/>
    </font>
    <font>
      <sz val="10"/>
      <color theme="1"/>
      <name val="Calibri"/>
      <scheme val="minor"/>
    </font>
    <font>
      <sz val="14"/>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9" fontId="0" fillId="0" borderId="0" xfId="0" applyNumberFormat="1"/>
    <xf numFmtId="14" fontId="0" fillId="0" borderId="0" xfId="0" applyNumberFormat="1"/>
    <xf numFmtId="0" fontId="2" fillId="0" borderId="1" xfId="0" applyFont="1" applyBorder="1" applyAlignment="1">
      <alignment horizontal="center" vertical="center"/>
    </xf>
    <xf numFmtId="0" fontId="3"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4" fillId="0" borderId="0" xfId="0" applyFont="1"/>
    <xf numFmtId="0" fontId="4" fillId="0" borderId="0" xfId="0" applyFont="1" applyAlignment="1">
      <alignment wrapText="1"/>
    </xf>
    <xf numFmtId="165" fontId="4" fillId="0" borderId="0" xfId="0" applyNumberFormat="1" applyFont="1"/>
    <xf numFmtId="166" fontId="4" fillId="0" borderId="0" xfId="0" applyNumberFormat="1" applyFont="1"/>
    <xf numFmtId="0" fontId="5" fillId="2" borderId="0" xfId="0" applyFont="1" applyFill="1"/>
    <xf numFmtId="0" fontId="6" fillId="0" borderId="1" xfId="0" applyFont="1" applyBorder="1"/>
    <xf numFmtId="0" fontId="7" fillId="2" borderId="1" xfId="0" applyFont="1" applyFill="1" applyBorder="1"/>
    <xf numFmtId="0" fontId="8" fillId="0" borderId="1" xfId="0" applyFont="1" applyBorder="1"/>
  </cellXfs>
  <cellStyles count="1">
    <cellStyle name="Normal" xfId="0" builtinId="0"/>
  </cellStyles>
  <dxfs count="4">
    <dxf>
      <fill>
        <patternFill>
          <bgColor theme="7" tint="0.59996337778862885"/>
        </patternFill>
      </fill>
    </dxf>
    <dxf>
      <font>
        <color rgb="FF006100"/>
      </font>
      <fill>
        <patternFill>
          <bgColor rgb="FFC6EFCE"/>
        </patternFill>
      </fill>
    </dxf>
    <dxf>
      <fill>
        <patternFill>
          <bgColor theme="9" tint="0.39994506668294322"/>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sheet.xlsx]Sheet2!PivotTable1</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Sheet2!$B$3</c:f>
              <c:strCache>
                <c:ptCount val="1"/>
                <c:pt idx="0">
                  <c:v>Total</c:v>
                </c:pt>
              </c:strCache>
            </c:strRef>
          </c:tx>
          <c:spPr>
            <a:solidFill>
              <a:schemeClr val="accent1"/>
            </a:solidFill>
            <a:ln>
              <a:noFill/>
            </a:ln>
            <a:effectLst/>
          </c:spPr>
          <c:invertIfNegative val="0"/>
          <c:cat>
            <c:strRef>
              <c:f>Sheet2!$A$4:$A$9</c:f>
              <c:strCache>
                <c:ptCount val="5"/>
                <c:pt idx="0">
                  <c:v>Product A</c:v>
                </c:pt>
                <c:pt idx="1">
                  <c:v>Product B</c:v>
                </c:pt>
                <c:pt idx="2">
                  <c:v>Product C</c:v>
                </c:pt>
                <c:pt idx="3">
                  <c:v>Product D</c:v>
                </c:pt>
                <c:pt idx="4">
                  <c:v>(blank)</c:v>
                </c:pt>
              </c:strCache>
            </c:strRef>
          </c:cat>
          <c:val>
            <c:numRef>
              <c:f>Sheet2!$B$4:$B$9</c:f>
              <c:numCache>
                <c:formatCode>General</c:formatCode>
                <c:ptCount val="5"/>
                <c:pt idx="0">
                  <c:v>519178.71999999991</c:v>
                </c:pt>
                <c:pt idx="1">
                  <c:v>833830.55000000016</c:v>
                </c:pt>
                <c:pt idx="2">
                  <c:v>552510.74</c:v>
                </c:pt>
                <c:pt idx="3">
                  <c:v>590040.71</c:v>
                </c:pt>
              </c:numCache>
            </c:numRef>
          </c:val>
          <c:extLst>
            <c:ext xmlns:c16="http://schemas.microsoft.com/office/drawing/2014/chart" uri="{C3380CC4-5D6E-409C-BE32-E72D297353CC}">
              <c16:uniqueId val="{00000000-260B-4ECA-AB3A-F06E6ED3C9BF}"/>
            </c:ext>
          </c:extLst>
        </c:ser>
        <c:dLbls>
          <c:showLegendKey val="0"/>
          <c:showVal val="0"/>
          <c:showCatName val="0"/>
          <c:showSerName val="0"/>
          <c:showPercent val="0"/>
          <c:showBubbleSize val="0"/>
        </c:dLbls>
        <c:gapWidth val="150"/>
        <c:overlap val="100"/>
        <c:axId val="1858212303"/>
        <c:axId val="1858212783"/>
      </c:barChart>
      <c:catAx>
        <c:axId val="1858212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212783"/>
        <c:crosses val="autoZero"/>
        <c:auto val="1"/>
        <c:lblAlgn val="ctr"/>
        <c:lblOffset val="100"/>
        <c:noMultiLvlLbl val="0"/>
      </c:catAx>
      <c:valAx>
        <c:axId val="1858212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212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sheet.xlsx]Sheet3!PivotTable2</c:name>
    <c:fmtId val="6"/>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ofPieChart>
        <c:ofPieType val="pie"/>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0C-4D1F-BA5A-637D2A9EE8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0C-4D1F-BA5A-637D2A9EE84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F0C-4D1F-BA5A-637D2A9EE84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F0C-4D1F-BA5A-637D2A9EE84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F0C-4D1F-BA5A-637D2A9EE84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F0C-4D1F-BA5A-637D2A9EE846}"/>
              </c:ext>
            </c:extLst>
          </c:dPt>
          <c:cat>
            <c:strRef>
              <c:f>Sheet3!$A$4:$A$9</c:f>
              <c:strCache>
                <c:ptCount val="5"/>
                <c:pt idx="0">
                  <c:v>East</c:v>
                </c:pt>
                <c:pt idx="1">
                  <c:v>North</c:v>
                </c:pt>
                <c:pt idx="2">
                  <c:v>South</c:v>
                </c:pt>
                <c:pt idx="3">
                  <c:v>West</c:v>
                </c:pt>
                <c:pt idx="4">
                  <c:v>(blank)</c:v>
                </c:pt>
              </c:strCache>
            </c:strRef>
          </c:cat>
          <c:val>
            <c:numRef>
              <c:f>Sheet3!$B$4:$B$9</c:f>
              <c:numCache>
                <c:formatCode>General</c:formatCode>
                <c:ptCount val="5"/>
                <c:pt idx="0">
                  <c:v>695590.19</c:v>
                </c:pt>
                <c:pt idx="1">
                  <c:v>563879.48999999987</c:v>
                </c:pt>
                <c:pt idx="2">
                  <c:v>626559.29</c:v>
                </c:pt>
                <c:pt idx="3">
                  <c:v>609531.74999999988</c:v>
                </c:pt>
              </c:numCache>
            </c:numRef>
          </c:val>
          <c:extLst>
            <c:ext xmlns:c16="http://schemas.microsoft.com/office/drawing/2014/chart" uri="{C3380CC4-5D6E-409C-BE32-E72D297353CC}">
              <c16:uniqueId val="{00000000-2B90-4A66-A39E-66AB9C495940}"/>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sheet.xlsx]Sheet4!PivotTable3</c:name>
    <c:fmtId val="1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Sheet4!$B$3:$B$4</c:f>
              <c:strCache>
                <c:ptCount val="1"/>
                <c:pt idx="0">
                  <c:v>East</c:v>
                </c:pt>
              </c:strCache>
            </c:strRef>
          </c:tx>
          <c:spPr>
            <a:solidFill>
              <a:schemeClr val="accent1"/>
            </a:solidFill>
            <a:ln>
              <a:noFill/>
            </a:ln>
            <a:effectLst/>
            <a:sp3d/>
          </c:spPr>
          <c:invertIfNegative val="0"/>
          <c:cat>
            <c:strRef>
              <c:f>Sheet4!$A$5:$A$10</c:f>
              <c:strCache>
                <c:ptCount val="5"/>
                <c:pt idx="0">
                  <c:v>Product A</c:v>
                </c:pt>
                <c:pt idx="1">
                  <c:v>Product B</c:v>
                </c:pt>
                <c:pt idx="2">
                  <c:v>Product C</c:v>
                </c:pt>
                <c:pt idx="3">
                  <c:v>Product D</c:v>
                </c:pt>
                <c:pt idx="4">
                  <c:v>(blank)</c:v>
                </c:pt>
              </c:strCache>
            </c:strRef>
          </c:cat>
          <c:val>
            <c:numRef>
              <c:f>Sheet4!$B$5:$B$10</c:f>
              <c:numCache>
                <c:formatCode>General</c:formatCode>
                <c:ptCount val="5"/>
                <c:pt idx="0">
                  <c:v>18411.501111111109</c:v>
                </c:pt>
                <c:pt idx="1">
                  <c:v>38464.652857142857</c:v>
                </c:pt>
                <c:pt idx="2">
                  <c:v>31248.809999999998</c:v>
                </c:pt>
                <c:pt idx="3">
                  <c:v>22606.478333333333</c:v>
                </c:pt>
              </c:numCache>
            </c:numRef>
          </c:val>
          <c:extLst>
            <c:ext xmlns:c16="http://schemas.microsoft.com/office/drawing/2014/chart" uri="{C3380CC4-5D6E-409C-BE32-E72D297353CC}">
              <c16:uniqueId val="{00000000-4E99-4A2F-B39F-74082DE1EC7C}"/>
            </c:ext>
          </c:extLst>
        </c:ser>
        <c:ser>
          <c:idx val="1"/>
          <c:order val="1"/>
          <c:tx>
            <c:strRef>
              <c:f>Sheet4!$C$3:$C$4</c:f>
              <c:strCache>
                <c:ptCount val="1"/>
                <c:pt idx="0">
                  <c:v>North</c:v>
                </c:pt>
              </c:strCache>
            </c:strRef>
          </c:tx>
          <c:spPr>
            <a:solidFill>
              <a:schemeClr val="accent2"/>
            </a:solidFill>
            <a:ln>
              <a:noFill/>
            </a:ln>
            <a:effectLst/>
            <a:sp3d/>
          </c:spPr>
          <c:invertIfNegative val="0"/>
          <c:cat>
            <c:strRef>
              <c:f>Sheet4!$A$5:$A$10</c:f>
              <c:strCache>
                <c:ptCount val="5"/>
                <c:pt idx="0">
                  <c:v>Product A</c:v>
                </c:pt>
                <c:pt idx="1">
                  <c:v>Product B</c:v>
                </c:pt>
                <c:pt idx="2">
                  <c:v>Product C</c:v>
                </c:pt>
                <c:pt idx="3">
                  <c:v>Product D</c:v>
                </c:pt>
                <c:pt idx="4">
                  <c:v>(blank)</c:v>
                </c:pt>
              </c:strCache>
            </c:strRef>
          </c:cat>
          <c:val>
            <c:numRef>
              <c:f>Sheet4!$C$5:$C$10</c:f>
              <c:numCache>
                <c:formatCode>General</c:formatCode>
                <c:ptCount val="5"/>
                <c:pt idx="0">
                  <c:v>23236.843333333334</c:v>
                </c:pt>
                <c:pt idx="1">
                  <c:v>21676.413999999997</c:v>
                </c:pt>
                <c:pt idx="2">
                  <c:v>25425.815999999999</c:v>
                </c:pt>
                <c:pt idx="3">
                  <c:v>16113.041999999998</c:v>
                </c:pt>
              </c:numCache>
            </c:numRef>
          </c:val>
          <c:extLst>
            <c:ext xmlns:c16="http://schemas.microsoft.com/office/drawing/2014/chart" uri="{C3380CC4-5D6E-409C-BE32-E72D297353CC}">
              <c16:uniqueId val="{00000001-4E99-4A2F-B39F-74082DE1EC7C}"/>
            </c:ext>
          </c:extLst>
        </c:ser>
        <c:ser>
          <c:idx val="2"/>
          <c:order val="2"/>
          <c:tx>
            <c:strRef>
              <c:f>Sheet4!$D$3:$D$4</c:f>
              <c:strCache>
                <c:ptCount val="1"/>
                <c:pt idx="0">
                  <c:v>South</c:v>
                </c:pt>
              </c:strCache>
            </c:strRef>
          </c:tx>
          <c:spPr>
            <a:solidFill>
              <a:schemeClr val="accent3"/>
            </a:solidFill>
            <a:ln>
              <a:noFill/>
            </a:ln>
            <a:effectLst/>
            <a:sp3d/>
          </c:spPr>
          <c:invertIfNegative val="0"/>
          <c:cat>
            <c:strRef>
              <c:f>Sheet4!$A$5:$A$10</c:f>
              <c:strCache>
                <c:ptCount val="5"/>
                <c:pt idx="0">
                  <c:v>Product A</c:v>
                </c:pt>
                <c:pt idx="1">
                  <c:v>Product B</c:v>
                </c:pt>
                <c:pt idx="2">
                  <c:v>Product C</c:v>
                </c:pt>
                <c:pt idx="3">
                  <c:v>Product D</c:v>
                </c:pt>
                <c:pt idx="4">
                  <c:v>(blank)</c:v>
                </c:pt>
              </c:strCache>
            </c:strRef>
          </c:cat>
          <c:val>
            <c:numRef>
              <c:f>Sheet4!$D$5:$D$10</c:f>
              <c:numCache>
                <c:formatCode>General</c:formatCode>
                <c:ptCount val="5"/>
                <c:pt idx="0">
                  <c:v>16462.03125</c:v>
                </c:pt>
                <c:pt idx="1">
                  <c:v>25934.897499999999</c:v>
                </c:pt>
                <c:pt idx="2">
                  <c:v>23360.921666666665</c:v>
                </c:pt>
                <c:pt idx="3">
                  <c:v>24536.388333333332</c:v>
                </c:pt>
              </c:numCache>
            </c:numRef>
          </c:val>
          <c:extLst>
            <c:ext xmlns:c16="http://schemas.microsoft.com/office/drawing/2014/chart" uri="{C3380CC4-5D6E-409C-BE32-E72D297353CC}">
              <c16:uniqueId val="{00000002-4E99-4A2F-B39F-74082DE1EC7C}"/>
            </c:ext>
          </c:extLst>
        </c:ser>
        <c:ser>
          <c:idx val="3"/>
          <c:order val="3"/>
          <c:tx>
            <c:strRef>
              <c:f>Sheet4!$E$3:$E$4</c:f>
              <c:strCache>
                <c:ptCount val="1"/>
                <c:pt idx="0">
                  <c:v>West</c:v>
                </c:pt>
              </c:strCache>
            </c:strRef>
          </c:tx>
          <c:spPr>
            <a:solidFill>
              <a:schemeClr val="accent4"/>
            </a:solidFill>
            <a:ln>
              <a:noFill/>
            </a:ln>
            <a:effectLst/>
            <a:sp3d/>
          </c:spPr>
          <c:invertIfNegative val="0"/>
          <c:cat>
            <c:strRef>
              <c:f>Sheet4!$A$5:$A$10</c:f>
              <c:strCache>
                <c:ptCount val="5"/>
                <c:pt idx="0">
                  <c:v>Product A</c:v>
                </c:pt>
                <c:pt idx="1">
                  <c:v>Product B</c:v>
                </c:pt>
                <c:pt idx="2">
                  <c:v>Product C</c:v>
                </c:pt>
                <c:pt idx="3">
                  <c:v>Product D</c:v>
                </c:pt>
                <c:pt idx="4">
                  <c:v>(blank)</c:v>
                </c:pt>
              </c:strCache>
            </c:strRef>
          </c:cat>
          <c:val>
            <c:numRef>
              <c:f>Sheet4!$E$5:$E$10</c:f>
              <c:numCache>
                <c:formatCode>General</c:formatCode>
                <c:ptCount val="5"/>
                <c:pt idx="0">
                  <c:v>20589.475000000002</c:v>
                </c:pt>
                <c:pt idx="1">
                  <c:v>35083.665000000001</c:v>
                </c:pt>
                <c:pt idx="2">
                  <c:v>32044.178000000004</c:v>
                </c:pt>
                <c:pt idx="3">
                  <c:v>32374.042857142857</c:v>
                </c:pt>
              </c:numCache>
            </c:numRef>
          </c:val>
          <c:extLst>
            <c:ext xmlns:c16="http://schemas.microsoft.com/office/drawing/2014/chart" uri="{C3380CC4-5D6E-409C-BE32-E72D297353CC}">
              <c16:uniqueId val="{00000003-4E99-4A2F-B39F-74082DE1EC7C}"/>
            </c:ext>
          </c:extLst>
        </c:ser>
        <c:ser>
          <c:idx val="4"/>
          <c:order val="4"/>
          <c:tx>
            <c:strRef>
              <c:f>Sheet4!$F$3:$F$4</c:f>
              <c:strCache>
                <c:ptCount val="1"/>
                <c:pt idx="0">
                  <c:v>(blank)</c:v>
                </c:pt>
              </c:strCache>
            </c:strRef>
          </c:tx>
          <c:spPr>
            <a:solidFill>
              <a:schemeClr val="accent5"/>
            </a:solidFill>
            <a:ln>
              <a:noFill/>
            </a:ln>
            <a:effectLst/>
            <a:sp3d/>
          </c:spPr>
          <c:invertIfNegative val="0"/>
          <c:cat>
            <c:strRef>
              <c:f>Sheet4!$A$5:$A$10</c:f>
              <c:strCache>
                <c:ptCount val="5"/>
                <c:pt idx="0">
                  <c:v>Product A</c:v>
                </c:pt>
                <c:pt idx="1">
                  <c:v>Product B</c:v>
                </c:pt>
                <c:pt idx="2">
                  <c:v>Product C</c:v>
                </c:pt>
                <c:pt idx="3">
                  <c:v>Product D</c:v>
                </c:pt>
                <c:pt idx="4">
                  <c:v>(blank)</c:v>
                </c:pt>
              </c:strCache>
            </c:strRef>
          </c:cat>
          <c:val>
            <c:numRef>
              <c:f>Sheet4!$F$5:$F$10</c:f>
              <c:numCache>
                <c:formatCode>General</c:formatCode>
                <c:ptCount val="5"/>
              </c:numCache>
            </c:numRef>
          </c:val>
          <c:extLst>
            <c:ext xmlns:c16="http://schemas.microsoft.com/office/drawing/2014/chart" uri="{C3380CC4-5D6E-409C-BE32-E72D297353CC}">
              <c16:uniqueId val="{00000004-4E99-4A2F-B39F-74082DE1EC7C}"/>
            </c:ext>
          </c:extLst>
        </c:ser>
        <c:dLbls>
          <c:showLegendKey val="0"/>
          <c:showVal val="0"/>
          <c:showCatName val="0"/>
          <c:showSerName val="0"/>
          <c:showPercent val="0"/>
          <c:showBubbleSize val="0"/>
        </c:dLbls>
        <c:gapWidth val="150"/>
        <c:shape val="box"/>
        <c:axId val="2009736751"/>
        <c:axId val="2009739631"/>
        <c:axId val="0"/>
      </c:bar3DChart>
      <c:catAx>
        <c:axId val="20097367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739631"/>
        <c:crosses val="autoZero"/>
        <c:auto val="1"/>
        <c:lblAlgn val="ctr"/>
        <c:lblOffset val="100"/>
        <c:noMultiLvlLbl val="0"/>
      </c:catAx>
      <c:valAx>
        <c:axId val="20097396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736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sheet.xlsx]Sheet5!PivotTable4</c:name>
    <c:fmtId val="1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Sheet5!$B$3:$B$4</c:f>
              <c:strCache>
                <c:ptCount val="1"/>
                <c:pt idx="0">
                  <c:v>Product A</c:v>
                </c:pt>
              </c:strCache>
            </c:strRef>
          </c:tx>
          <c:spPr>
            <a:solidFill>
              <a:schemeClr val="accent1"/>
            </a:solidFill>
            <a:ln>
              <a:noFill/>
            </a:ln>
            <a:effectLst/>
            <a:sp3d/>
          </c:spPr>
          <c:invertIfNegative val="0"/>
          <c:cat>
            <c:strRef>
              <c:f>Sheet5!$A$5:$A$16</c:f>
              <c:strCache>
                <c:ptCount val="11"/>
                <c:pt idx="0">
                  <c:v>Alice</c:v>
                </c:pt>
                <c:pt idx="1">
                  <c:v>Bob</c:v>
                </c:pt>
                <c:pt idx="2">
                  <c:v>Charlie</c:v>
                </c:pt>
                <c:pt idx="3">
                  <c:v>Diana</c:v>
                </c:pt>
                <c:pt idx="4">
                  <c:v>Edward</c:v>
                </c:pt>
                <c:pt idx="5">
                  <c:v>Fiona</c:v>
                </c:pt>
                <c:pt idx="6">
                  <c:v>George</c:v>
                </c:pt>
                <c:pt idx="7">
                  <c:v>Hannah</c:v>
                </c:pt>
                <c:pt idx="8">
                  <c:v>Ian</c:v>
                </c:pt>
                <c:pt idx="9">
                  <c:v>Judy</c:v>
                </c:pt>
                <c:pt idx="10">
                  <c:v>(blank)</c:v>
                </c:pt>
              </c:strCache>
            </c:strRef>
          </c:cat>
          <c:val>
            <c:numRef>
              <c:f>Sheet5!$B$5:$B$16</c:f>
              <c:numCache>
                <c:formatCode>General</c:formatCode>
                <c:ptCount val="11"/>
                <c:pt idx="0">
                  <c:v>47</c:v>
                </c:pt>
                <c:pt idx="1">
                  <c:v>138</c:v>
                </c:pt>
                <c:pt idx="2">
                  <c:v>13</c:v>
                </c:pt>
                <c:pt idx="3">
                  <c:v>155</c:v>
                </c:pt>
                <c:pt idx="4">
                  <c:v>34</c:v>
                </c:pt>
                <c:pt idx="6">
                  <c:v>21</c:v>
                </c:pt>
                <c:pt idx="7">
                  <c:v>86</c:v>
                </c:pt>
                <c:pt idx="9">
                  <c:v>158</c:v>
                </c:pt>
              </c:numCache>
            </c:numRef>
          </c:val>
          <c:extLst>
            <c:ext xmlns:c16="http://schemas.microsoft.com/office/drawing/2014/chart" uri="{C3380CC4-5D6E-409C-BE32-E72D297353CC}">
              <c16:uniqueId val="{00000000-FA3B-4629-9686-5B99F437A765}"/>
            </c:ext>
          </c:extLst>
        </c:ser>
        <c:ser>
          <c:idx val="1"/>
          <c:order val="1"/>
          <c:tx>
            <c:strRef>
              <c:f>Sheet5!$C$3:$C$4</c:f>
              <c:strCache>
                <c:ptCount val="1"/>
                <c:pt idx="0">
                  <c:v>Product B</c:v>
                </c:pt>
              </c:strCache>
            </c:strRef>
          </c:tx>
          <c:spPr>
            <a:solidFill>
              <a:schemeClr val="accent2"/>
            </a:solidFill>
            <a:ln>
              <a:noFill/>
            </a:ln>
            <a:effectLst/>
            <a:sp3d/>
          </c:spPr>
          <c:invertIfNegative val="0"/>
          <c:cat>
            <c:strRef>
              <c:f>Sheet5!$A$5:$A$16</c:f>
              <c:strCache>
                <c:ptCount val="11"/>
                <c:pt idx="0">
                  <c:v>Alice</c:v>
                </c:pt>
                <c:pt idx="1">
                  <c:v>Bob</c:v>
                </c:pt>
                <c:pt idx="2">
                  <c:v>Charlie</c:v>
                </c:pt>
                <c:pt idx="3">
                  <c:v>Diana</c:v>
                </c:pt>
                <c:pt idx="4">
                  <c:v>Edward</c:v>
                </c:pt>
                <c:pt idx="5">
                  <c:v>Fiona</c:v>
                </c:pt>
                <c:pt idx="6">
                  <c:v>George</c:v>
                </c:pt>
                <c:pt idx="7">
                  <c:v>Hannah</c:v>
                </c:pt>
                <c:pt idx="8">
                  <c:v>Ian</c:v>
                </c:pt>
                <c:pt idx="9">
                  <c:v>Judy</c:v>
                </c:pt>
                <c:pt idx="10">
                  <c:v>(blank)</c:v>
                </c:pt>
              </c:strCache>
            </c:strRef>
          </c:cat>
          <c:val>
            <c:numRef>
              <c:f>Sheet5!$C$5:$C$16</c:f>
              <c:numCache>
                <c:formatCode>General</c:formatCode>
                <c:ptCount val="11"/>
                <c:pt idx="0">
                  <c:v>15</c:v>
                </c:pt>
                <c:pt idx="1">
                  <c:v>54</c:v>
                </c:pt>
                <c:pt idx="2">
                  <c:v>104</c:v>
                </c:pt>
                <c:pt idx="3">
                  <c:v>74</c:v>
                </c:pt>
                <c:pt idx="4">
                  <c:v>86</c:v>
                </c:pt>
                <c:pt idx="5">
                  <c:v>110</c:v>
                </c:pt>
                <c:pt idx="6">
                  <c:v>11</c:v>
                </c:pt>
                <c:pt idx="7">
                  <c:v>47</c:v>
                </c:pt>
                <c:pt idx="8">
                  <c:v>152</c:v>
                </c:pt>
                <c:pt idx="9">
                  <c:v>97</c:v>
                </c:pt>
              </c:numCache>
            </c:numRef>
          </c:val>
          <c:extLst>
            <c:ext xmlns:c16="http://schemas.microsoft.com/office/drawing/2014/chart" uri="{C3380CC4-5D6E-409C-BE32-E72D297353CC}">
              <c16:uniqueId val="{00000001-FA3B-4629-9686-5B99F437A765}"/>
            </c:ext>
          </c:extLst>
        </c:ser>
        <c:ser>
          <c:idx val="2"/>
          <c:order val="2"/>
          <c:tx>
            <c:strRef>
              <c:f>Sheet5!$D$3:$D$4</c:f>
              <c:strCache>
                <c:ptCount val="1"/>
                <c:pt idx="0">
                  <c:v>Product C</c:v>
                </c:pt>
              </c:strCache>
            </c:strRef>
          </c:tx>
          <c:spPr>
            <a:solidFill>
              <a:schemeClr val="accent3"/>
            </a:solidFill>
            <a:ln>
              <a:noFill/>
            </a:ln>
            <a:effectLst/>
            <a:sp3d/>
          </c:spPr>
          <c:invertIfNegative val="0"/>
          <c:cat>
            <c:strRef>
              <c:f>Sheet5!$A$5:$A$16</c:f>
              <c:strCache>
                <c:ptCount val="11"/>
                <c:pt idx="0">
                  <c:v>Alice</c:v>
                </c:pt>
                <c:pt idx="1">
                  <c:v>Bob</c:v>
                </c:pt>
                <c:pt idx="2">
                  <c:v>Charlie</c:v>
                </c:pt>
                <c:pt idx="3">
                  <c:v>Diana</c:v>
                </c:pt>
                <c:pt idx="4">
                  <c:v>Edward</c:v>
                </c:pt>
                <c:pt idx="5">
                  <c:v>Fiona</c:v>
                </c:pt>
                <c:pt idx="6">
                  <c:v>George</c:v>
                </c:pt>
                <c:pt idx="7">
                  <c:v>Hannah</c:v>
                </c:pt>
                <c:pt idx="8">
                  <c:v>Ian</c:v>
                </c:pt>
                <c:pt idx="9">
                  <c:v>Judy</c:v>
                </c:pt>
                <c:pt idx="10">
                  <c:v>(blank)</c:v>
                </c:pt>
              </c:strCache>
            </c:strRef>
          </c:cat>
          <c:val>
            <c:numRef>
              <c:f>Sheet5!$D$5:$D$16</c:f>
              <c:numCache>
                <c:formatCode>General</c:formatCode>
                <c:ptCount val="11"/>
                <c:pt idx="0">
                  <c:v>87</c:v>
                </c:pt>
                <c:pt idx="1">
                  <c:v>85</c:v>
                </c:pt>
                <c:pt idx="2">
                  <c:v>45</c:v>
                </c:pt>
                <c:pt idx="3">
                  <c:v>42</c:v>
                </c:pt>
                <c:pt idx="4">
                  <c:v>1</c:v>
                </c:pt>
                <c:pt idx="5">
                  <c:v>38</c:v>
                </c:pt>
                <c:pt idx="6">
                  <c:v>117</c:v>
                </c:pt>
                <c:pt idx="7">
                  <c:v>20</c:v>
                </c:pt>
                <c:pt idx="8">
                  <c:v>32</c:v>
                </c:pt>
                <c:pt idx="9">
                  <c:v>15</c:v>
                </c:pt>
              </c:numCache>
            </c:numRef>
          </c:val>
          <c:extLst>
            <c:ext xmlns:c16="http://schemas.microsoft.com/office/drawing/2014/chart" uri="{C3380CC4-5D6E-409C-BE32-E72D297353CC}">
              <c16:uniqueId val="{00000002-FA3B-4629-9686-5B99F437A765}"/>
            </c:ext>
          </c:extLst>
        </c:ser>
        <c:ser>
          <c:idx val="3"/>
          <c:order val="3"/>
          <c:tx>
            <c:strRef>
              <c:f>Sheet5!$E$3:$E$4</c:f>
              <c:strCache>
                <c:ptCount val="1"/>
                <c:pt idx="0">
                  <c:v>Product D</c:v>
                </c:pt>
              </c:strCache>
            </c:strRef>
          </c:tx>
          <c:spPr>
            <a:solidFill>
              <a:schemeClr val="accent4"/>
            </a:solidFill>
            <a:ln>
              <a:noFill/>
            </a:ln>
            <a:effectLst/>
            <a:sp3d/>
          </c:spPr>
          <c:invertIfNegative val="0"/>
          <c:cat>
            <c:strRef>
              <c:f>Sheet5!$A$5:$A$16</c:f>
              <c:strCache>
                <c:ptCount val="11"/>
                <c:pt idx="0">
                  <c:v>Alice</c:v>
                </c:pt>
                <c:pt idx="1">
                  <c:v>Bob</c:v>
                </c:pt>
                <c:pt idx="2">
                  <c:v>Charlie</c:v>
                </c:pt>
                <c:pt idx="3">
                  <c:v>Diana</c:v>
                </c:pt>
                <c:pt idx="4">
                  <c:v>Edward</c:v>
                </c:pt>
                <c:pt idx="5">
                  <c:v>Fiona</c:v>
                </c:pt>
                <c:pt idx="6">
                  <c:v>George</c:v>
                </c:pt>
                <c:pt idx="7">
                  <c:v>Hannah</c:v>
                </c:pt>
                <c:pt idx="8">
                  <c:v>Ian</c:v>
                </c:pt>
                <c:pt idx="9">
                  <c:v>Judy</c:v>
                </c:pt>
                <c:pt idx="10">
                  <c:v>(blank)</c:v>
                </c:pt>
              </c:strCache>
            </c:strRef>
          </c:cat>
          <c:val>
            <c:numRef>
              <c:f>Sheet5!$E$5:$E$16</c:f>
              <c:numCache>
                <c:formatCode>General</c:formatCode>
                <c:ptCount val="11"/>
                <c:pt idx="0">
                  <c:v>25</c:v>
                </c:pt>
                <c:pt idx="1">
                  <c:v>83</c:v>
                </c:pt>
                <c:pt idx="3">
                  <c:v>55</c:v>
                </c:pt>
                <c:pt idx="4">
                  <c:v>118</c:v>
                </c:pt>
                <c:pt idx="5">
                  <c:v>36</c:v>
                </c:pt>
                <c:pt idx="6">
                  <c:v>57</c:v>
                </c:pt>
                <c:pt idx="7">
                  <c:v>131</c:v>
                </c:pt>
                <c:pt idx="8">
                  <c:v>155</c:v>
                </c:pt>
                <c:pt idx="9">
                  <c:v>19</c:v>
                </c:pt>
              </c:numCache>
            </c:numRef>
          </c:val>
          <c:extLst>
            <c:ext xmlns:c16="http://schemas.microsoft.com/office/drawing/2014/chart" uri="{C3380CC4-5D6E-409C-BE32-E72D297353CC}">
              <c16:uniqueId val="{00000003-FA3B-4629-9686-5B99F437A765}"/>
            </c:ext>
          </c:extLst>
        </c:ser>
        <c:ser>
          <c:idx val="4"/>
          <c:order val="4"/>
          <c:tx>
            <c:strRef>
              <c:f>Sheet5!$F$3:$F$4</c:f>
              <c:strCache>
                <c:ptCount val="1"/>
                <c:pt idx="0">
                  <c:v>(blank)</c:v>
                </c:pt>
              </c:strCache>
            </c:strRef>
          </c:tx>
          <c:spPr>
            <a:solidFill>
              <a:schemeClr val="accent5"/>
            </a:solidFill>
            <a:ln>
              <a:noFill/>
            </a:ln>
            <a:effectLst/>
            <a:sp3d/>
          </c:spPr>
          <c:invertIfNegative val="0"/>
          <c:cat>
            <c:strRef>
              <c:f>Sheet5!$A$5:$A$16</c:f>
              <c:strCache>
                <c:ptCount val="11"/>
                <c:pt idx="0">
                  <c:v>Alice</c:v>
                </c:pt>
                <c:pt idx="1">
                  <c:v>Bob</c:v>
                </c:pt>
                <c:pt idx="2">
                  <c:v>Charlie</c:v>
                </c:pt>
                <c:pt idx="3">
                  <c:v>Diana</c:v>
                </c:pt>
                <c:pt idx="4">
                  <c:v>Edward</c:v>
                </c:pt>
                <c:pt idx="5">
                  <c:v>Fiona</c:v>
                </c:pt>
                <c:pt idx="6">
                  <c:v>George</c:v>
                </c:pt>
                <c:pt idx="7">
                  <c:v>Hannah</c:v>
                </c:pt>
                <c:pt idx="8">
                  <c:v>Ian</c:v>
                </c:pt>
                <c:pt idx="9">
                  <c:v>Judy</c:v>
                </c:pt>
                <c:pt idx="10">
                  <c:v>(blank)</c:v>
                </c:pt>
              </c:strCache>
            </c:strRef>
          </c:cat>
          <c:val>
            <c:numRef>
              <c:f>Sheet5!$F$5:$F$16</c:f>
              <c:numCache>
                <c:formatCode>General</c:formatCode>
                <c:ptCount val="11"/>
              </c:numCache>
            </c:numRef>
          </c:val>
          <c:extLst>
            <c:ext xmlns:c16="http://schemas.microsoft.com/office/drawing/2014/chart" uri="{C3380CC4-5D6E-409C-BE32-E72D297353CC}">
              <c16:uniqueId val="{00000004-FA3B-4629-9686-5B99F437A765}"/>
            </c:ext>
          </c:extLst>
        </c:ser>
        <c:dLbls>
          <c:showLegendKey val="0"/>
          <c:showVal val="0"/>
          <c:showCatName val="0"/>
          <c:showSerName val="0"/>
          <c:showPercent val="0"/>
          <c:showBubbleSize val="0"/>
        </c:dLbls>
        <c:gapWidth val="150"/>
        <c:shape val="box"/>
        <c:axId val="1968072223"/>
        <c:axId val="1968072703"/>
        <c:axId val="0"/>
      </c:bar3DChart>
      <c:catAx>
        <c:axId val="19680722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072703"/>
        <c:crosses val="autoZero"/>
        <c:auto val="1"/>
        <c:lblAlgn val="ctr"/>
        <c:lblOffset val="100"/>
        <c:noMultiLvlLbl val="0"/>
      </c:catAx>
      <c:valAx>
        <c:axId val="1968072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07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sheet.xlsx]Sheet6!PivotTable5</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Average of Margin %</c:v>
                </c:pt>
              </c:strCache>
            </c:strRef>
          </c:tx>
          <c:spPr>
            <a:solidFill>
              <a:schemeClr val="accent1"/>
            </a:solidFill>
            <a:ln>
              <a:noFill/>
            </a:ln>
            <a:effectLst/>
          </c:spPr>
          <c:invertIfNegative val="0"/>
          <c:cat>
            <c:strRef>
              <c:f>Sheet6!$A$4:$A$9</c:f>
              <c:strCache>
                <c:ptCount val="5"/>
                <c:pt idx="0">
                  <c:v>East</c:v>
                </c:pt>
                <c:pt idx="1">
                  <c:v>North</c:v>
                </c:pt>
                <c:pt idx="2">
                  <c:v>South</c:v>
                </c:pt>
                <c:pt idx="3">
                  <c:v>West</c:v>
                </c:pt>
                <c:pt idx="4">
                  <c:v>(blank)</c:v>
                </c:pt>
              </c:strCache>
            </c:strRef>
          </c:cat>
          <c:val>
            <c:numRef>
              <c:f>Sheet6!$B$4:$B$9</c:f>
              <c:numCache>
                <c:formatCode>General</c:formatCode>
                <c:ptCount val="5"/>
                <c:pt idx="0">
                  <c:v>21.938461538461542</c:v>
                </c:pt>
                <c:pt idx="1">
                  <c:v>33.50615384615385</c:v>
                </c:pt>
                <c:pt idx="2">
                  <c:v>27.258571428571429</c:v>
                </c:pt>
                <c:pt idx="3">
                  <c:v>28.973000000000003</c:v>
                </c:pt>
              </c:numCache>
            </c:numRef>
          </c:val>
          <c:extLst>
            <c:ext xmlns:c16="http://schemas.microsoft.com/office/drawing/2014/chart" uri="{C3380CC4-5D6E-409C-BE32-E72D297353CC}">
              <c16:uniqueId val="{00000000-E98C-423C-8012-E959155F9E16}"/>
            </c:ext>
          </c:extLst>
        </c:ser>
        <c:dLbls>
          <c:showLegendKey val="0"/>
          <c:showVal val="0"/>
          <c:showCatName val="0"/>
          <c:showSerName val="0"/>
          <c:showPercent val="0"/>
          <c:showBubbleSize val="0"/>
        </c:dLbls>
        <c:gapWidth val="150"/>
        <c:axId val="1944635231"/>
        <c:axId val="1937486943"/>
      </c:barChart>
      <c:lineChart>
        <c:grouping val="standard"/>
        <c:varyColors val="0"/>
        <c:ser>
          <c:idx val="1"/>
          <c:order val="1"/>
          <c:tx>
            <c:strRef>
              <c:f>Sheet6!$C$3</c:f>
              <c:strCache>
                <c:ptCount val="1"/>
                <c:pt idx="0">
                  <c:v>Sum of Revenue</c:v>
                </c:pt>
              </c:strCache>
            </c:strRef>
          </c:tx>
          <c:spPr>
            <a:ln w="28575" cap="rnd">
              <a:solidFill>
                <a:schemeClr val="accent2"/>
              </a:solidFill>
              <a:round/>
            </a:ln>
            <a:effectLst/>
          </c:spPr>
          <c:marker>
            <c:symbol val="none"/>
          </c:marker>
          <c:cat>
            <c:strRef>
              <c:f>Sheet6!$A$4:$A$9</c:f>
              <c:strCache>
                <c:ptCount val="5"/>
                <c:pt idx="0">
                  <c:v>East</c:v>
                </c:pt>
                <c:pt idx="1">
                  <c:v>North</c:v>
                </c:pt>
                <c:pt idx="2">
                  <c:v>South</c:v>
                </c:pt>
                <c:pt idx="3">
                  <c:v>West</c:v>
                </c:pt>
                <c:pt idx="4">
                  <c:v>(blank)</c:v>
                </c:pt>
              </c:strCache>
            </c:strRef>
          </c:cat>
          <c:val>
            <c:numRef>
              <c:f>Sheet6!$C$4:$C$9</c:f>
              <c:numCache>
                <c:formatCode>General</c:formatCode>
                <c:ptCount val="5"/>
                <c:pt idx="0">
                  <c:v>695590.19</c:v>
                </c:pt>
                <c:pt idx="1">
                  <c:v>563879.48999999987</c:v>
                </c:pt>
                <c:pt idx="2">
                  <c:v>626559.29</c:v>
                </c:pt>
                <c:pt idx="3">
                  <c:v>609531.74999999988</c:v>
                </c:pt>
              </c:numCache>
            </c:numRef>
          </c:val>
          <c:smooth val="0"/>
          <c:extLst>
            <c:ext xmlns:c16="http://schemas.microsoft.com/office/drawing/2014/chart" uri="{C3380CC4-5D6E-409C-BE32-E72D297353CC}">
              <c16:uniqueId val="{00000001-E98C-423C-8012-E959155F9E16}"/>
            </c:ext>
          </c:extLst>
        </c:ser>
        <c:dLbls>
          <c:showLegendKey val="0"/>
          <c:showVal val="0"/>
          <c:showCatName val="0"/>
          <c:showSerName val="0"/>
          <c:showPercent val="0"/>
          <c:showBubbleSize val="0"/>
        </c:dLbls>
        <c:marker val="1"/>
        <c:smooth val="0"/>
        <c:axId val="1937488383"/>
        <c:axId val="1937486463"/>
      </c:lineChart>
      <c:catAx>
        <c:axId val="194463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486943"/>
        <c:crosses val="autoZero"/>
        <c:auto val="1"/>
        <c:lblAlgn val="ctr"/>
        <c:lblOffset val="100"/>
        <c:noMultiLvlLbl val="0"/>
      </c:catAx>
      <c:valAx>
        <c:axId val="1937486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635231"/>
        <c:crosses val="autoZero"/>
        <c:crossBetween val="between"/>
      </c:valAx>
      <c:valAx>
        <c:axId val="1937486463"/>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488383"/>
        <c:crosses val="max"/>
        <c:crossBetween val="between"/>
      </c:valAx>
      <c:catAx>
        <c:axId val="1937488383"/>
        <c:scaling>
          <c:orientation val="minMax"/>
        </c:scaling>
        <c:delete val="1"/>
        <c:axPos val="b"/>
        <c:numFmt formatCode="General" sourceLinked="1"/>
        <c:majorTickMark val="none"/>
        <c:minorTickMark val="none"/>
        <c:tickLblPos val="nextTo"/>
        <c:crossAx val="193748646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sheet.xlsx]Sheet7!PivotTable6</c:name>
    <c:fmtId val="8"/>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percentStacked"/>
        <c:varyColors val="0"/>
        <c:ser>
          <c:idx val="0"/>
          <c:order val="0"/>
          <c:tx>
            <c:strRef>
              <c:f>Sheet7!$B$3:$B$4</c:f>
              <c:strCache>
                <c:ptCount val="1"/>
                <c:pt idx="0">
                  <c:v>&lt;01-01-2023</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Sheet7!$A$5:$A$16</c:f>
              <c:strCache>
                <c:ptCount val="11"/>
                <c:pt idx="0">
                  <c:v>Alice</c:v>
                </c:pt>
                <c:pt idx="1">
                  <c:v>Bob</c:v>
                </c:pt>
                <c:pt idx="2">
                  <c:v>Charlie</c:v>
                </c:pt>
                <c:pt idx="3">
                  <c:v>Diana</c:v>
                </c:pt>
                <c:pt idx="4">
                  <c:v>Edward</c:v>
                </c:pt>
                <c:pt idx="5">
                  <c:v>Fiona</c:v>
                </c:pt>
                <c:pt idx="6">
                  <c:v>George</c:v>
                </c:pt>
                <c:pt idx="7">
                  <c:v>Hannah</c:v>
                </c:pt>
                <c:pt idx="8">
                  <c:v>Ian</c:v>
                </c:pt>
                <c:pt idx="9">
                  <c:v>Judy</c:v>
                </c:pt>
                <c:pt idx="10">
                  <c:v>(blank)</c:v>
                </c:pt>
              </c:strCache>
            </c:strRef>
          </c:cat>
          <c:val>
            <c:numRef>
              <c:f>Sheet7!$B$5:$B$16</c:f>
              <c:numCache>
                <c:formatCode>General</c:formatCode>
                <c:ptCount val="11"/>
              </c:numCache>
            </c:numRef>
          </c:val>
          <c:smooth val="0"/>
          <c:extLst>
            <c:ext xmlns:c16="http://schemas.microsoft.com/office/drawing/2014/chart" uri="{C3380CC4-5D6E-409C-BE32-E72D297353CC}">
              <c16:uniqueId val="{00000000-1834-4F61-86D1-7D48BABA7F4D}"/>
            </c:ext>
          </c:extLst>
        </c:ser>
        <c:ser>
          <c:idx val="1"/>
          <c:order val="1"/>
          <c:tx>
            <c:strRef>
              <c:f>Sheet7!$C$3:$C$4</c:f>
              <c:strCache>
                <c:ptCount val="1"/>
                <c:pt idx="0">
                  <c:v>Jan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Sheet7!$A$5:$A$16</c:f>
              <c:strCache>
                <c:ptCount val="11"/>
                <c:pt idx="0">
                  <c:v>Alice</c:v>
                </c:pt>
                <c:pt idx="1">
                  <c:v>Bob</c:v>
                </c:pt>
                <c:pt idx="2">
                  <c:v>Charlie</c:v>
                </c:pt>
                <c:pt idx="3">
                  <c:v>Diana</c:v>
                </c:pt>
                <c:pt idx="4">
                  <c:v>Edward</c:v>
                </c:pt>
                <c:pt idx="5">
                  <c:v>Fiona</c:v>
                </c:pt>
                <c:pt idx="6">
                  <c:v>George</c:v>
                </c:pt>
                <c:pt idx="7">
                  <c:v>Hannah</c:v>
                </c:pt>
                <c:pt idx="8">
                  <c:v>Ian</c:v>
                </c:pt>
                <c:pt idx="9">
                  <c:v>Judy</c:v>
                </c:pt>
                <c:pt idx="10">
                  <c:v>(blank)</c:v>
                </c:pt>
              </c:strCache>
            </c:strRef>
          </c:cat>
          <c:val>
            <c:numRef>
              <c:f>Sheet7!$C$5:$C$16</c:f>
              <c:numCache>
                <c:formatCode>General</c:formatCode>
                <c:ptCount val="11"/>
                <c:pt idx="0">
                  <c:v>25</c:v>
                </c:pt>
                <c:pt idx="1">
                  <c:v>69</c:v>
                </c:pt>
                <c:pt idx="2">
                  <c:v>102</c:v>
                </c:pt>
                <c:pt idx="3">
                  <c:v>70</c:v>
                </c:pt>
                <c:pt idx="4">
                  <c:v>137</c:v>
                </c:pt>
                <c:pt idx="5">
                  <c:v>51</c:v>
                </c:pt>
                <c:pt idx="6">
                  <c:v>37</c:v>
                </c:pt>
                <c:pt idx="7">
                  <c:v>67</c:v>
                </c:pt>
                <c:pt idx="8">
                  <c:v>149</c:v>
                </c:pt>
                <c:pt idx="9">
                  <c:v>19</c:v>
                </c:pt>
              </c:numCache>
            </c:numRef>
          </c:val>
          <c:smooth val="0"/>
          <c:extLst>
            <c:ext xmlns:c16="http://schemas.microsoft.com/office/drawing/2014/chart" uri="{C3380CC4-5D6E-409C-BE32-E72D297353CC}">
              <c16:uniqueId val="{00000001-1834-4F61-86D1-7D48BABA7F4D}"/>
            </c:ext>
          </c:extLst>
        </c:ser>
        <c:ser>
          <c:idx val="2"/>
          <c:order val="2"/>
          <c:tx>
            <c:strRef>
              <c:f>Sheet7!$D$3:$D$4</c:f>
              <c:strCache>
                <c:ptCount val="1"/>
                <c:pt idx="0">
                  <c:v>Feb</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Sheet7!$A$5:$A$16</c:f>
              <c:strCache>
                <c:ptCount val="11"/>
                <c:pt idx="0">
                  <c:v>Alice</c:v>
                </c:pt>
                <c:pt idx="1">
                  <c:v>Bob</c:v>
                </c:pt>
                <c:pt idx="2">
                  <c:v>Charlie</c:v>
                </c:pt>
                <c:pt idx="3">
                  <c:v>Diana</c:v>
                </c:pt>
                <c:pt idx="4">
                  <c:v>Edward</c:v>
                </c:pt>
                <c:pt idx="5">
                  <c:v>Fiona</c:v>
                </c:pt>
                <c:pt idx="6">
                  <c:v>George</c:v>
                </c:pt>
                <c:pt idx="7">
                  <c:v>Hannah</c:v>
                </c:pt>
                <c:pt idx="8">
                  <c:v>Ian</c:v>
                </c:pt>
                <c:pt idx="9">
                  <c:v>Judy</c:v>
                </c:pt>
                <c:pt idx="10">
                  <c:v>(blank)</c:v>
                </c:pt>
              </c:strCache>
            </c:strRef>
          </c:cat>
          <c:val>
            <c:numRef>
              <c:f>Sheet7!$D$5:$D$16</c:f>
              <c:numCache>
                <c:formatCode>General</c:formatCode>
                <c:ptCount val="11"/>
                <c:pt idx="0">
                  <c:v>65</c:v>
                </c:pt>
                <c:pt idx="1">
                  <c:v>95</c:v>
                </c:pt>
                <c:pt idx="2">
                  <c:v>36</c:v>
                </c:pt>
                <c:pt idx="3">
                  <c:v>133</c:v>
                </c:pt>
                <c:pt idx="4">
                  <c:v>31</c:v>
                </c:pt>
                <c:pt idx="5">
                  <c:v>40</c:v>
                </c:pt>
                <c:pt idx="6">
                  <c:v>43</c:v>
                </c:pt>
                <c:pt idx="7">
                  <c:v>82</c:v>
                </c:pt>
                <c:pt idx="8">
                  <c:v>110</c:v>
                </c:pt>
                <c:pt idx="9">
                  <c:v>92</c:v>
                </c:pt>
              </c:numCache>
            </c:numRef>
          </c:val>
          <c:smooth val="0"/>
          <c:extLst>
            <c:ext xmlns:c16="http://schemas.microsoft.com/office/drawing/2014/chart" uri="{C3380CC4-5D6E-409C-BE32-E72D297353CC}">
              <c16:uniqueId val="{00000002-1834-4F61-86D1-7D48BABA7F4D}"/>
            </c:ext>
          </c:extLst>
        </c:ser>
        <c:ser>
          <c:idx val="3"/>
          <c:order val="3"/>
          <c:tx>
            <c:strRef>
              <c:f>Sheet7!$E$3:$E$4</c:f>
              <c:strCache>
                <c:ptCount val="1"/>
                <c:pt idx="0">
                  <c:v>Mar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Sheet7!$A$5:$A$16</c:f>
              <c:strCache>
                <c:ptCount val="11"/>
                <c:pt idx="0">
                  <c:v>Alice</c:v>
                </c:pt>
                <c:pt idx="1">
                  <c:v>Bob</c:v>
                </c:pt>
                <c:pt idx="2">
                  <c:v>Charlie</c:v>
                </c:pt>
                <c:pt idx="3">
                  <c:v>Diana</c:v>
                </c:pt>
                <c:pt idx="4">
                  <c:v>Edward</c:v>
                </c:pt>
                <c:pt idx="5">
                  <c:v>Fiona</c:v>
                </c:pt>
                <c:pt idx="6">
                  <c:v>George</c:v>
                </c:pt>
                <c:pt idx="7">
                  <c:v>Hannah</c:v>
                </c:pt>
                <c:pt idx="8">
                  <c:v>Ian</c:v>
                </c:pt>
                <c:pt idx="9">
                  <c:v>Judy</c:v>
                </c:pt>
                <c:pt idx="10">
                  <c:v>(blank)</c:v>
                </c:pt>
              </c:strCache>
            </c:strRef>
          </c:cat>
          <c:val>
            <c:numRef>
              <c:f>Sheet7!$E$5:$E$16</c:f>
              <c:numCache>
                <c:formatCode>General</c:formatCode>
                <c:ptCount val="11"/>
                <c:pt idx="0">
                  <c:v>84</c:v>
                </c:pt>
                <c:pt idx="1">
                  <c:v>108</c:v>
                </c:pt>
                <c:pt idx="2">
                  <c:v>24</c:v>
                </c:pt>
                <c:pt idx="3">
                  <c:v>57</c:v>
                </c:pt>
                <c:pt idx="4">
                  <c:v>33</c:v>
                </c:pt>
                <c:pt idx="5">
                  <c:v>43</c:v>
                </c:pt>
                <c:pt idx="6">
                  <c:v>105</c:v>
                </c:pt>
                <c:pt idx="7">
                  <c:v>106</c:v>
                </c:pt>
                <c:pt idx="8">
                  <c:v>73</c:v>
                </c:pt>
                <c:pt idx="9">
                  <c:v>178</c:v>
                </c:pt>
              </c:numCache>
            </c:numRef>
          </c:val>
          <c:smooth val="0"/>
          <c:extLst>
            <c:ext xmlns:c16="http://schemas.microsoft.com/office/drawing/2014/chart" uri="{C3380CC4-5D6E-409C-BE32-E72D297353CC}">
              <c16:uniqueId val="{00000003-1834-4F61-86D1-7D48BABA7F4D}"/>
            </c:ext>
          </c:extLst>
        </c:ser>
        <c:ser>
          <c:idx val="4"/>
          <c:order val="4"/>
          <c:tx>
            <c:strRef>
              <c:f>Sheet7!$F$3:$F$4</c:f>
              <c:strCache>
                <c:ptCount val="1"/>
                <c:pt idx="0">
                  <c:v>Apr</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Sheet7!$A$5:$A$16</c:f>
              <c:strCache>
                <c:ptCount val="11"/>
                <c:pt idx="0">
                  <c:v>Alice</c:v>
                </c:pt>
                <c:pt idx="1">
                  <c:v>Bob</c:v>
                </c:pt>
                <c:pt idx="2">
                  <c:v>Charlie</c:v>
                </c:pt>
                <c:pt idx="3">
                  <c:v>Diana</c:v>
                </c:pt>
                <c:pt idx="4">
                  <c:v>Edward</c:v>
                </c:pt>
                <c:pt idx="5">
                  <c:v>Fiona</c:v>
                </c:pt>
                <c:pt idx="6">
                  <c:v>George</c:v>
                </c:pt>
                <c:pt idx="7">
                  <c:v>Hannah</c:v>
                </c:pt>
                <c:pt idx="8">
                  <c:v>Ian</c:v>
                </c:pt>
                <c:pt idx="9">
                  <c:v>Judy</c:v>
                </c:pt>
                <c:pt idx="10">
                  <c:v>(blank)</c:v>
                </c:pt>
              </c:strCache>
            </c:strRef>
          </c:cat>
          <c:val>
            <c:numRef>
              <c:f>Sheet7!$F$5:$F$16</c:f>
              <c:numCache>
                <c:formatCode>General</c:formatCode>
                <c:ptCount val="11"/>
                <c:pt idx="1">
                  <c:v>88</c:v>
                </c:pt>
                <c:pt idx="3">
                  <c:v>66</c:v>
                </c:pt>
                <c:pt idx="4">
                  <c:v>38</c:v>
                </c:pt>
                <c:pt idx="5">
                  <c:v>50</c:v>
                </c:pt>
                <c:pt idx="6">
                  <c:v>21</c:v>
                </c:pt>
                <c:pt idx="7">
                  <c:v>29</c:v>
                </c:pt>
                <c:pt idx="8">
                  <c:v>7</c:v>
                </c:pt>
              </c:numCache>
            </c:numRef>
          </c:val>
          <c:smooth val="0"/>
          <c:extLst>
            <c:ext xmlns:c16="http://schemas.microsoft.com/office/drawing/2014/chart" uri="{C3380CC4-5D6E-409C-BE32-E72D297353CC}">
              <c16:uniqueId val="{00000004-1834-4F61-86D1-7D48BABA7F4D}"/>
            </c:ext>
          </c:extLst>
        </c:ser>
        <c:dLbls>
          <c:showLegendKey val="0"/>
          <c:showVal val="0"/>
          <c:showCatName val="0"/>
          <c:showSerName val="0"/>
          <c:showPercent val="0"/>
          <c:showBubbleSize val="0"/>
        </c:dLbls>
        <c:marker val="1"/>
        <c:smooth val="0"/>
        <c:axId val="1859701023"/>
        <c:axId val="1859700543"/>
      </c:lineChart>
      <c:catAx>
        <c:axId val="185970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700543"/>
        <c:crosses val="autoZero"/>
        <c:auto val="1"/>
        <c:lblAlgn val="ctr"/>
        <c:lblOffset val="100"/>
        <c:noMultiLvlLbl val="0"/>
      </c:catAx>
      <c:valAx>
        <c:axId val="18597005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701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sheet.xlsx]Sheet8!PivotTable7</c:name>
    <c:fmtId val="3"/>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ofPieChart>
        <c:ofPieType val="bar"/>
        <c:varyColors val="1"/>
        <c:ser>
          <c:idx val="0"/>
          <c:order val="0"/>
          <c:tx>
            <c:strRef>
              <c:f>Sheet8!$B$3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7EA-4E57-A6FA-520EB70725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7EA-4E57-A6FA-520EB70725D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7EA-4E57-A6FA-520EB70725D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7EA-4E57-A6FA-520EB70725D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7EA-4E57-A6FA-520EB70725D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7EA-4E57-A6FA-520EB70725DE}"/>
              </c:ext>
            </c:extLst>
          </c:dPt>
          <c:cat>
            <c:strRef>
              <c:f>Sheet8!$A$4:$A$9</c:f>
              <c:strCache>
                <c:ptCount val="5"/>
                <c:pt idx="0">
                  <c:v>East</c:v>
                </c:pt>
                <c:pt idx="1">
                  <c:v>South</c:v>
                </c:pt>
                <c:pt idx="2">
                  <c:v>West</c:v>
                </c:pt>
                <c:pt idx="3">
                  <c:v>North</c:v>
                </c:pt>
                <c:pt idx="4">
                  <c:v>(blank)</c:v>
                </c:pt>
              </c:strCache>
            </c:strRef>
          </c:cat>
          <c:val>
            <c:numRef>
              <c:f>Sheet8!$B$4:$B$9</c:f>
              <c:numCache>
                <c:formatCode>General</c:formatCode>
                <c:ptCount val="5"/>
                <c:pt idx="0">
                  <c:v>695590.19</c:v>
                </c:pt>
                <c:pt idx="1">
                  <c:v>626559.29</c:v>
                </c:pt>
                <c:pt idx="2">
                  <c:v>609531.74999999988</c:v>
                </c:pt>
                <c:pt idx="3">
                  <c:v>563879.48999999987</c:v>
                </c:pt>
              </c:numCache>
            </c:numRef>
          </c:val>
          <c:extLst>
            <c:ext xmlns:c16="http://schemas.microsoft.com/office/drawing/2014/chart" uri="{C3380CC4-5D6E-409C-BE32-E72D297353CC}">
              <c16:uniqueId val="{00000000-4D14-478B-8AB7-7127851006B3}"/>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sheet.xlsx]Sheet9!PivotTable8</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Sheet9!$B$3</c:f>
              <c:strCache>
                <c:ptCount val="1"/>
                <c:pt idx="0">
                  <c:v>Total</c:v>
                </c:pt>
              </c:strCache>
            </c:strRef>
          </c:tx>
          <c:spPr>
            <a:solidFill>
              <a:schemeClr val="accent1"/>
            </a:solidFill>
            <a:ln>
              <a:noFill/>
            </a:ln>
            <a:effectLst/>
          </c:spPr>
          <c:invertIfNegative val="0"/>
          <c:cat>
            <c:strRef>
              <c:f>Sheet9!$A$4:$A$9</c:f>
              <c:strCache>
                <c:ptCount val="5"/>
                <c:pt idx="0">
                  <c:v>East</c:v>
                </c:pt>
                <c:pt idx="1">
                  <c:v>North</c:v>
                </c:pt>
                <c:pt idx="2">
                  <c:v>South</c:v>
                </c:pt>
                <c:pt idx="3">
                  <c:v>West</c:v>
                </c:pt>
                <c:pt idx="4">
                  <c:v>(blank)</c:v>
                </c:pt>
              </c:strCache>
            </c:strRef>
          </c:cat>
          <c:val>
            <c:numRef>
              <c:f>Sheet9!$B$4:$B$9</c:f>
              <c:numCache>
                <c:formatCode>General</c:formatCode>
                <c:ptCount val="5"/>
                <c:pt idx="0">
                  <c:v>695590.19</c:v>
                </c:pt>
                <c:pt idx="1">
                  <c:v>563879.48999999987</c:v>
                </c:pt>
                <c:pt idx="2">
                  <c:v>626559.29</c:v>
                </c:pt>
                <c:pt idx="3">
                  <c:v>609531.74999999988</c:v>
                </c:pt>
              </c:numCache>
            </c:numRef>
          </c:val>
          <c:extLst>
            <c:ext xmlns:c16="http://schemas.microsoft.com/office/drawing/2014/chart" uri="{C3380CC4-5D6E-409C-BE32-E72D297353CC}">
              <c16:uniqueId val="{00000000-86C8-4183-A216-F81223D61DDE}"/>
            </c:ext>
          </c:extLst>
        </c:ser>
        <c:dLbls>
          <c:showLegendKey val="0"/>
          <c:showVal val="0"/>
          <c:showCatName val="0"/>
          <c:showSerName val="0"/>
          <c:showPercent val="0"/>
          <c:showBubbleSize val="0"/>
        </c:dLbls>
        <c:gapWidth val="150"/>
        <c:overlap val="100"/>
        <c:axId val="1945755567"/>
        <c:axId val="1945756047"/>
      </c:barChart>
      <c:catAx>
        <c:axId val="194575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756047"/>
        <c:crosses val="autoZero"/>
        <c:auto val="1"/>
        <c:lblAlgn val="ctr"/>
        <c:lblOffset val="100"/>
        <c:noMultiLvlLbl val="0"/>
      </c:catAx>
      <c:valAx>
        <c:axId val="1945756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755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sheet.xlsx]Sheet10!PivotTable9</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Sheet10!$B$3</c:f>
              <c:strCache>
                <c:ptCount val="1"/>
                <c:pt idx="0">
                  <c:v>Total</c:v>
                </c:pt>
              </c:strCache>
            </c:strRef>
          </c:tx>
          <c:spPr>
            <a:solidFill>
              <a:schemeClr val="accent1"/>
            </a:solidFill>
            <a:ln>
              <a:noFill/>
            </a:ln>
            <a:effectLst/>
          </c:spPr>
          <c:invertIfNegative val="0"/>
          <c:cat>
            <c:strRef>
              <c:f>Sheet10!$A$4:$A$15</c:f>
              <c:strCache>
                <c:ptCount val="11"/>
                <c:pt idx="0">
                  <c:v>Alice</c:v>
                </c:pt>
                <c:pt idx="1">
                  <c:v>Bob</c:v>
                </c:pt>
                <c:pt idx="2">
                  <c:v>Charlie</c:v>
                </c:pt>
                <c:pt idx="3">
                  <c:v>Diana</c:v>
                </c:pt>
                <c:pt idx="4">
                  <c:v>Edward</c:v>
                </c:pt>
                <c:pt idx="5">
                  <c:v>Fiona</c:v>
                </c:pt>
                <c:pt idx="6">
                  <c:v>George</c:v>
                </c:pt>
                <c:pt idx="7">
                  <c:v>Hannah</c:v>
                </c:pt>
                <c:pt idx="8">
                  <c:v>Ian</c:v>
                </c:pt>
                <c:pt idx="9">
                  <c:v>Judy</c:v>
                </c:pt>
                <c:pt idx="10">
                  <c:v>(blank)</c:v>
                </c:pt>
              </c:strCache>
            </c:strRef>
          </c:cat>
          <c:val>
            <c:numRef>
              <c:f>Sheet10!$B$4:$B$15</c:f>
              <c:numCache>
                <c:formatCode>General</c:formatCode>
                <c:ptCount val="11"/>
                <c:pt idx="0">
                  <c:v>126846.98000000001</c:v>
                </c:pt>
                <c:pt idx="1">
                  <c:v>333649.28999999998</c:v>
                </c:pt>
                <c:pt idx="2">
                  <c:v>108602.57999999999</c:v>
                </c:pt>
                <c:pt idx="3">
                  <c:v>290936.89</c:v>
                </c:pt>
                <c:pt idx="4">
                  <c:v>263215.86</c:v>
                </c:pt>
                <c:pt idx="5">
                  <c:v>213112.99</c:v>
                </c:pt>
                <c:pt idx="6">
                  <c:v>298796.25</c:v>
                </c:pt>
                <c:pt idx="7">
                  <c:v>176500.28</c:v>
                </c:pt>
                <c:pt idx="8">
                  <c:v>405822.12</c:v>
                </c:pt>
                <c:pt idx="9">
                  <c:v>278077.48</c:v>
                </c:pt>
              </c:numCache>
            </c:numRef>
          </c:val>
          <c:extLst>
            <c:ext xmlns:c16="http://schemas.microsoft.com/office/drawing/2014/chart" uri="{C3380CC4-5D6E-409C-BE32-E72D297353CC}">
              <c16:uniqueId val="{00000000-FC83-47E9-BC98-26B4C0190079}"/>
            </c:ext>
          </c:extLst>
        </c:ser>
        <c:dLbls>
          <c:showLegendKey val="0"/>
          <c:showVal val="0"/>
          <c:showCatName val="0"/>
          <c:showSerName val="0"/>
          <c:showPercent val="0"/>
          <c:showBubbleSize val="0"/>
        </c:dLbls>
        <c:gapWidth val="150"/>
        <c:overlap val="100"/>
        <c:axId val="2018994431"/>
        <c:axId val="2018985791"/>
      </c:barChart>
      <c:catAx>
        <c:axId val="2018994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985791"/>
        <c:crosses val="autoZero"/>
        <c:auto val="1"/>
        <c:lblAlgn val="ctr"/>
        <c:lblOffset val="100"/>
        <c:noMultiLvlLbl val="0"/>
      </c:catAx>
      <c:valAx>
        <c:axId val="20189857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994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sheet.xlsx]Sheet11!PivotTable10</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Sheet11!$A$4:$A$9</c:f>
              <c:strCache>
                <c:ptCount val="5"/>
                <c:pt idx="0">
                  <c:v>Product A</c:v>
                </c:pt>
                <c:pt idx="1">
                  <c:v>Product B</c:v>
                </c:pt>
                <c:pt idx="2">
                  <c:v>Product C</c:v>
                </c:pt>
                <c:pt idx="3">
                  <c:v>Product D</c:v>
                </c:pt>
                <c:pt idx="4">
                  <c:v>(blank)</c:v>
                </c:pt>
              </c:strCache>
            </c:strRef>
          </c:cat>
          <c:val>
            <c:numRef>
              <c:f>Sheet11!$B$4:$B$9</c:f>
              <c:numCache>
                <c:formatCode>General</c:formatCode>
                <c:ptCount val="5"/>
                <c:pt idx="0">
                  <c:v>28.209629629629632</c:v>
                </c:pt>
                <c:pt idx="1">
                  <c:v>31.026206896551717</c:v>
                </c:pt>
                <c:pt idx="2">
                  <c:v>25.414999999999999</c:v>
                </c:pt>
                <c:pt idx="3">
                  <c:v>25.605833333333326</c:v>
                </c:pt>
              </c:numCache>
            </c:numRef>
          </c:val>
          <c:smooth val="0"/>
          <c:extLst>
            <c:ext xmlns:c16="http://schemas.microsoft.com/office/drawing/2014/chart" uri="{C3380CC4-5D6E-409C-BE32-E72D297353CC}">
              <c16:uniqueId val="{00000000-BC1E-4075-B498-B82B14B2593F}"/>
            </c:ext>
          </c:extLst>
        </c:ser>
        <c:dLbls>
          <c:showLegendKey val="0"/>
          <c:showVal val="0"/>
          <c:showCatName val="0"/>
          <c:showSerName val="0"/>
          <c:showPercent val="0"/>
          <c:showBubbleSize val="0"/>
        </c:dLbls>
        <c:marker val="1"/>
        <c:smooth val="0"/>
        <c:axId val="1703013295"/>
        <c:axId val="1703012335"/>
      </c:lineChart>
      <c:catAx>
        <c:axId val="1703013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12335"/>
        <c:crosses val="autoZero"/>
        <c:auto val="1"/>
        <c:lblAlgn val="ctr"/>
        <c:lblOffset val="100"/>
        <c:noMultiLvlLbl val="0"/>
      </c:catAx>
      <c:valAx>
        <c:axId val="1703012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13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sheet.xlsx]Sheet12!PivotTable11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Sheet12!$B$3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14-447A-8D16-669F1FA677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14-447A-8D16-669F1FA6777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914-447A-8D16-669F1FA6777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914-447A-8D16-669F1FA6777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914-447A-8D16-669F1FA6777D}"/>
              </c:ext>
            </c:extLst>
          </c:dPt>
          <c:cat>
            <c:strRef>
              <c:f>Sheet12!$A$4:$A$9</c:f>
              <c:strCache>
                <c:ptCount val="5"/>
                <c:pt idx="0">
                  <c:v>Product B</c:v>
                </c:pt>
                <c:pt idx="1">
                  <c:v>Product D</c:v>
                </c:pt>
                <c:pt idx="2">
                  <c:v>Product A</c:v>
                </c:pt>
                <c:pt idx="3">
                  <c:v>Product C</c:v>
                </c:pt>
                <c:pt idx="4">
                  <c:v>(blank)</c:v>
                </c:pt>
              </c:strCache>
            </c:strRef>
          </c:cat>
          <c:val>
            <c:numRef>
              <c:f>Sheet12!$B$4:$B$9</c:f>
              <c:numCache>
                <c:formatCode>General</c:formatCode>
                <c:ptCount val="5"/>
                <c:pt idx="0">
                  <c:v>750</c:v>
                </c:pt>
                <c:pt idx="1">
                  <c:v>679</c:v>
                </c:pt>
                <c:pt idx="2">
                  <c:v>652</c:v>
                </c:pt>
                <c:pt idx="3">
                  <c:v>482</c:v>
                </c:pt>
              </c:numCache>
            </c:numRef>
          </c:val>
          <c:extLst>
            <c:ext xmlns:c16="http://schemas.microsoft.com/office/drawing/2014/chart" uri="{C3380CC4-5D6E-409C-BE32-E72D297353CC}">
              <c16:uniqueId val="{00000000-2E10-409C-BB30-8C0337B6973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clusteredColumn" uniqueId="{A94ECD42-5B9A-4B40-907E-FBF9838170CD}">
          <cx:tx>
            <cx:txData>
              <cx:f>_xlchart.v1.1</cx:f>
              <cx:v>Bonus %</cx:v>
            </cx:txData>
          </cx:tx>
          <cx:dataLabels>
            <cx:visibility seriesName="0" categoryName="0" value="1"/>
          </cx:dataLabels>
          <cx:dataId val="0"/>
          <cx:layoutPr>
            <cx:aggregation/>
          </cx:layoutPr>
          <cx:axisId val="0"/>
        </cx:series>
        <cx:series layoutId="paretoLine" ownerIdx="0" uniqueId="{30B3096D-55A0-4164-99E7-492BC2AC25A1}">
          <cx:axisId val="2"/>
        </cx:series>
      </cx:plotAreaRegion>
      <cx:axis id="0">
        <cx:valScaling/>
        <cx:tickLabels/>
      </cx:axis>
      <cx:axis id="1">
        <cx:catScaling gapWidth="0.0599999987"/>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292100</xdr:colOff>
      <xdr:row>0</xdr:row>
      <xdr:rowOff>174625</xdr:rowOff>
    </xdr:from>
    <xdr:to>
      <xdr:col>9</xdr:col>
      <xdr:colOff>596900</xdr:colOff>
      <xdr:row>15</xdr:row>
      <xdr:rowOff>155575</xdr:rowOff>
    </xdr:to>
    <xdr:graphicFrame macro="">
      <xdr:nvGraphicFramePr>
        <xdr:cNvPr id="2" name="Chart 1">
          <a:extLst>
            <a:ext uri="{FF2B5EF4-FFF2-40B4-BE49-F238E27FC236}">
              <a16:creationId xmlns:a16="http://schemas.microsoft.com/office/drawing/2014/main" id="{28C549B0-35B9-826F-A1E3-AA665D7482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120650</xdr:colOff>
      <xdr:row>1</xdr:row>
      <xdr:rowOff>130175</xdr:rowOff>
    </xdr:from>
    <xdr:to>
      <xdr:col>10</xdr:col>
      <xdr:colOff>425450</xdr:colOff>
      <xdr:row>16</xdr:row>
      <xdr:rowOff>111125</xdr:rowOff>
    </xdr:to>
    <xdr:graphicFrame macro="">
      <xdr:nvGraphicFramePr>
        <xdr:cNvPr id="2" name="Chart 1">
          <a:extLst>
            <a:ext uri="{FF2B5EF4-FFF2-40B4-BE49-F238E27FC236}">
              <a16:creationId xmlns:a16="http://schemas.microsoft.com/office/drawing/2014/main" id="{4AEAFFCB-B4FF-D9DA-C492-3B02370676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381000</xdr:colOff>
      <xdr:row>10</xdr:row>
      <xdr:rowOff>60325</xdr:rowOff>
    </xdr:from>
    <xdr:to>
      <xdr:col>8</xdr:col>
      <xdr:colOff>571500</xdr:colOff>
      <xdr:row>25</xdr:row>
      <xdr:rowOff>41275</xdr:rowOff>
    </xdr:to>
    <xdr:graphicFrame macro="">
      <xdr:nvGraphicFramePr>
        <xdr:cNvPr id="2" name="Chart 1">
          <a:extLst>
            <a:ext uri="{FF2B5EF4-FFF2-40B4-BE49-F238E27FC236}">
              <a16:creationId xmlns:a16="http://schemas.microsoft.com/office/drawing/2014/main" id="{656A50AF-9A5C-839A-540E-E6153E4652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304800</xdr:colOff>
      <xdr:row>0</xdr:row>
      <xdr:rowOff>161925</xdr:rowOff>
    </xdr:from>
    <xdr:to>
      <xdr:col>15</xdr:col>
      <xdr:colOff>0</xdr:colOff>
      <xdr:row>15</xdr:row>
      <xdr:rowOff>142875</xdr:rowOff>
    </xdr:to>
    <xdr:graphicFrame macro="">
      <xdr:nvGraphicFramePr>
        <xdr:cNvPr id="2" name="Chart 1">
          <a:extLst>
            <a:ext uri="{FF2B5EF4-FFF2-40B4-BE49-F238E27FC236}">
              <a16:creationId xmlns:a16="http://schemas.microsoft.com/office/drawing/2014/main" id="{B56246E5-65AE-B7C6-2574-E45194FBBD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6350</xdr:colOff>
      <xdr:row>0</xdr:row>
      <xdr:rowOff>155575</xdr:rowOff>
    </xdr:from>
    <xdr:to>
      <xdr:col>10</xdr:col>
      <xdr:colOff>311150</xdr:colOff>
      <xdr:row>15</xdr:row>
      <xdr:rowOff>136525</xdr:rowOff>
    </xdr:to>
    <xdr:graphicFrame macro="">
      <xdr:nvGraphicFramePr>
        <xdr:cNvPr id="2" name="Chart 1">
          <a:extLst>
            <a:ext uri="{FF2B5EF4-FFF2-40B4-BE49-F238E27FC236}">
              <a16:creationId xmlns:a16="http://schemas.microsoft.com/office/drawing/2014/main" id="{C3441B15-C100-D02B-3EEC-F1E3C257E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171450</xdr:colOff>
      <xdr:row>1</xdr:row>
      <xdr:rowOff>85725</xdr:rowOff>
    </xdr:from>
    <xdr:to>
      <xdr:col>14</xdr:col>
      <xdr:colOff>476250</xdr:colOff>
      <xdr:row>16</xdr:row>
      <xdr:rowOff>66675</xdr:rowOff>
    </xdr:to>
    <xdr:graphicFrame macro="">
      <xdr:nvGraphicFramePr>
        <xdr:cNvPr id="2" name="Chart 1">
          <a:extLst>
            <a:ext uri="{FF2B5EF4-FFF2-40B4-BE49-F238E27FC236}">
              <a16:creationId xmlns:a16="http://schemas.microsoft.com/office/drawing/2014/main" id="{4B5EF4F0-EB40-CC07-8574-A65CF62BE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50800</xdr:colOff>
      <xdr:row>2</xdr:row>
      <xdr:rowOff>111125</xdr:rowOff>
    </xdr:from>
    <xdr:to>
      <xdr:col>9</xdr:col>
      <xdr:colOff>355600</xdr:colOff>
      <xdr:row>17</xdr:row>
      <xdr:rowOff>92075</xdr:rowOff>
    </xdr:to>
    <xdr:graphicFrame macro="">
      <xdr:nvGraphicFramePr>
        <xdr:cNvPr id="2" name="Chart 1">
          <a:extLst>
            <a:ext uri="{FF2B5EF4-FFF2-40B4-BE49-F238E27FC236}">
              <a16:creationId xmlns:a16="http://schemas.microsoft.com/office/drawing/2014/main" id="{412184C1-3916-FD92-B035-988DA67199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50800</xdr:colOff>
      <xdr:row>2</xdr:row>
      <xdr:rowOff>111125</xdr:rowOff>
    </xdr:from>
    <xdr:to>
      <xdr:col>9</xdr:col>
      <xdr:colOff>355600</xdr:colOff>
      <xdr:row>17</xdr:row>
      <xdr:rowOff>92075</xdr:rowOff>
    </xdr:to>
    <xdr:graphicFrame macro="">
      <xdr:nvGraphicFramePr>
        <xdr:cNvPr id="2" name="Chart 1">
          <a:extLst>
            <a:ext uri="{FF2B5EF4-FFF2-40B4-BE49-F238E27FC236}">
              <a16:creationId xmlns:a16="http://schemas.microsoft.com/office/drawing/2014/main" id="{69C99A4E-DAEB-7BD4-B0F8-B3D8FB1232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50800</xdr:colOff>
      <xdr:row>2</xdr:row>
      <xdr:rowOff>111125</xdr:rowOff>
    </xdr:from>
    <xdr:to>
      <xdr:col>9</xdr:col>
      <xdr:colOff>355600</xdr:colOff>
      <xdr:row>17</xdr:row>
      <xdr:rowOff>92075</xdr:rowOff>
    </xdr:to>
    <xdr:graphicFrame macro="">
      <xdr:nvGraphicFramePr>
        <xdr:cNvPr id="2" name="Chart 1">
          <a:extLst>
            <a:ext uri="{FF2B5EF4-FFF2-40B4-BE49-F238E27FC236}">
              <a16:creationId xmlns:a16="http://schemas.microsoft.com/office/drawing/2014/main" id="{C16ECA5F-A3A4-04ED-4FB5-561C8C42BD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355600</xdr:colOff>
      <xdr:row>1</xdr:row>
      <xdr:rowOff>92075</xdr:rowOff>
    </xdr:from>
    <xdr:to>
      <xdr:col>10</xdr:col>
      <xdr:colOff>50800</xdr:colOff>
      <xdr:row>16</xdr:row>
      <xdr:rowOff>73025</xdr:rowOff>
    </xdr:to>
    <xdr:graphicFrame macro="">
      <xdr:nvGraphicFramePr>
        <xdr:cNvPr id="2" name="Chart 1">
          <a:extLst>
            <a:ext uri="{FF2B5EF4-FFF2-40B4-BE49-F238E27FC236}">
              <a16:creationId xmlns:a16="http://schemas.microsoft.com/office/drawing/2014/main" id="{E020AA26-338B-2253-6C72-24CD2356F9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457200</xdr:colOff>
      <xdr:row>1</xdr:row>
      <xdr:rowOff>142875</xdr:rowOff>
    </xdr:from>
    <xdr:to>
      <xdr:col>10</xdr:col>
      <xdr:colOff>152400</xdr:colOff>
      <xdr:row>16</xdr:row>
      <xdr:rowOff>123825</xdr:rowOff>
    </xdr:to>
    <xdr:graphicFrame macro="">
      <xdr:nvGraphicFramePr>
        <xdr:cNvPr id="2" name="Chart 1">
          <a:extLst>
            <a:ext uri="{FF2B5EF4-FFF2-40B4-BE49-F238E27FC236}">
              <a16:creationId xmlns:a16="http://schemas.microsoft.com/office/drawing/2014/main" id="{11BE6767-DBFB-84D8-53FF-0D7CDCD36F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14</xdr:col>
      <xdr:colOff>219075</xdr:colOff>
      <xdr:row>15</xdr:row>
      <xdr:rowOff>101600</xdr:rowOff>
    </xdr:from>
    <xdr:to>
      <xdr:col>21</xdr:col>
      <xdr:colOff>523875</xdr:colOff>
      <xdr:row>30</xdr:row>
      <xdr:rowOff>82550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B2CB9F5-CE03-7891-4606-772B028816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753475" y="28638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SHA" refreshedDate="45559.918902893522" createdVersion="8" refreshedVersion="8" minRefreshableVersion="3" recordCount="101" xr:uid="{0D3C0DFE-8110-491D-8E7E-D3A4801D6BA8}">
  <cacheSource type="worksheet">
    <worksheetSource ref="A1:G102" sheet="SORT &amp; FILTER"/>
  </cacheSource>
  <cacheFields count="8">
    <cacheField name="Date" numFmtId="0">
      <sharedItems containsNonDate="0" containsDate="1" containsString="0" containsBlank="1" minDate="2023-01-01T00:00:00" maxDate="2023-04-11T00:00:00" count="101">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m/>
      </sharedItems>
      <fieldGroup par="7"/>
    </cacheField>
    <cacheField name="Name" numFmtId="0">
      <sharedItems containsBlank="1" count="11">
        <s v="Charlie"/>
        <s v="Edward"/>
        <s v="Bob"/>
        <s v="Alice"/>
        <s v="Hannah"/>
        <s v="Ian"/>
        <s v="George"/>
        <s v="Diana"/>
        <s v="Judy"/>
        <s v="Fiona"/>
        <m/>
      </sharedItems>
    </cacheField>
    <cacheField name="Geography" numFmtId="0">
      <sharedItems containsBlank="1" count="5">
        <s v="East"/>
        <s v="West"/>
        <s v="South"/>
        <s v="North"/>
        <m/>
      </sharedItems>
    </cacheField>
    <cacheField name="Product" numFmtId="0">
      <sharedItems containsBlank="1" count="5">
        <s v="Product A"/>
        <s v="Product B"/>
        <s v="Product D"/>
        <s v="Product C"/>
        <m/>
      </sharedItems>
    </cacheField>
    <cacheField name="Contracts" numFmtId="0">
      <sharedItems containsString="0" containsBlank="1" containsNumber="1" containsInteger="1" minValue="1" maxValue="50"/>
    </cacheField>
    <cacheField name="Revenue" numFmtId="0">
      <sharedItems containsString="0" containsBlank="1" containsNumber="1" minValue="1101.23" maxValue="49866.22"/>
    </cacheField>
    <cacheField name="Margin %" numFmtId="0">
      <sharedItems containsString="0" containsBlank="1" containsNumber="1" minValue="5.41" maxValue="49.78"/>
    </cacheField>
    <cacheField name="Months (Date)" numFmtId="0" databaseField="0">
      <fieldGroup base="0">
        <rangePr groupBy="months" startDate="2023-01-01T00:00:00" endDate="2023-04-11T00:00:00"/>
        <groupItems count="14">
          <s v="&lt;01-01-2023"/>
          <s v="Jan"/>
          <s v="Feb"/>
          <s v="Mar"/>
          <s v="Apr"/>
          <s v="May"/>
          <s v="Jun"/>
          <s v="Jul"/>
          <s v="Aug"/>
          <s v="Sep"/>
          <s v="Oct"/>
          <s v="Nov"/>
          <s v="Dec"/>
          <s v="&gt;11-04-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x v="0"/>
    <x v="0"/>
    <x v="0"/>
    <x v="0"/>
    <n v="13"/>
    <n v="10440.15"/>
    <n v="13.19"/>
  </r>
  <r>
    <x v="1"/>
    <x v="1"/>
    <x v="1"/>
    <x v="1"/>
    <n v="31"/>
    <n v="11466.84"/>
    <n v="30.53"/>
  </r>
  <r>
    <x v="2"/>
    <x v="2"/>
    <x v="2"/>
    <x v="0"/>
    <n v="13"/>
    <n v="21517.63"/>
    <n v="46.47"/>
  </r>
  <r>
    <x v="3"/>
    <x v="1"/>
    <x v="2"/>
    <x v="1"/>
    <n v="9"/>
    <n v="37793.629999999997"/>
    <n v="41.43"/>
  </r>
  <r>
    <x v="4"/>
    <x v="3"/>
    <x v="1"/>
    <x v="2"/>
    <n v="25"/>
    <n v="44577.77"/>
    <n v="13.2"/>
  </r>
  <r>
    <x v="5"/>
    <x v="1"/>
    <x v="1"/>
    <x v="2"/>
    <n v="48"/>
    <n v="23727.13"/>
    <n v="27.24"/>
  </r>
  <r>
    <x v="6"/>
    <x v="4"/>
    <x v="1"/>
    <x v="2"/>
    <n v="42"/>
    <n v="1101.23"/>
    <n v="13.27"/>
  </r>
  <r>
    <x v="7"/>
    <x v="5"/>
    <x v="2"/>
    <x v="2"/>
    <n v="38"/>
    <n v="27810.37"/>
    <n v="28.66"/>
  </r>
  <r>
    <x v="8"/>
    <x v="5"/>
    <x v="0"/>
    <x v="2"/>
    <n v="37"/>
    <n v="11487.24"/>
    <n v="46.12"/>
  </r>
  <r>
    <x v="9"/>
    <x v="5"/>
    <x v="2"/>
    <x v="3"/>
    <n v="22"/>
    <n v="18725.37"/>
    <n v="21.37"/>
  </r>
  <r>
    <x v="10"/>
    <x v="5"/>
    <x v="3"/>
    <x v="1"/>
    <n v="2"/>
    <n v="48493.86"/>
    <n v="49.78"/>
  </r>
  <r>
    <x v="11"/>
    <x v="5"/>
    <x v="1"/>
    <x v="3"/>
    <n v="10"/>
    <n v="46466.03"/>
    <n v="43.3"/>
  </r>
  <r>
    <x v="12"/>
    <x v="4"/>
    <x v="3"/>
    <x v="2"/>
    <n v="7"/>
    <n v="20174.53"/>
    <n v="43.35"/>
  </r>
  <r>
    <x v="13"/>
    <x v="6"/>
    <x v="0"/>
    <x v="2"/>
    <n v="2"/>
    <n v="10233.99"/>
    <n v="6.34"/>
  </r>
  <r>
    <x v="14"/>
    <x v="6"/>
    <x v="0"/>
    <x v="3"/>
    <n v="7"/>
    <n v="49866.22"/>
    <n v="17.329999999999998"/>
  </r>
  <r>
    <x v="15"/>
    <x v="7"/>
    <x v="2"/>
    <x v="1"/>
    <n v="26"/>
    <n v="16940.849999999999"/>
    <n v="22.85"/>
  </r>
  <r>
    <x v="16"/>
    <x v="2"/>
    <x v="2"/>
    <x v="2"/>
    <n v="45"/>
    <n v="26548.14"/>
    <n v="25.6"/>
  </r>
  <r>
    <x v="17"/>
    <x v="7"/>
    <x v="3"/>
    <x v="2"/>
    <n v="38"/>
    <n v="44641.52"/>
    <n v="10.48"/>
  </r>
  <r>
    <x v="18"/>
    <x v="2"/>
    <x v="0"/>
    <x v="1"/>
    <n v="11"/>
    <n v="48220.57"/>
    <n v="39.200000000000003"/>
  </r>
  <r>
    <x v="19"/>
    <x v="8"/>
    <x v="2"/>
    <x v="2"/>
    <n v="19"/>
    <n v="43555.96"/>
    <n v="38.67"/>
  </r>
  <r>
    <x v="20"/>
    <x v="4"/>
    <x v="1"/>
    <x v="0"/>
    <n v="18"/>
    <n v="20130.560000000001"/>
    <n v="43.34"/>
  </r>
  <r>
    <x v="21"/>
    <x v="6"/>
    <x v="2"/>
    <x v="3"/>
    <n v="28"/>
    <n v="36005.86"/>
    <n v="15.28"/>
  </r>
  <r>
    <x v="22"/>
    <x v="1"/>
    <x v="0"/>
    <x v="0"/>
    <n v="4"/>
    <n v="10396.84"/>
    <n v="20.2"/>
  </r>
  <r>
    <x v="23"/>
    <x v="9"/>
    <x v="0"/>
    <x v="3"/>
    <n v="2"/>
    <n v="41740.93"/>
    <n v="26.9"/>
  </r>
  <r>
    <x v="24"/>
    <x v="9"/>
    <x v="3"/>
    <x v="1"/>
    <n v="49"/>
    <n v="37420.230000000003"/>
    <n v="49.01"/>
  </r>
  <r>
    <x v="25"/>
    <x v="7"/>
    <x v="3"/>
    <x v="0"/>
    <n v="6"/>
    <n v="24660.68"/>
    <n v="36.159999999999997"/>
  </r>
  <r>
    <x v="26"/>
    <x v="0"/>
    <x v="3"/>
    <x v="1"/>
    <n v="48"/>
    <n v="1303.94"/>
    <n v="16.87"/>
  </r>
  <r>
    <x v="27"/>
    <x v="0"/>
    <x v="3"/>
    <x v="1"/>
    <n v="21"/>
    <n v="7368.06"/>
    <n v="40.54"/>
  </r>
  <r>
    <x v="28"/>
    <x v="5"/>
    <x v="0"/>
    <x v="2"/>
    <n v="40"/>
    <n v="26963.08"/>
    <n v="36.520000000000003"/>
  </r>
  <r>
    <x v="29"/>
    <x v="0"/>
    <x v="3"/>
    <x v="1"/>
    <n v="20"/>
    <n v="7134.56"/>
    <n v="40.409999999999997"/>
  </r>
  <r>
    <x v="30"/>
    <x v="1"/>
    <x v="0"/>
    <x v="1"/>
    <n v="45"/>
    <n v="43417.04"/>
    <n v="10.53"/>
  </r>
  <r>
    <x v="31"/>
    <x v="9"/>
    <x v="1"/>
    <x v="3"/>
    <n v="3"/>
    <n v="4113.8599999999997"/>
    <n v="31.49"/>
  </r>
  <r>
    <x v="32"/>
    <x v="6"/>
    <x v="3"/>
    <x v="3"/>
    <n v="43"/>
    <n v="2458.65"/>
    <n v="25.52"/>
  </r>
  <r>
    <x v="33"/>
    <x v="4"/>
    <x v="2"/>
    <x v="0"/>
    <n v="37"/>
    <n v="19573.28"/>
    <n v="23.01"/>
  </r>
  <r>
    <x v="34"/>
    <x v="9"/>
    <x v="3"/>
    <x v="3"/>
    <n v="33"/>
    <n v="23148.89"/>
    <n v="44.66"/>
  </r>
  <r>
    <x v="35"/>
    <x v="1"/>
    <x v="0"/>
    <x v="0"/>
    <n v="23"/>
    <n v="31352.639999999999"/>
    <n v="15.72"/>
  </r>
  <r>
    <x v="36"/>
    <x v="1"/>
    <x v="0"/>
    <x v="0"/>
    <n v="7"/>
    <n v="16810.62"/>
    <n v="11.86"/>
  </r>
  <r>
    <x v="37"/>
    <x v="2"/>
    <x v="2"/>
    <x v="0"/>
    <n v="4"/>
    <n v="4565.04"/>
    <n v="35.49"/>
  </r>
  <r>
    <x v="38"/>
    <x v="7"/>
    <x v="1"/>
    <x v="2"/>
    <n v="17"/>
    <n v="29414.36"/>
    <n v="14.59"/>
  </r>
  <r>
    <x v="39"/>
    <x v="7"/>
    <x v="2"/>
    <x v="1"/>
    <n v="26"/>
    <n v="41633.019999999997"/>
    <n v="23.7"/>
  </r>
  <r>
    <x v="40"/>
    <x v="8"/>
    <x v="2"/>
    <x v="3"/>
    <n v="15"/>
    <n v="15509.08"/>
    <n v="8.69"/>
  </r>
  <r>
    <x v="41"/>
    <x v="8"/>
    <x v="2"/>
    <x v="1"/>
    <n v="9"/>
    <n v="17725.75"/>
    <n v="23.57"/>
  </r>
  <r>
    <x v="42"/>
    <x v="2"/>
    <x v="3"/>
    <x v="1"/>
    <n v="43"/>
    <n v="28038.59"/>
    <n v="45.12"/>
  </r>
  <r>
    <x v="43"/>
    <x v="5"/>
    <x v="1"/>
    <x v="1"/>
    <n v="32"/>
    <n v="43129.5"/>
    <n v="26.22"/>
  </r>
  <r>
    <x v="44"/>
    <x v="0"/>
    <x v="3"/>
    <x v="3"/>
    <n v="36"/>
    <n v="30982.400000000001"/>
    <n v="24.04"/>
  </r>
  <r>
    <x v="45"/>
    <x v="4"/>
    <x v="3"/>
    <x v="2"/>
    <n v="43"/>
    <n v="3507.27"/>
    <n v="31.47"/>
  </r>
  <r>
    <x v="46"/>
    <x v="5"/>
    <x v="0"/>
    <x v="1"/>
    <n v="38"/>
    <n v="32601.53"/>
    <n v="30.42"/>
  </r>
  <r>
    <x v="47"/>
    <x v="8"/>
    <x v="2"/>
    <x v="0"/>
    <n v="37"/>
    <n v="44073.91"/>
    <n v="47.34"/>
  </r>
  <r>
    <x v="48"/>
    <x v="4"/>
    <x v="2"/>
    <x v="0"/>
    <n v="2"/>
    <n v="16134.68"/>
    <n v="16.97"/>
  </r>
  <r>
    <x v="49"/>
    <x v="8"/>
    <x v="3"/>
    <x v="0"/>
    <n v="31"/>
    <n v="25097.95"/>
    <n v="34.76"/>
  </r>
  <r>
    <x v="50"/>
    <x v="3"/>
    <x v="2"/>
    <x v="1"/>
    <n v="15"/>
    <n v="32873.64"/>
    <n v="19.850000000000001"/>
  </r>
  <r>
    <x v="51"/>
    <x v="9"/>
    <x v="3"/>
    <x v="2"/>
    <n v="4"/>
    <n v="9191.16"/>
    <n v="25.07"/>
  </r>
  <r>
    <x v="52"/>
    <x v="7"/>
    <x v="0"/>
    <x v="0"/>
    <n v="50"/>
    <n v="14201.08"/>
    <n v="29.23"/>
  </r>
  <r>
    <x v="53"/>
    <x v="7"/>
    <x v="1"/>
    <x v="0"/>
    <n v="40"/>
    <n v="28422.41"/>
    <n v="41.58"/>
  </r>
  <r>
    <x v="54"/>
    <x v="5"/>
    <x v="1"/>
    <x v="2"/>
    <n v="40"/>
    <n v="39401.46"/>
    <n v="6.61"/>
  </r>
  <r>
    <x v="55"/>
    <x v="2"/>
    <x v="3"/>
    <x v="0"/>
    <n v="33"/>
    <n v="44380.18"/>
    <n v="46.46"/>
  </r>
  <r>
    <x v="56"/>
    <x v="1"/>
    <x v="1"/>
    <x v="3"/>
    <n v="1"/>
    <n v="25488.67"/>
    <n v="24.31"/>
  </r>
  <r>
    <x v="57"/>
    <x v="3"/>
    <x v="2"/>
    <x v="3"/>
    <n v="50"/>
    <n v="15776.29"/>
    <n v="13.77"/>
  </r>
  <r>
    <x v="58"/>
    <x v="2"/>
    <x v="0"/>
    <x v="2"/>
    <n v="15"/>
    <n v="38830.620000000003"/>
    <n v="36.479999999999997"/>
  </r>
  <r>
    <x v="59"/>
    <x v="6"/>
    <x v="3"/>
    <x v="3"/>
    <n v="28"/>
    <n v="42573.96"/>
    <n v="27.89"/>
  </r>
  <r>
    <x v="60"/>
    <x v="6"/>
    <x v="3"/>
    <x v="2"/>
    <n v="38"/>
    <n v="3050.73"/>
    <n v="28.73"/>
  </r>
  <r>
    <x v="61"/>
    <x v="6"/>
    <x v="1"/>
    <x v="3"/>
    <n v="11"/>
    <n v="39656.33"/>
    <n v="9.44"/>
  </r>
  <r>
    <x v="62"/>
    <x v="0"/>
    <x v="3"/>
    <x v="1"/>
    <n v="15"/>
    <n v="23408.29"/>
    <n v="22.24"/>
  </r>
  <r>
    <x v="63"/>
    <x v="1"/>
    <x v="1"/>
    <x v="1"/>
    <n v="1"/>
    <n v="36060.230000000003"/>
    <n v="35.56"/>
  </r>
  <r>
    <x v="64"/>
    <x v="6"/>
    <x v="0"/>
    <x v="1"/>
    <n v="11"/>
    <n v="42732.61"/>
    <n v="12.67"/>
  </r>
  <r>
    <x v="65"/>
    <x v="8"/>
    <x v="2"/>
    <x v="0"/>
    <n v="35"/>
    <n v="1695.49"/>
    <n v="9.81"/>
  </r>
  <r>
    <x v="66"/>
    <x v="4"/>
    <x v="2"/>
    <x v="3"/>
    <n v="20"/>
    <n v="26251.200000000001"/>
    <n v="31.43"/>
  </r>
  <r>
    <x v="67"/>
    <x v="2"/>
    <x v="1"/>
    <x v="2"/>
    <n v="23"/>
    <n v="39307.54"/>
    <n v="22.62"/>
  </r>
  <r>
    <x v="68"/>
    <x v="8"/>
    <x v="3"/>
    <x v="1"/>
    <n v="5"/>
    <n v="5293.11"/>
    <n v="43.41"/>
  </r>
  <r>
    <x v="69"/>
    <x v="8"/>
    <x v="2"/>
    <x v="1"/>
    <n v="40"/>
    <n v="34665.67"/>
    <n v="6.4"/>
  </r>
  <r>
    <x v="70"/>
    <x v="8"/>
    <x v="0"/>
    <x v="0"/>
    <n v="20"/>
    <n v="21611.87"/>
    <n v="10.08"/>
  </r>
  <r>
    <x v="71"/>
    <x v="8"/>
    <x v="0"/>
    <x v="1"/>
    <n v="43"/>
    <n v="16880.419999999998"/>
    <n v="30.32"/>
  </r>
  <r>
    <x v="72"/>
    <x v="3"/>
    <x v="1"/>
    <x v="0"/>
    <n v="47"/>
    <n v="5721.55"/>
    <n v="44.28"/>
  </r>
  <r>
    <x v="73"/>
    <x v="1"/>
    <x v="2"/>
    <x v="2"/>
    <n v="32"/>
    <n v="8467.4599999999991"/>
    <n v="35.08"/>
  </r>
  <r>
    <x v="74"/>
    <x v="5"/>
    <x v="0"/>
    <x v="1"/>
    <n v="33"/>
    <n v="45938.38"/>
    <n v="24.53"/>
  </r>
  <r>
    <x v="75"/>
    <x v="8"/>
    <x v="0"/>
    <x v="0"/>
    <n v="21"/>
    <n v="35273.839999999997"/>
    <n v="17.86"/>
  </r>
  <r>
    <x v="76"/>
    <x v="7"/>
    <x v="0"/>
    <x v="3"/>
    <n v="42"/>
    <n v="32274.65"/>
    <n v="19.68"/>
  </r>
  <r>
    <x v="77"/>
    <x v="9"/>
    <x v="0"/>
    <x v="2"/>
    <n v="12"/>
    <n v="29889.18"/>
    <n v="23.77"/>
  </r>
  <r>
    <x v="78"/>
    <x v="9"/>
    <x v="0"/>
    <x v="1"/>
    <n v="11"/>
    <n v="39462.019999999997"/>
    <n v="38.29"/>
  </r>
  <r>
    <x v="79"/>
    <x v="5"/>
    <x v="2"/>
    <x v="1"/>
    <n v="40"/>
    <n v="15127.21"/>
    <n v="33.880000000000003"/>
  </r>
  <r>
    <x v="80"/>
    <x v="6"/>
    <x v="1"/>
    <x v="2"/>
    <n v="17"/>
    <n v="49088.81"/>
    <n v="34.33"/>
  </r>
  <r>
    <x v="81"/>
    <x v="4"/>
    <x v="3"/>
    <x v="1"/>
    <n v="47"/>
    <n v="22082.22"/>
    <n v="24.51"/>
  </r>
  <r>
    <x v="82"/>
    <x v="0"/>
    <x v="3"/>
    <x v="3"/>
    <n v="9"/>
    <n v="27965.18"/>
    <n v="46.2"/>
  </r>
  <r>
    <x v="83"/>
    <x v="2"/>
    <x v="0"/>
    <x v="3"/>
    <n v="45"/>
    <n v="1113.44"/>
    <n v="11.3"/>
  </r>
  <r>
    <x v="84"/>
    <x v="3"/>
    <x v="2"/>
    <x v="3"/>
    <n v="37"/>
    <n v="27897.73"/>
    <n v="18.899999999999999"/>
  </r>
  <r>
    <x v="85"/>
    <x v="9"/>
    <x v="2"/>
    <x v="2"/>
    <n v="20"/>
    <n v="17427.310000000001"/>
    <n v="21.02"/>
  </r>
  <r>
    <x v="86"/>
    <x v="7"/>
    <x v="0"/>
    <x v="0"/>
    <n v="15"/>
    <n v="2487.38"/>
    <n v="25.96"/>
  </r>
  <r>
    <x v="87"/>
    <x v="4"/>
    <x v="2"/>
    <x v="2"/>
    <n v="39"/>
    <n v="23409.09"/>
    <n v="39.909999999999997"/>
  </r>
  <r>
    <x v="88"/>
    <x v="2"/>
    <x v="1"/>
    <x v="3"/>
    <n v="40"/>
    <n v="44496"/>
    <n v="46.8"/>
  </r>
  <r>
    <x v="89"/>
    <x v="8"/>
    <x v="3"/>
    <x v="0"/>
    <n v="14"/>
    <n v="16694.43"/>
    <n v="17.010000000000002"/>
  </r>
  <r>
    <x v="90"/>
    <x v="2"/>
    <x v="1"/>
    <x v="0"/>
    <n v="50"/>
    <n v="28083.38"/>
    <n v="21.08"/>
  </r>
  <r>
    <x v="91"/>
    <x v="7"/>
    <x v="3"/>
    <x v="0"/>
    <n v="44"/>
    <n v="20039.66"/>
    <n v="22.48"/>
  </r>
  <r>
    <x v="92"/>
    <x v="6"/>
    <x v="0"/>
    <x v="0"/>
    <n v="21"/>
    <n v="23129.09"/>
    <n v="10.49"/>
  </r>
  <r>
    <x v="93"/>
    <x v="9"/>
    <x v="2"/>
    <x v="1"/>
    <n v="50"/>
    <n v="10719.41"/>
    <n v="38.74"/>
  </r>
  <r>
    <x v="94"/>
    <x v="1"/>
    <x v="0"/>
    <x v="2"/>
    <n v="38"/>
    <n v="18234.759999999998"/>
    <n v="5.41"/>
  </r>
  <r>
    <x v="95"/>
    <x v="7"/>
    <x v="3"/>
    <x v="1"/>
    <n v="22"/>
    <n v="36221.279999999999"/>
    <n v="29.51"/>
  </r>
  <r>
    <x v="96"/>
    <x v="5"/>
    <x v="1"/>
    <x v="1"/>
    <n v="7"/>
    <n v="49678.09"/>
    <n v="49.67"/>
  </r>
  <r>
    <x v="97"/>
    <x v="2"/>
    <x v="3"/>
    <x v="0"/>
    <n v="38"/>
    <n v="8548.16"/>
    <n v="45.48"/>
  </r>
  <r>
    <x v="98"/>
    <x v="4"/>
    <x v="2"/>
    <x v="0"/>
    <n v="28"/>
    <n v="5522.01"/>
    <n v="40.700000000000003"/>
  </r>
  <r>
    <x v="99"/>
    <x v="4"/>
    <x v="2"/>
    <x v="0"/>
    <n v="1"/>
    <n v="18614.21"/>
    <n v="34.65"/>
  </r>
  <r>
    <x v="100"/>
    <x v="10"/>
    <x v="4"/>
    <x v="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9EB639-C8A0-42EB-A376-F5A5C41875B2}"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9" firstHeaderRow="1" firstDataRow="1" firstDataCol="1"/>
  <pivotFields count="8">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axis="axisRow" showAll="0">
      <items count="6">
        <item x="0"/>
        <item x="1"/>
        <item x="3"/>
        <item x="2"/>
        <item x="4"/>
        <item t="default"/>
      </items>
    </pivotField>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Items count="1">
    <i/>
  </colItems>
  <dataFields count="1">
    <dataField name="Sum of Revenue" fld="5" baseField="0" baseItem="0"/>
  </dataFields>
  <chartFormats count="1">
    <chartFormat chart="1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60B18B-CD1A-432E-BE91-AAC863DE1BEE}"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8">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axis="axisRow" showAll="0">
      <items count="6">
        <item x="0"/>
        <item x="3"/>
        <item x="2"/>
        <item x="1"/>
        <item x="4"/>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Items count="1">
    <i/>
  </colItems>
  <dataFields count="1">
    <dataField name="Sum of Revenue" fld="5" baseField="0" baseItem="0"/>
  </dataFields>
  <chartFormats count="6">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2" count="1" selected="0">
            <x v="0"/>
          </reference>
        </references>
      </pivotArea>
    </chartFormat>
    <chartFormat chart="6" format="2">
      <pivotArea type="data" outline="0" fieldPosition="0">
        <references count="2">
          <reference field="4294967294" count="1" selected="0">
            <x v="0"/>
          </reference>
          <reference field="2" count="1" selected="0">
            <x v="1"/>
          </reference>
        </references>
      </pivotArea>
    </chartFormat>
    <chartFormat chart="6" format="3">
      <pivotArea type="data" outline="0" fieldPosition="0">
        <references count="2">
          <reference field="4294967294" count="1" selected="0">
            <x v="0"/>
          </reference>
          <reference field="2" count="1" selected="0">
            <x v="2"/>
          </reference>
        </references>
      </pivotArea>
    </chartFormat>
    <chartFormat chart="6" format="4">
      <pivotArea type="data" outline="0" fieldPosition="0">
        <references count="2">
          <reference field="4294967294" count="1" selected="0">
            <x v="0"/>
          </reference>
          <reference field="2" count="1" selected="0">
            <x v="3"/>
          </reference>
        </references>
      </pivotArea>
    </chartFormat>
    <chartFormat chart="6" format="5">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7D66F8-EAEB-4691-8063-258CE78FFCF5}"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G10" firstHeaderRow="1" firstDataRow="2" firstDataCol="1"/>
  <pivotFields count="8">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axis="axisCol" showAll="0">
      <items count="6">
        <item x="0"/>
        <item x="3"/>
        <item x="2"/>
        <item x="1"/>
        <item x="4"/>
        <item t="default"/>
      </items>
    </pivotField>
    <pivotField axis="axisRow" showAll="0">
      <items count="6">
        <item x="0"/>
        <item x="1"/>
        <item x="3"/>
        <item x="2"/>
        <item x="4"/>
        <item t="default"/>
      </items>
    </pivotField>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2"/>
  </colFields>
  <colItems count="6">
    <i>
      <x/>
    </i>
    <i>
      <x v="1"/>
    </i>
    <i>
      <x v="2"/>
    </i>
    <i>
      <x v="3"/>
    </i>
    <i>
      <x v="4"/>
    </i>
    <i t="grand">
      <x/>
    </i>
  </colItems>
  <dataFields count="1">
    <dataField name="Average of Revenue" fld="5" subtotal="average" baseField="0" baseItem="0"/>
  </dataFields>
  <chartFormats count="22">
    <chartFormat chart="12" format="0" series="1">
      <pivotArea type="data" outline="0" fieldPosition="0">
        <references count="2">
          <reference field="4294967294" count="1" selected="0">
            <x v="0"/>
          </reference>
          <reference field="3" count="1" selected="0">
            <x v="0"/>
          </reference>
        </references>
      </pivotArea>
    </chartFormat>
    <chartFormat chart="12" format="1" series="1">
      <pivotArea type="data" outline="0" fieldPosition="0">
        <references count="2">
          <reference field="4294967294" count="1" selected="0">
            <x v="0"/>
          </reference>
          <reference field="3" count="1" selected="0">
            <x v="1"/>
          </reference>
        </references>
      </pivotArea>
    </chartFormat>
    <chartFormat chart="12" format="2" series="1">
      <pivotArea type="data" outline="0" fieldPosition="0">
        <references count="2">
          <reference field="4294967294" count="1" selected="0">
            <x v="0"/>
          </reference>
          <reference field="3" count="1" selected="0">
            <x v="2"/>
          </reference>
        </references>
      </pivotArea>
    </chartFormat>
    <chartFormat chart="12" format="3" series="1">
      <pivotArea type="data" outline="0" fieldPosition="0">
        <references count="2">
          <reference field="4294967294" count="1" selected="0">
            <x v="0"/>
          </reference>
          <reference field="3" count="1" selected="0">
            <x v="3"/>
          </reference>
        </references>
      </pivotArea>
    </chartFormat>
    <chartFormat chart="12" format="4" series="1">
      <pivotArea type="data" outline="0" fieldPosition="0">
        <references count="2">
          <reference field="4294967294" count="1" selected="0">
            <x v="0"/>
          </reference>
          <reference field="3" count="1" selected="0">
            <x v="4"/>
          </reference>
        </references>
      </pivotArea>
    </chartFormat>
    <chartFormat chart="12" format="5" series="1">
      <pivotArea type="data" outline="0" fieldPosition="0">
        <references count="3">
          <reference field="4294967294" count="1" selected="0">
            <x v="0"/>
          </reference>
          <reference field="2" count="1" selected="0">
            <x v="1"/>
          </reference>
          <reference field="3" count="1" selected="0">
            <x v="1"/>
          </reference>
        </references>
      </pivotArea>
    </chartFormat>
    <chartFormat chart="12" format="6" series="1">
      <pivotArea type="data" outline="0" fieldPosition="0">
        <references count="3">
          <reference field="4294967294" count="1" selected="0">
            <x v="0"/>
          </reference>
          <reference field="2" count="1" selected="0">
            <x v="2"/>
          </reference>
          <reference field="3" count="1" selected="0">
            <x v="1"/>
          </reference>
        </references>
      </pivotArea>
    </chartFormat>
    <chartFormat chart="12" format="7" series="1">
      <pivotArea type="data" outline="0" fieldPosition="0">
        <references count="3">
          <reference field="4294967294" count="1" selected="0">
            <x v="0"/>
          </reference>
          <reference field="2" count="1" selected="0">
            <x v="3"/>
          </reference>
          <reference field="3" count="1" selected="0">
            <x v="1"/>
          </reference>
        </references>
      </pivotArea>
    </chartFormat>
    <chartFormat chart="12" format="8" series="1">
      <pivotArea type="data" outline="0" fieldPosition="0">
        <references count="3">
          <reference field="4294967294" count="1" selected="0">
            <x v="0"/>
          </reference>
          <reference field="2" count="1" selected="0">
            <x v="0"/>
          </reference>
          <reference field="3" count="1" selected="0">
            <x v="2"/>
          </reference>
        </references>
      </pivotArea>
    </chartFormat>
    <chartFormat chart="12" format="9" series="1">
      <pivotArea type="data" outline="0" fieldPosition="0">
        <references count="3">
          <reference field="4294967294" count="1" selected="0">
            <x v="0"/>
          </reference>
          <reference field="2" count="1" selected="0">
            <x v="1"/>
          </reference>
          <reference field="3" count="1" selected="0">
            <x v="2"/>
          </reference>
        </references>
      </pivotArea>
    </chartFormat>
    <chartFormat chart="12" format="10" series="1">
      <pivotArea type="data" outline="0" fieldPosition="0">
        <references count="3">
          <reference field="4294967294" count="1" selected="0">
            <x v="0"/>
          </reference>
          <reference field="2" count="1" selected="0">
            <x v="2"/>
          </reference>
          <reference field="3" count="1" selected="0">
            <x v="2"/>
          </reference>
        </references>
      </pivotArea>
    </chartFormat>
    <chartFormat chart="12" format="11" series="1">
      <pivotArea type="data" outline="0" fieldPosition="0">
        <references count="3">
          <reference field="4294967294" count="1" selected="0">
            <x v="0"/>
          </reference>
          <reference field="2" count="1" selected="0">
            <x v="3"/>
          </reference>
          <reference field="3" count="1" selected="0">
            <x v="2"/>
          </reference>
        </references>
      </pivotArea>
    </chartFormat>
    <chartFormat chart="12" format="12" series="1">
      <pivotArea type="data" outline="0" fieldPosition="0">
        <references count="3">
          <reference field="4294967294" count="1" selected="0">
            <x v="0"/>
          </reference>
          <reference field="2" count="1" selected="0">
            <x v="0"/>
          </reference>
          <reference field="3" count="1" selected="0">
            <x v="3"/>
          </reference>
        </references>
      </pivotArea>
    </chartFormat>
    <chartFormat chart="12" format="13" series="1">
      <pivotArea type="data" outline="0" fieldPosition="0">
        <references count="3">
          <reference field="4294967294" count="1" selected="0">
            <x v="0"/>
          </reference>
          <reference field="2" count="1" selected="0">
            <x v="1"/>
          </reference>
          <reference field="3" count="1" selected="0">
            <x v="3"/>
          </reference>
        </references>
      </pivotArea>
    </chartFormat>
    <chartFormat chart="12" format="14" series="1">
      <pivotArea type="data" outline="0" fieldPosition="0">
        <references count="3">
          <reference field="4294967294" count="1" selected="0">
            <x v="0"/>
          </reference>
          <reference field="2" count="1" selected="0">
            <x v="2"/>
          </reference>
          <reference field="3" count="1" selected="0">
            <x v="3"/>
          </reference>
        </references>
      </pivotArea>
    </chartFormat>
    <chartFormat chart="12" format="15" series="1">
      <pivotArea type="data" outline="0" fieldPosition="0">
        <references count="3">
          <reference field="4294967294" count="1" selected="0">
            <x v="0"/>
          </reference>
          <reference field="2" count="1" selected="0">
            <x v="3"/>
          </reference>
          <reference field="3" count="1" selected="0">
            <x v="3"/>
          </reference>
        </references>
      </pivotArea>
    </chartFormat>
    <chartFormat chart="12" format="16" series="1">
      <pivotArea type="data" outline="0" fieldPosition="0">
        <references count="3">
          <reference field="4294967294" count="1" selected="0">
            <x v="0"/>
          </reference>
          <reference field="2" count="1" selected="0">
            <x v="4"/>
          </reference>
          <reference field="3" count="1" selected="0">
            <x v="4"/>
          </reference>
        </references>
      </pivotArea>
    </chartFormat>
    <chartFormat chart="12" format="17" series="1">
      <pivotArea type="data" outline="0" fieldPosition="0">
        <references count="2">
          <reference field="4294967294" count="1" selected="0">
            <x v="0"/>
          </reference>
          <reference field="2" count="1" selected="0">
            <x v="0"/>
          </reference>
        </references>
      </pivotArea>
    </chartFormat>
    <chartFormat chart="12" format="18" series="1">
      <pivotArea type="data" outline="0" fieldPosition="0">
        <references count="2">
          <reference field="4294967294" count="1" selected="0">
            <x v="0"/>
          </reference>
          <reference field="2" count="1" selected="0">
            <x v="1"/>
          </reference>
        </references>
      </pivotArea>
    </chartFormat>
    <chartFormat chart="12" format="19" series="1">
      <pivotArea type="data" outline="0" fieldPosition="0">
        <references count="2">
          <reference field="4294967294" count="1" selected="0">
            <x v="0"/>
          </reference>
          <reference field="2" count="1" selected="0">
            <x v="2"/>
          </reference>
        </references>
      </pivotArea>
    </chartFormat>
    <chartFormat chart="12" format="20" series="1">
      <pivotArea type="data" outline="0" fieldPosition="0">
        <references count="2">
          <reference field="4294967294" count="1" selected="0">
            <x v="0"/>
          </reference>
          <reference field="2" count="1" selected="0">
            <x v="3"/>
          </reference>
        </references>
      </pivotArea>
    </chartFormat>
    <chartFormat chart="12" format="21"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727AAC-FDCE-41C1-B555-44FB08F09DBD}"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G16" firstHeaderRow="1" firstDataRow="2" firstDataCol="1"/>
  <pivotFields count="8">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axis="axisRow" showAll="0">
      <items count="12">
        <item x="3"/>
        <item x="2"/>
        <item x="0"/>
        <item x="7"/>
        <item x="1"/>
        <item x="9"/>
        <item x="6"/>
        <item x="4"/>
        <item x="5"/>
        <item x="8"/>
        <item x="10"/>
        <item t="default"/>
      </items>
    </pivotField>
    <pivotField showAll="0"/>
    <pivotField axis="axisCol" showAll="0">
      <items count="6">
        <item x="0"/>
        <item x="1"/>
        <item x="3"/>
        <item x="2"/>
        <item x="4"/>
        <item t="default"/>
      </items>
    </pivotField>
    <pivotField dataField="1" showAll="0"/>
    <pivotField showAll="0"/>
    <pivotField showAll="0"/>
    <pivotField showAll="0">
      <items count="15">
        <item x="0"/>
        <item x="1"/>
        <item x="2"/>
        <item x="3"/>
        <item x="4"/>
        <item x="5"/>
        <item x="6"/>
        <item x="7"/>
        <item x="8"/>
        <item x="9"/>
        <item x="10"/>
        <item x="11"/>
        <item x="12"/>
        <item x="13"/>
        <item t="default"/>
      </items>
    </pivotField>
  </pivotFields>
  <rowFields count="1">
    <field x="1"/>
  </rowFields>
  <rowItems count="12">
    <i>
      <x/>
    </i>
    <i>
      <x v="1"/>
    </i>
    <i>
      <x v="2"/>
    </i>
    <i>
      <x v="3"/>
    </i>
    <i>
      <x v="4"/>
    </i>
    <i>
      <x v="5"/>
    </i>
    <i>
      <x v="6"/>
    </i>
    <i>
      <x v="7"/>
    </i>
    <i>
      <x v="8"/>
    </i>
    <i>
      <x v="9"/>
    </i>
    <i>
      <x v="10"/>
    </i>
    <i t="grand">
      <x/>
    </i>
  </rowItems>
  <colFields count="1">
    <field x="3"/>
  </colFields>
  <colItems count="6">
    <i>
      <x/>
    </i>
    <i>
      <x v="1"/>
    </i>
    <i>
      <x v="2"/>
    </i>
    <i>
      <x v="3"/>
    </i>
    <i>
      <x v="4"/>
    </i>
    <i t="grand">
      <x/>
    </i>
  </colItems>
  <dataFields count="1">
    <dataField name="Sum of Contracts" fld="4" baseField="0" baseItem="0"/>
  </dataFields>
  <chartFormats count="5">
    <chartFormat chart="15" format="0" series="1">
      <pivotArea type="data" outline="0" fieldPosition="0">
        <references count="2">
          <reference field="4294967294" count="1" selected="0">
            <x v="0"/>
          </reference>
          <reference field="3" count="1" selected="0">
            <x v="0"/>
          </reference>
        </references>
      </pivotArea>
    </chartFormat>
    <chartFormat chart="15" format="1" series="1">
      <pivotArea type="data" outline="0" fieldPosition="0">
        <references count="2">
          <reference field="4294967294" count="1" selected="0">
            <x v="0"/>
          </reference>
          <reference field="3" count="1" selected="0">
            <x v="1"/>
          </reference>
        </references>
      </pivotArea>
    </chartFormat>
    <chartFormat chart="15" format="2" series="1">
      <pivotArea type="data" outline="0" fieldPosition="0">
        <references count="2">
          <reference field="4294967294" count="1" selected="0">
            <x v="0"/>
          </reference>
          <reference field="3" count="1" selected="0">
            <x v="2"/>
          </reference>
        </references>
      </pivotArea>
    </chartFormat>
    <chartFormat chart="15" format="3" series="1">
      <pivotArea type="data" outline="0" fieldPosition="0">
        <references count="2">
          <reference field="4294967294" count="1" selected="0">
            <x v="0"/>
          </reference>
          <reference field="3" count="1" selected="0">
            <x v="3"/>
          </reference>
        </references>
      </pivotArea>
    </chartFormat>
    <chartFormat chart="15" format="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CE823C-842A-4079-92AA-C28970AC0F26}"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9" firstHeaderRow="0" firstDataRow="1" firstDataCol="1"/>
  <pivotFields count="8">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axis="axisRow" showAll="0">
      <items count="6">
        <item x="0"/>
        <item x="3"/>
        <item x="2"/>
        <item x="1"/>
        <item x="4"/>
        <item t="default"/>
      </items>
    </pivotField>
    <pivotField showAll="0"/>
    <pivotField showAll="0"/>
    <pivotField dataField="1" showAll="0"/>
    <pivotField dataField="1" showAll="0"/>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Fields count="1">
    <field x="-2"/>
  </colFields>
  <colItems count="2">
    <i>
      <x/>
    </i>
    <i i="1">
      <x v="1"/>
    </i>
  </colItems>
  <dataFields count="2">
    <dataField name="Average of Margin %" fld="6" subtotal="average" baseField="0" baseItem="1"/>
    <dataField name="Sum of Revenue" fld="5" baseField="0" baseItem="0"/>
  </dataFields>
  <chartFormats count="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FE6DA1-81EC-4180-8A9C-DA2561C4D681}"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G16" firstHeaderRow="1" firstDataRow="2" firstDataCol="1"/>
  <pivotFields count="8">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axis="axisRow" showAll="0">
      <items count="12">
        <item x="3"/>
        <item x="2"/>
        <item x="0"/>
        <item x="7"/>
        <item x="1"/>
        <item x="9"/>
        <item x="6"/>
        <item x="4"/>
        <item x="5"/>
        <item x="8"/>
        <item x="10"/>
        <item t="default"/>
      </items>
    </pivotField>
    <pivotField showAll="0"/>
    <pivotField showAll="0"/>
    <pivotField dataField="1" showAll="0"/>
    <pivotField showAll="0"/>
    <pivotField showAll="0"/>
    <pivotField axis="axisCol" showAll="0">
      <items count="15">
        <item x="0"/>
        <item x="1"/>
        <item x="2"/>
        <item x="3"/>
        <item x="4"/>
        <item x="5"/>
        <item x="6"/>
        <item x="7"/>
        <item x="8"/>
        <item x="9"/>
        <item x="10"/>
        <item x="11"/>
        <item x="12"/>
        <item x="13"/>
        <item t="default"/>
      </items>
    </pivotField>
  </pivotFields>
  <rowFields count="1">
    <field x="1"/>
  </rowFields>
  <rowItems count="12">
    <i>
      <x/>
    </i>
    <i>
      <x v="1"/>
    </i>
    <i>
      <x v="2"/>
    </i>
    <i>
      <x v="3"/>
    </i>
    <i>
      <x v="4"/>
    </i>
    <i>
      <x v="5"/>
    </i>
    <i>
      <x v="6"/>
    </i>
    <i>
      <x v="7"/>
    </i>
    <i>
      <x v="8"/>
    </i>
    <i>
      <x v="9"/>
    </i>
    <i>
      <x v="10"/>
    </i>
    <i t="grand">
      <x/>
    </i>
  </rowItems>
  <colFields count="1">
    <field x="7"/>
  </colFields>
  <colItems count="6">
    <i>
      <x/>
    </i>
    <i>
      <x v="1"/>
    </i>
    <i>
      <x v="2"/>
    </i>
    <i>
      <x v="3"/>
    </i>
    <i>
      <x v="4"/>
    </i>
    <i t="grand">
      <x/>
    </i>
  </colItems>
  <dataFields count="1">
    <dataField name="Sum of Contracts" fld="4" baseField="0" baseItem="0"/>
  </dataFields>
  <chartFormats count="5">
    <chartFormat chart="8" format="0" series="1">
      <pivotArea type="data" outline="0" fieldPosition="0">
        <references count="2">
          <reference field="4294967294" count="1" selected="0">
            <x v="0"/>
          </reference>
          <reference field="7"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0CF6D1-0386-4162-AB23-87CD2066B151}"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8">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axis="axisRow"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defaultSubtotal="0">
      <items count="14">
        <item x="0"/>
        <item x="1"/>
        <item x="2"/>
        <item x="3"/>
        <item x="4"/>
        <item x="5"/>
        <item x="6"/>
        <item x="7"/>
        <item x="8"/>
        <item x="9"/>
        <item x="10"/>
        <item x="11"/>
        <item x="12"/>
        <item x="13"/>
      </items>
    </pivotField>
  </pivotFields>
  <rowFields count="1">
    <field x="2"/>
  </rowFields>
  <rowItems count="6">
    <i>
      <x/>
    </i>
    <i>
      <x v="2"/>
    </i>
    <i>
      <x v="3"/>
    </i>
    <i>
      <x v="1"/>
    </i>
    <i>
      <x v="4"/>
    </i>
    <i t="grand">
      <x/>
    </i>
  </rowItems>
  <colItems count="1">
    <i/>
  </colItems>
  <dataFields count="1">
    <dataField name="Sum of Revenue" fld="5" baseField="0"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 count="1" selected="0">
            <x v="0"/>
          </reference>
        </references>
      </pivotArea>
    </chartFormat>
    <chartFormat chart="3" format="2">
      <pivotArea type="data" outline="0" fieldPosition="0">
        <references count="2">
          <reference field="4294967294" count="1" selected="0">
            <x v="0"/>
          </reference>
          <reference field="2" count="1" selected="0">
            <x v="2"/>
          </reference>
        </references>
      </pivotArea>
    </chartFormat>
    <chartFormat chart="3" format="3">
      <pivotArea type="data" outline="0" fieldPosition="0">
        <references count="2">
          <reference field="4294967294" count="1" selected="0">
            <x v="0"/>
          </reference>
          <reference field="2" count="1" selected="0">
            <x v="3"/>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 chart="3" format="5">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F545F86-A059-4C7D-A6CC-55E6FB82A23E}"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8">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axis="axisRow" showAll="0">
      <items count="6">
        <item x="0"/>
        <item x="3"/>
        <item x="2"/>
        <item x="1"/>
        <item x="4"/>
        <item t="default"/>
      </items>
    </pivotField>
    <pivotField showAll="0"/>
    <pivotField showAll="0"/>
    <pivotField dataField="1" showAll="0"/>
    <pivotField showAll="0"/>
    <pivotField showAll="0" defaultSubtotal="0">
      <items count="14">
        <item x="0"/>
        <item x="1"/>
        <item x="2"/>
        <item x="3"/>
        <item x="4"/>
        <item x="5"/>
        <item x="6"/>
        <item x="7"/>
        <item x="8"/>
        <item x="9"/>
        <item x="10"/>
        <item x="11"/>
        <item x="12"/>
        <item x="13"/>
      </items>
    </pivotField>
  </pivotFields>
  <rowFields count="1">
    <field x="2"/>
  </rowFields>
  <rowItems count="6">
    <i>
      <x/>
    </i>
    <i>
      <x v="1"/>
    </i>
    <i>
      <x v="2"/>
    </i>
    <i>
      <x v="3"/>
    </i>
    <i>
      <x v="4"/>
    </i>
    <i t="grand">
      <x/>
    </i>
  </rowItems>
  <colItems count="1">
    <i/>
  </colItems>
  <dataFields count="1">
    <dataField name="Sum of Revenue" fld="5"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50BF0B0-5049-4017-BEA9-8FF70CAD2F61}"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5" firstHeaderRow="1" firstDataRow="1" firstDataCol="1"/>
  <pivotFields count="8">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axis="axisRow" showAll="0">
      <items count="12">
        <item x="3"/>
        <item x="2"/>
        <item x="0"/>
        <item x="7"/>
        <item x="1"/>
        <item x="9"/>
        <item x="6"/>
        <item x="4"/>
        <item x="5"/>
        <item x="8"/>
        <item x="10"/>
        <item t="default"/>
      </items>
    </pivotField>
    <pivotField showAll="0"/>
    <pivotField showAll="0"/>
    <pivotField showAll="0"/>
    <pivotField dataField="1" showAll="0"/>
    <pivotField showAll="0"/>
    <pivotField showAll="0" defaultSubtotal="0">
      <items count="14">
        <item x="0"/>
        <item x="1"/>
        <item x="2"/>
        <item x="3"/>
        <item x="4"/>
        <item x="5"/>
        <item x="6"/>
        <item x="7"/>
        <item x="8"/>
        <item x="9"/>
        <item x="10"/>
        <item x="11"/>
        <item x="12"/>
        <item x="13"/>
      </items>
    </pivotField>
  </pivotFields>
  <rowFields count="1">
    <field x="1"/>
  </rowFields>
  <rowItems count="12">
    <i>
      <x/>
    </i>
    <i>
      <x v="1"/>
    </i>
    <i>
      <x v="2"/>
    </i>
    <i>
      <x v="3"/>
    </i>
    <i>
      <x v="4"/>
    </i>
    <i>
      <x v="5"/>
    </i>
    <i>
      <x v="6"/>
    </i>
    <i>
      <x v="7"/>
    </i>
    <i>
      <x v="8"/>
    </i>
    <i>
      <x v="9"/>
    </i>
    <i>
      <x v="10"/>
    </i>
    <i t="grand">
      <x/>
    </i>
  </rowItems>
  <colItems count="1">
    <i/>
  </colItems>
  <dataFields count="1">
    <dataField name="Sum of Revenue" fld="5" baseField="0" baseItem="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D1F50D6-114E-4A59-85A4-912C65EB28E1}"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8">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axis="axisRow" showAll="0">
      <items count="6">
        <item x="0"/>
        <item x="1"/>
        <item x="3"/>
        <item x="2"/>
        <item x="4"/>
        <item t="default"/>
      </items>
    </pivotField>
    <pivotField showAll="0"/>
    <pivotField showAll="0"/>
    <pivotField dataField="1" showAll="0"/>
    <pivotField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Items count="1">
    <i/>
  </colItems>
  <dataFields count="1">
    <dataField name="Average of Margin %" fld="6" subtotal="average"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7E516D2-E260-4DC5-A5CF-2345179B86FD}"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8">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axis="axisRow" showAll="0" sortType="descending">
      <items count="6">
        <item x="0"/>
        <item x="1"/>
        <item x="3"/>
        <item x="2"/>
        <item x="4"/>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defaultSubtotal="0">
      <items count="14">
        <item x="0"/>
        <item x="1"/>
        <item x="2"/>
        <item x="3"/>
        <item x="4"/>
        <item x="5"/>
        <item x="6"/>
        <item x="7"/>
        <item x="8"/>
        <item x="9"/>
        <item x="10"/>
        <item x="11"/>
        <item x="12"/>
        <item x="13"/>
      </items>
    </pivotField>
  </pivotFields>
  <rowFields count="1">
    <field x="3"/>
  </rowFields>
  <rowItems count="6">
    <i>
      <x v="1"/>
    </i>
    <i>
      <x v="3"/>
    </i>
    <i>
      <x/>
    </i>
    <i>
      <x v="2"/>
    </i>
    <i>
      <x v="4"/>
    </i>
    <i t="grand">
      <x/>
    </i>
  </rowItems>
  <colItems count="1">
    <i/>
  </colItems>
  <dataFields count="1">
    <dataField name="Sum of Contracts" fld="4" baseField="0"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3" count="1" selected="0">
            <x v="1"/>
          </reference>
        </references>
      </pivotArea>
    </chartFormat>
    <chartFormat chart="3" format="2">
      <pivotArea type="data" outline="0" fieldPosition="0">
        <references count="2">
          <reference field="4294967294" count="1" selected="0">
            <x v="0"/>
          </reference>
          <reference field="3" count="1" selected="0">
            <x v="3"/>
          </reference>
        </references>
      </pivotArea>
    </chartFormat>
    <chartFormat chart="3" format="3">
      <pivotArea type="data" outline="0" fieldPosition="0">
        <references count="2">
          <reference field="4294967294" count="1" selected="0">
            <x v="0"/>
          </reference>
          <reference field="3" count="1" selected="0">
            <x v="0"/>
          </reference>
        </references>
      </pivotArea>
    </chartFormat>
    <chartFormat chart="3" format="4">
      <pivotArea type="data" outline="0" fieldPosition="0">
        <references count="2">
          <reference field="4294967294" count="1" selected="0">
            <x v="0"/>
          </reference>
          <reference field="3" count="1" selected="0">
            <x v="2"/>
          </reference>
        </references>
      </pivotArea>
    </chartFormat>
    <chartFormat chart="3"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FC5E0-2078-4AC3-AF92-BC56F1DAB851}">
  <dimension ref="A3:B9"/>
  <sheetViews>
    <sheetView topLeftCell="A3" workbookViewId="0">
      <selection activeCell="C21" sqref="C21"/>
    </sheetView>
  </sheetViews>
  <sheetFormatPr defaultRowHeight="14.5" x14ac:dyDescent="0.35"/>
  <cols>
    <col min="1" max="1" width="12.36328125" bestFit="1" customWidth="1"/>
    <col min="2" max="2" width="14.36328125" bestFit="1" customWidth="1"/>
  </cols>
  <sheetData>
    <row r="3" spans="1:2" x14ac:dyDescent="0.35">
      <c r="A3" s="3" t="s">
        <v>20</v>
      </c>
      <c r="B3" t="s">
        <v>19</v>
      </c>
    </row>
    <row r="4" spans="1:2" x14ac:dyDescent="0.35">
      <c r="A4" s="4" t="s">
        <v>3</v>
      </c>
      <c r="B4">
        <v>519178.71999999991</v>
      </c>
    </row>
    <row r="5" spans="1:2" x14ac:dyDescent="0.35">
      <c r="A5" s="4" t="s">
        <v>6</v>
      </c>
      <c r="B5">
        <v>833830.55000000016</v>
      </c>
    </row>
    <row r="6" spans="1:2" x14ac:dyDescent="0.35">
      <c r="A6" s="4" t="s">
        <v>13</v>
      </c>
      <c r="B6">
        <v>552510.74</v>
      </c>
    </row>
    <row r="7" spans="1:2" x14ac:dyDescent="0.35">
      <c r="A7" s="4" t="s">
        <v>10</v>
      </c>
      <c r="B7">
        <v>590040.71</v>
      </c>
    </row>
    <row r="8" spans="1:2" x14ac:dyDescent="0.35">
      <c r="A8" s="4" t="s">
        <v>21</v>
      </c>
    </row>
    <row r="9" spans="1:2" x14ac:dyDescent="0.35">
      <c r="A9" s="4" t="s">
        <v>22</v>
      </c>
      <c r="B9">
        <v>2495560.7199999997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F79BF-9886-45A2-9531-277A05AF6799}">
  <dimension ref="A3:B9"/>
  <sheetViews>
    <sheetView workbookViewId="0">
      <selection activeCell="B15" sqref="B15"/>
    </sheetView>
  </sheetViews>
  <sheetFormatPr defaultRowHeight="14.5" x14ac:dyDescent="0.35"/>
  <cols>
    <col min="1" max="1" width="12.36328125" bestFit="1" customWidth="1"/>
    <col min="2" max="2" width="14.36328125" bestFit="1" customWidth="1"/>
  </cols>
  <sheetData>
    <row r="3" spans="1:2" x14ac:dyDescent="0.35">
      <c r="A3" s="3" t="s">
        <v>20</v>
      </c>
      <c r="B3" t="s">
        <v>19</v>
      </c>
    </row>
    <row r="4" spans="1:2" x14ac:dyDescent="0.35">
      <c r="A4" s="4" t="s">
        <v>2</v>
      </c>
      <c r="B4">
        <v>695590.19</v>
      </c>
    </row>
    <row r="5" spans="1:2" x14ac:dyDescent="0.35">
      <c r="A5" s="4" t="s">
        <v>14</v>
      </c>
      <c r="B5">
        <v>563879.48999999987</v>
      </c>
    </row>
    <row r="6" spans="1:2" x14ac:dyDescent="0.35">
      <c r="A6" s="4" t="s">
        <v>8</v>
      </c>
      <c r="B6">
        <v>626559.29</v>
      </c>
    </row>
    <row r="7" spans="1:2" x14ac:dyDescent="0.35">
      <c r="A7" s="4" t="s">
        <v>5</v>
      </c>
      <c r="B7">
        <v>609531.74999999988</v>
      </c>
    </row>
    <row r="8" spans="1:2" x14ac:dyDescent="0.35">
      <c r="A8" s="4" t="s">
        <v>21</v>
      </c>
    </row>
    <row r="9" spans="1:2" x14ac:dyDescent="0.35">
      <c r="A9" s="4" t="s">
        <v>22</v>
      </c>
      <c r="B9">
        <v>2495560.7199999997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17A8A-0523-4AAE-A092-9F4D62022A1A}">
  <dimension ref="A3:G10"/>
  <sheetViews>
    <sheetView workbookViewId="0">
      <selection activeCell="A3" sqref="A3"/>
    </sheetView>
  </sheetViews>
  <sheetFormatPr defaultRowHeight="14.5" x14ac:dyDescent="0.35"/>
  <cols>
    <col min="1" max="1" width="17.54296875" bestFit="1" customWidth="1"/>
    <col min="2" max="2" width="15.26953125" bestFit="1" customWidth="1"/>
    <col min="3" max="5" width="11.81640625" bestFit="1" customWidth="1"/>
    <col min="6" max="6" width="6.7265625" bestFit="1" customWidth="1"/>
    <col min="7" max="7" width="11.81640625" bestFit="1" customWidth="1"/>
    <col min="8" max="8" width="9.81640625" bestFit="1" customWidth="1"/>
    <col min="9" max="9" width="10.81640625" bestFit="1" customWidth="1"/>
    <col min="10" max="10" width="9.81640625" bestFit="1" customWidth="1"/>
    <col min="11" max="11" width="13.81640625" bestFit="1" customWidth="1"/>
    <col min="12" max="12" width="10.81640625" bestFit="1" customWidth="1"/>
    <col min="13" max="13" width="9.81640625" bestFit="1" customWidth="1"/>
    <col min="14" max="14" width="11.81640625" bestFit="1" customWidth="1"/>
    <col min="15" max="15" width="9.81640625" bestFit="1" customWidth="1"/>
    <col min="16" max="16" width="13.81640625" bestFit="1" customWidth="1"/>
    <col min="17" max="17" width="11.81640625" bestFit="1" customWidth="1"/>
    <col min="18" max="18" width="9.81640625" bestFit="1" customWidth="1"/>
    <col min="19" max="20" width="11.81640625" bestFit="1" customWidth="1"/>
    <col min="21" max="21" width="14" bestFit="1" customWidth="1"/>
    <col min="22" max="22" width="8.54296875" bestFit="1" customWidth="1"/>
    <col min="23" max="23" width="11.453125" bestFit="1" customWidth="1"/>
    <col min="24" max="24" width="10.81640625" bestFit="1" customWidth="1"/>
  </cols>
  <sheetData>
    <row r="3" spans="1:7" x14ac:dyDescent="0.35">
      <c r="A3" s="3" t="s">
        <v>23</v>
      </c>
      <c r="B3" s="3" t="s">
        <v>24</v>
      </c>
    </row>
    <row r="4" spans="1:7" x14ac:dyDescent="0.35">
      <c r="A4" s="3" t="s">
        <v>20</v>
      </c>
      <c r="B4" t="s">
        <v>2</v>
      </c>
      <c r="C4" t="s">
        <v>14</v>
      </c>
      <c r="D4" t="s">
        <v>8</v>
      </c>
      <c r="E4" t="s">
        <v>5</v>
      </c>
      <c r="F4" t="s">
        <v>21</v>
      </c>
      <c r="G4" t="s">
        <v>22</v>
      </c>
    </row>
    <row r="5" spans="1:7" x14ac:dyDescent="0.35">
      <c r="A5" s="4" t="s">
        <v>3</v>
      </c>
      <c r="B5">
        <v>18411.501111111109</v>
      </c>
      <c r="C5">
        <v>23236.843333333334</v>
      </c>
      <c r="D5">
        <v>16462.03125</v>
      </c>
      <c r="E5">
        <v>20589.475000000002</v>
      </c>
      <c r="G5">
        <v>19228.841481481479</v>
      </c>
    </row>
    <row r="6" spans="1:7" x14ac:dyDescent="0.35">
      <c r="A6" s="4" t="s">
        <v>6</v>
      </c>
      <c r="B6">
        <v>38464.652857142857</v>
      </c>
      <c r="C6">
        <v>21676.413999999997</v>
      </c>
      <c r="D6">
        <v>25934.897499999999</v>
      </c>
      <c r="E6">
        <v>35083.665000000001</v>
      </c>
      <c r="G6">
        <v>28752.777586206896</v>
      </c>
    </row>
    <row r="7" spans="1:7" x14ac:dyDescent="0.35">
      <c r="A7" s="4" t="s">
        <v>13</v>
      </c>
      <c r="B7">
        <v>31248.809999999998</v>
      </c>
      <c r="C7">
        <v>25425.815999999999</v>
      </c>
      <c r="D7">
        <v>23360.921666666665</v>
      </c>
      <c r="E7">
        <v>32044.178000000004</v>
      </c>
      <c r="G7">
        <v>27625.536999999993</v>
      </c>
    </row>
    <row r="8" spans="1:7" x14ac:dyDescent="0.35">
      <c r="A8" s="4" t="s">
        <v>10</v>
      </c>
      <c r="B8">
        <v>22606.478333333333</v>
      </c>
      <c r="C8">
        <v>16113.041999999998</v>
      </c>
      <c r="D8">
        <v>24536.388333333332</v>
      </c>
      <c r="E8">
        <v>32374.042857142857</v>
      </c>
      <c r="G8">
        <v>24585.029583333333</v>
      </c>
    </row>
    <row r="9" spans="1:7" x14ac:dyDescent="0.35">
      <c r="A9" s="4" t="s">
        <v>21</v>
      </c>
    </row>
    <row r="10" spans="1:7" x14ac:dyDescent="0.35">
      <c r="A10" s="4" t="s">
        <v>22</v>
      </c>
      <c r="B10">
        <v>26753.46884615385</v>
      </c>
      <c r="C10">
        <v>21687.672692307697</v>
      </c>
      <c r="D10">
        <v>22377.117499999997</v>
      </c>
      <c r="E10">
        <v>30476.587500000001</v>
      </c>
      <c r="G10">
        <v>24955.607199999999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DE6C0-982E-4701-ABC7-C82835A82445}">
  <dimension ref="A3:G16"/>
  <sheetViews>
    <sheetView workbookViewId="0">
      <selection activeCell="A3" sqref="A3"/>
    </sheetView>
  </sheetViews>
  <sheetFormatPr defaultRowHeight="14.5" x14ac:dyDescent="0.35"/>
  <cols>
    <col min="1" max="2" width="15.26953125" bestFit="1" customWidth="1"/>
    <col min="3" max="4" width="9" bestFit="1" customWidth="1"/>
    <col min="5" max="5" width="9.1796875" bestFit="1" customWidth="1"/>
    <col min="6" max="6" width="6.7265625" bestFit="1" customWidth="1"/>
    <col min="7" max="7" width="10.7265625" bestFit="1" customWidth="1"/>
  </cols>
  <sheetData>
    <row r="3" spans="1:7" x14ac:dyDescent="0.35">
      <c r="A3" s="3" t="s">
        <v>25</v>
      </c>
      <c r="B3" s="3" t="s">
        <v>24</v>
      </c>
    </row>
    <row r="4" spans="1:7" x14ac:dyDescent="0.35">
      <c r="A4" s="3" t="s">
        <v>20</v>
      </c>
      <c r="B4" t="s">
        <v>3</v>
      </c>
      <c r="C4" t="s">
        <v>6</v>
      </c>
      <c r="D4" t="s">
        <v>13</v>
      </c>
      <c r="E4" t="s">
        <v>10</v>
      </c>
      <c r="F4" t="s">
        <v>21</v>
      </c>
      <c r="G4" t="s">
        <v>22</v>
      </c>
    </row>
    <row r="5" spans="1:7" x14ac:dyDescent="0.35">
      <c r="A5" s="4" t="s">
        <v>9</v>
      </c>
      <c r="B5">
        <v>47</v>
      </c>
      <c r="C5">
        <v>15</v>
      </c>
      <c r="D5">
        <v>87</v>
      </c>
      <c r="E5">
        <v>25</v>
      </c>
      <c r="G5">
        <v>174</v>
      </c>
    </row>
    <row r="6" spans="1:7" x14ac:dyDescent="0.35">
      <c r="A6" s="4" t="s">
        <v>7</v>
      </c>
      <c r="B6">
        <v>138</v>
      </c>
      <c r="C6">
        <v>54</v>
      </c>
      <c r="D6">
        <v>85</v>
      </c>
      <c r="E6">
        <v>83</v>
      </c>
      <c r="G6">
        <v>360</v>
      </c>
    </row>
    <row r="7" spans="1:7" x14ac:dyDescent="0.35">
      <c r="A7" s="4" t="s">
        <v>1</v>
      </c>
      <c r="B7">
        <v>13</v>
      </c>
      <c r="C7">
        <v>104</v>
      </c>
      <c r="D7">
        <v>45</v>
      </c>
      <c r="G7">
        <v>162</v>
      </c>
    </row>
    <row r="8" spans="1:7" x14ac:dyDescent="0.35">
      <c r="A8" s="4" t="s">
        <v>16</v>
      </c>
      <c r="B8">
        <v>155</v>
      </c>
      <c r="C8">
        <v>74</v>
      </c>
      <c r="D8">
        <v>42</v>
      </c>
      <c r="E8">
        <v>55</v>
      </c>
      <c r="G8">
        <v>326</v>
      </c>
    </row>
    <row r="9" spans="1:7" x14ac:dyDescent="0.35">
      <c r="A9" s="4" t="s">
        <v>4</v>
      </c>
      <c r="B9">
        <v>34</v>
      </c>
      <c r="C9">
        <v>86</v>
      </c>
      <c r="D9">
        <v>1</v>
      </c>
      <c r="E9">
        <v>118</v>
      </c>
      <c r="G9">
        <v>239</v>
      </c>
    </row>
    <row r="10" spans="1:7" x14ac:dyDescent="0.35">
      <c r="A10" s="4" t="s">
        <v>18</v>
      </c>
      <c r="C10">
        <v>110</v>
      </c>
      <c r="D10">
        <v>38</v>
      </c>
      <c r="E10">
        <v>36</v>
      </c>
      <c r="G10">
        <v>184</v>
      </c>
    </row>
    <row r="11" spans="1:7" x14ac:dyDescent="0.35">
      <c r="A11" s="4" t="s">
        <v>15</v>
      </c>
      <c r="B11">
        <v>21</v>
      </c>
      <c r="C11">
        <v>11</v>
      </c>
      <c r="D11">
        <v>117</v>
      </c>
      <c r="E11">
        <v>57</v>
      </c>
      <c r="G11">
        <v>206</v>
      </c>
    </row>
    <row r="12" spans="1:7" x14ac:dyDescent="0.35">
      <c r="A12" s="4" t="s">
        <v>11</v>
      </c>
      <c r="B12">
        <v>86</v>
      </c>
      <c r="C12">
        <v>47</v>
      </c>
      <c r="D12">
        <v>20</v>
      </c>
      <c r="E12">
        <v>131</v>
      </c>
      <c r="G12">
        <v>284</v>
      </c>
    </row>
    <row r="13" spans="1:7" x14ac:dyDescent="0.35">
      <c r="A13" s="4" t="s">
        <v>12</v>
      </c>
      <c r="C13">
        <v>152</v>
      </c>
      <c r="D13">
        <v>32</v>
      </c>
      <c r="E13">
        <v>155</v>
      </c>
      <c r="G13">
        <v>339</v>
      </c>
    </row>
    <row r="14" spans="1:7" x14ac:dyDescent="0.35">
      <c r="A14" s="4" t="s">
        <v>17</v>
      </c>
      <c r="B14">
        <v>158</v>
      </c>
      <c r="C14">
        <v>97</v>
      </c>
      <c r="D14">
        <v>15</v>
      </c>
      <c r="E14">
        <v>19</v>
      </c>
      <c r="G14">
        <v>289</v>
      </c>
    </row>
    <row r="15" spans="1:7" x14ac:dyDescent="0.35">
      <c r="A15" s="4" t="s">
        <v>21</v>
      </c>
    </row>
    <row r="16" spans="1:7" x14ac:dyDescent="0.35">
      <c r="A16" s="4" t="s">
        <v>22</v>
      </c>
      <c r="B16">
        <v>652</v>
      </c>
      <c r="C16">
        <v>750</v>
      </c>
      <c r="D16">
        <v>482</v>
      </c>
      <c r="E16">
        <v>679</v>
      </c>
      <c r="G16">
        <v>2563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83450-EE2D-4353-A46C-2E6CBFA67CCD}">
  <dimension ref="A3:C9"/>
  <sheetViews>
    <sheetView workbookViewId="0">
      <selection activeCell="A3" sqref="A3"/>
    </sheetView>
  </sheetViews>
  <sheetFormatPr defaultRowHeight="14.5" x14ac:dyDescent="0.35"/>
  <cols>
    <col min="1" max="1" width="12.36328125" bestFit="1" customWidth="1"/>
    <col min="2" max="2" width="18.1796875" bestFit="1" customWidth="1"/>
    <col min="3" max="3" width="14.36328125" bestFit="1" customWidth="1"/>
  </cols>
  <sheetData>
    <row r="3" spans="1:3" x14ac:dyDescent="0.35">
      <c r="A3" s="3" t="s">
        <v>20</v>
      </c>
      <c r="B3" t="s">
        <v>26</v>
      </c>
      <c r="C3" t="s">
        <v>19</v>
      </c>
    </row>
    <row r="4" spans="1:3" x14ac:dyDescent="0.35">
      <c r="A4" s="4" t="s">
        <v>2</v>
      </c>
      <c r="B4">
        <v>21.938461538461542</v>
      </c>
      <c r="C4">
        <v>695590.19</v>
      </c>
    </row>
    <row r="5" spans="1:3" x14ac:dyDescent="0.35">
      <c r="A5" s="4" t="s">
        <v>14</v>
      </c>
      <c r="B5">
        <v>33.50615384615385</v>
      </c>
      <c r="C5">
        <v>563879.48999999987</v>
      </c>
    </row>
    <row r="6" spans="1:3" x14ac:dyDescent="0.35">
      <c r="A6" s="4" t="s">
        <v>8</v>
      </c>
      <c r="B6">
        <v>27.258571428571429</v>
      </c>
      <c r="C6">
        <v>626559.29</v>
      </c>
    </row>
    <row r="7" spans="1:3" x14ac:dyDescent="0.35">
      <c r="A7" s="4" t="s">
        <v>5</v>
      </c>
      <c r="B7">
        <v>28.973000000000003</v>
      </c>
      <c r="C7">
        <v>609531.74999999988</v>
      </c>
    </row>
    <row r="8" spans="1:3" x14ac:dyDescent="0.35">
      <c r="A8" s="4" t="s">
        <v>21</v>
      </c>
    </row>
    <row r="9" spans="1:3" x14ac:dyDescent="0.35">
      <c r="A9" s="4" t="s">
        <v>22</v>
      </c>
      <c r="B9">
        <v>27.842599999999997</v>
      </c>
      <c r="C9">
        <v>2495560.7199999997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C9D90-AAAA-45DD-98CB-1EA23FC0CDF0}">
  <dimension ref="A3:G16"/>
  <sheetViews>
    <sheetView workbookViewId="0">
      <selection activeCell="E4" sqref="E4"/>
    </sheetView>
  </sheetViews>
  <sheetFormatPr defaultRowHeight="14.5" x14ac:dyDescent="0.35"/>
  <cols>
    <col min="1" max="2" width="15.26953125" bestFit="1" customWidth="1"/>
    <col min="3" max="4" width="3.81640625" bestFit="1" customWidth="1"/>
    <col min="5" max="5" width="4.26953125" bestFit="1" customWidth="1"/>
    <col min="6" max="6" width="3.81640625" bestFit="1" customWidth="1"/>
    <col min="7" max="7" width="10.7265625" bestFit="1" customWidth="1"/>
    <col min="8" max="35" width="8.7265625" bestFit="1" customWidth="1"/>
    <col min="36" max="36" width="9" bestFit="1" customWidth="1"/>
    <col min="37" max="37" width="5.6328125" bestFit="1" customWidth="1"/>
    <col min="38" max="38" width="10.7265625" bestFit="1" customWidth="1"/>
    <col min="39" max="101" width="10.08984375" bestFit="1" customWidth="1"/>
    <col min="102" max="102" width="6.7265625" bestFit="1" customWidth="1"/>
    <col min="103" max="103" width="10.7265625" bestFit="1" customWidth="1"/>
  </cols>
  <sheetData>
    <row r="3" spans="1:7" x14ac:dyDescent="0.35">
      <c r="A3" s="3" t="s">
        <v>25</v>
      </c>
      <c r="B3" s="3" t="s">
        <v>24</v>
      </c>
    </row>
    <row r="4" spans="1:7" x14ac:dyDescent="0.35">
      <c r="A4" s="3" t="s">
        <v>20</v>
      </c>
      <c r="B4" t="s">
        <v>27</v>
      </c>
      <c r="C4" t="s">
        <v>28</v>
      </c>
      <c r="D4" t="s">
        <v>29</v>
      </c>
      <c r="E4" t="s">
        <v>30</v>
      </c>
      <c r="F4" t="s">
        <v>31</v>
      </c>
      <c r="G4" t="s">
        <v>22</v>
      </c>
    </row>
    <row r="5" spans="1:7" x14ac:dyDescent="0.35">
      <c r="A5" s="4" t="s">
        <v>9</v>
      </c>
      <c r="C5">
        <v>25</v>
      </c>
      <c r="D5">
        <v>65</v>
      </c>
      <c r="E5">
        <v>84</v>
      </c>
      <c r="G5">
        <v>174</v>
      </c>
    </row>
    <row r="6" spans="1:7" x14ac:dyDescent="0.35">
      <c r="A6" s="4" t="s">
        <v>7</v>
      </c>
      <c r="C6">
        <v>69</v>
      </c>
      <c r="D6">
        <v>95</v>
      </c>
      <c r="E6">
        <v>108</v>
      </c>
      <c r="F6">
        <v>88</v>
      </c>
      <c r="G6">
        <v>360</v>
      </c>
    </row>
    <row r="7" spans="1:7" x14ac:dyDescent="0.35">
      <c r="A7" s="4" t="s">
        <v>1</v>
      </c>
      <c r="C7">
        <v>102</v>
      </c>
      <c r="D7">
        <v>36</v>
      </c>
      <c r="E7">
        <v>24</v>
      </c>
      <c r="G7">
        <v>162</v>
      </c>
    </row>
    <row r="8" spans="1:7" x14ac:dyDescent="0.35">
      <c r="A8" s="4" t="s">
        <v>16</v>
      </c>
      <c r="C8">
        <v>70</v>
      </c>
      <c r="D8">
        <v>133</v>
      </c>
      <c r="E8">
        <v>57</v>
      </c>
      <c r="F8">
        <v>66</v>
      </c>
      <c r="G8">
        <v>326</v>
      </c>
    </row>
    <row r="9" spans="1:7" x14ac:dyDescent="0.35">
      <c r="A9" s="4" t="s">
        <v>4</v>
      </c>
      <c r="C9">
        <v>137</v>
      </c>
      <c r="D9">
        <v>31</v>
      </c>
      <c r="E9">
        <v>33</v>
      </c>
      <c r="F9">
        <v>38</v>
      </c>
      <c r="G9">
        <v>239</v>
      </c>
    </row>
    <row r="10" spans="1:7" x14ac:dyDescent="0.35">
      <c r="A10" s="4" t="s">
        <v>18</v>
      </c>
      <c r="C10">
        <v>51</v>
      </c>
      <c r="D10">
        <v>40</v>
      </c>
      <c r="E10">
        <v>43</v>
      </c>
      <c r="F10">
        <v>50</v>
      </c>
      <c r="G10">
        <v>184</v>
      </c>
    </row>
    <row r="11" spans="1:7" x14ac:dyDescent="0.35">
      <c r="A11" s="4" t="s">
        <v>15</v>
      </c>
      <c r="C11">
        <v>37</v>
      </c>
      <c r="D11">
        <v>43</v>
      </c>
      <c r="E11">
        <v>105</v>
      </c>
      <c r="F11">
        <v>21</v>
      </c>
      <c r="G11">
        <v>206</v>
      </c>
    </row>
    <row r="12" spans="1:7" x14ac:dyDescent="0.35">
      <c r="A12" s="4" t="s">
        <v>11</v>
      </c>
      <c r="C12">
        <v>67</v>
      </c>
      <c r="D12">
        <v>82</v>
      </c>
      <c r="E12">
        <v>106</v>
      </c>
      <c r="F12">
        <v>29</v>
      </c>
      <c r="G12">
        <v>284</v>
      </c>
    </row>
    <row r="13" spans="1:7" x14ac:dyDescent="0.35">
      <c r="A13" s="4" t="s">
        <v>12</v>
      </c>
      <c r="C13">
        <v>149</v>
      </c>
      <c r="D13">
        <v>110</v>
      </c>
      <c r="E13">
        <v>73</v>
      </c>
      <c r="F13">
        <v>7</v>
      </c>
      <c r="G13">
        <v>339</v>
      </c>
    </row>
    <row r="14" spans="1:7" x14ac:dyDescent="0.35">
      <c r="A14" s="4" t="s">
        <v>17</v>
      </c>
      <c r="C14">
        <v>19</v>
      </c>
      <c r="D14">
        <v>92</v>
      </c>
      <c r="E14">
        <v>178</v>
      </c>
      <c r="G14">
        <v>289</v>
      </c>
    </row>
    <row r="15" spans="1:7" x14ac:dyDescent="0.35">
      <c r="A15" s="4" t="s">
        <v>21</v>
      </c>
    </row>
    <row r="16" spans="1:7" x14ac:dyDescent="0.35">
      <c r="A16" s="4" t="s">
        <v>22</v>
      </c>
      <c r="C16">
        <v>726</v>
      </c>
      <c r="D16">
        <v>727</v>
      </c>
      <c r="E16">
        <v>811</v>
      </c>
      <c r="F16">
        <v>299</v>
      </c>
      <c r="G16">
        <v>2563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ECFD3-5D9F-4C28-BFD8-E6F2659E7488}">
  <dimension ref="A3:B9"/>
  <sheetViews>
    <sheetView workbookViewId="0">
      <selection activeCell="B17" sqref="B17"/>
    </sheetView>
  </sheetViews>
  <sheetFormatPr defaultRowHeight="14.5" x14ac:dyDescent="0.35"/>
  <cols>
    <col min="1" max="1" width="12.36328125" bestFit="1" customWidth="1"/>
    <col min="2" max="2" width="14.36328125" bestFit="1" customWidth="1"/>
  </cols>
  <sheetData>
    <row r="3" spans="1:2" x14ac:dyDescent="0.35">
      <c r="A3" s="3" t="s">
        <v>20</v>
      </c>
      <c r="B3" t="s">
        <v>19</v>
      </c>
    </row>
    <row r="4" spans="1:2" x14ac:dyDescent="0.35">
      <c r="A4" s="4" t="s">
        <v>2</v>
      </c>
      <c r="B4">
        <v>695590.19</v>
      </c>
    </row>
    <row r="5" spans="1:2" x14ac:dyDescent="0.35">
      <c r="A5" s="4" t="s">
        <v>8</v>
      </c>
      <c r="B5">
        <v>626559.29</v>
      </c>
    </row>
    <row r="6" spans="1:2" x14ac:dyDescent="0.35">
      <c r="A6" s="4" t="s">
        <v>5</v>
      </c>
      <c r="B6">
        <v>609531.74999999988</v>
      </c>
    </row>
    <row r="7" spans="1:2" x14ac:dyDescent="0.35">
      <c r="A7" s="4" t="s">
        <v>14</v>
      </c>
      <c r="B7">
        <v>563879.48999999987</v>
      </c>
    </row>
    <row r="8" spans="1:2" x14ac:dyDescent="0.35">
      <c r="A8" s="4" t="s">
        <v>21</v>
      </c>
    </row>
    <row r="9" spans="1:2" x14ac:dyDescent="0.35">
      <c r="A9" s="4" t="s">
        <v>22</v>
      </c>
      <c r="B9">
        <v>2495560.7199999997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A50D-8AA8-4BB7-81AC-6FF6320CF430}">
  <dimension ref="A3:B9"/>
  <sheetViews>
    <sheetView workbookViewId="0">
      <selection activeCell="A3" sqref="A3"/>
    </sheetView>
  </sheetViews>
  <sheetFormatPr defaultRowHeight="14.5" x14ac:dyDescent="0.35"/>
  <cols>
    <col min="1" max="1" width="12.36328125" bestFit="1" customWidth="1"/>
    <col min="2" max="2" width="14.36328125" bestFit="1" customWidth="1"/>
  </cols>
  <sheetData>
    <row r="3" spans="1:2" x14ac:dyDescent="0.35">
      <c r="A3" s="3" t="s">
        <v>20</v>
      </c>
      <c r="B3" t="s">
        <v>19</v>
      </c>
    </row>
    <row r="4" spans="1:2" x14ac:dyDescent="0.35">
      <c r="A4" s="4" t="s">
        <v>2</v>
      </c>
      <c r="B4">
        <v>695590.19</v>
      </c>
    </row>
    <row r="5" spans="1:2" x14ac:dyDescent="0.35">
      <c r="A5" s="4" t="s">
        <v>14</v>
      </c>
      <c r="B5">
        <v>563879.48999999987</v>
      </c>
    </row>
    <row r="6" spans="1:2" x14ac:dyDescent="0.35">
      <c r="A6" s="4" t="s">
        <v>8</v>
      </c>
      <c r="B6">
        <v>626559.29</v>
      </c>
    </row>
    <row r="7" spans="1:2" x14ac:dyDescent="0.35">
      <c r="A7" s="4" t="s">
        <v>5</v>
      </c>
      <c r="B7">
        <v>609531.74999999988</v>
      </c>
    </row>
    <row r="8" spans="1:2" x14ac:dyDescent="0.35">
      <c r="A8" s="4" t="s">
        <v>21</v>
      </c>
    </row>
    <row r="9" spans="1:2" x14ac:dyDescent="0.35">
      <c r="A9" s="4" t="s">
        <v>22</v>
      </c>
      <c r="B9">
        <v>2495560.7199999997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78850-870D-43C1-9D2A-19C8720C428B}">
  <dimension ref="A1"/>
  <sheetViews>
    <sheetView topLeftCell="A20" workbookViewId="0"/>
  </sheetViews>
  <sheetFormatPr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FF799-F7E2-460C-AD4B-ECA4446FD9D8}">
  <dimension ref="A3:B15"/>
  <sheetViews>
    <sheetView workbookViewId="0">
      <selection activeCell="A3" sqref="A3"/>
    </sheetView>
  </sheetViews>
  <sheetFormatPr defaultRowHeight="14.5" x14ac:dyDescent="0.35"/>
  <cols>
    <col min="1" max="1" width="12.36328125" bestFit="1" customWidth="1"/>
    <col min="2" max="2" width="14.36328125" bestFit="1" customWidth="1"/>
  </cols>
  <sheetData>
    <row r="3" spans="1:2" x14ac:dyDescent="0.35">
      <c r="A3" s="3" t="s">
        <v>20</v>
      </c>
      <c r="B3" t="s">
        <v>19</v>
      </c>
    </row>
    <row r="4" spans="1:2" x14ac:dyDescent="0.35">
      <c r="A4" s="4" t="s">
        <v>9</v>
      </c>
      <c r="B4">
        <v>126846.98000000001</v>
      </c>
    </row>
    <row r="5" spans="1:2" x14ac:dyDescent="0.35">
      <c r="A5" s="4" t="s">
        <v>7</v>
      </c>
      <c r="B5">
        <v>333649.28999999998</v>
      </c>
    </row>
    <row r="6" spans="1:2" x14ac:dyDescent="0.35">
      <c r="A6" s="4" t="s">
        <v>1</v>
      </c>
      <c r="B6">
        <v>108602.57999999999</v>
      </c>
    </row>
    <row r="7" spans="1:2" x14ac:dyDescent="0.35">
      <c r="A7" s="4" t="s">
        <v>16</v>
      </c>
      <c r="B7">
        <v>290936.89</v>
      </c>
    </row>
    <row r="8" spans="1:2" x14ac:dyDescent="0.35">
      <c r="A8" s="4" t="s">
        <v>4</v>
      </c>
      <c r="B8">
        <v>263215.86</v>
      </c>
    </row>
    <row r="9" spans="1:2" x14ac:dyDescent="0.35">
      <c r="A9" s="4" t="s">
        <v>18</v>
      </c>
      <c r="B9">
        <v>213112.99</v>
      </c>
    </row>
    <row r="10" spans="1:2" x14ac:dyDescent="0.35">
      <c r="A10" s="4" t="s">
        <v>15</v>
      </c>
      <c r="B10">
        <v>298796.25</v>
      </c>
    </row>
    <row r="11" spans="1:2" x14ac:dyDescent="0.35">
      <c r="A11" s="4" t="s">
        <v>11</v>
      </c>
      <c r="B11">
        <v>176500.28</v>
      </c>
    </row>
    <row r="12" spans="1:2" x14ac:dyDescent="0.35">
      <c r="A12" s="4" t="s">
        <v>12</v>
      </c>
      <c r="B12">
        <v>405822.12</v>
      </c>
    </row>
    <row r="13" spans="1:2" x14ac:dyDescent="0.35">
      <c r="A13" s="4" t="s">
        <v>17</v>
      </c>
      <c r="B13">
        <v>278077.48</v>
      </c>
    </row>
    <row r="14" spans="1:2" x14ac:dyDescent="0.35">
      <c r="A14" s="4" t="s">
        <v>21</v>
      </c>
    </row>
    <row r="15" spans="1:2" x14ac:dyDescent="0.35">
      <c r="A15" s="4" t="s">
        <v>22</v>
      </c>
      <c r="B15">
        <v>2495560.7200000002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1227-0D90-4C58-80CA-18FF5A4B50F9}">
  <dimension ref="A3:B9"/>
  <sheetViews>
    <sheetView workbookViewId="0">
      <selection activeCell="B4" sqref="B4:B7"/>
    </sheetView>
  </sheetViews>
  <sheetFormatPr defaultRowHeight="14.5" x14ac:dyDescent="0.35"/>
  <cols>
    <col min="1" max="1" width="12.36328125" bestFit="1" customWidth="1"/>
    <col min="2" max="2" width="18.1796875" bestFit="1" customWidth="1"/>
  </cols>
  <sheetData>
    <row r="3" spans="1:2" x14ac:dyDescent="0.35">
      <c r="A3" s="3" t="s">
        <v>20</v>
      </c>
      <c r="B3" t="s">
        <v>26</v>
      </c>
    </row>
    <row r="4" spans="1:2" x14ac:dyDescent="0.35">
      <c r="A4" s="4" t="s">
        <v>3</v>
      </c>
      <c r="B4">
        <v>28.209629629629632</v>
      </c>
    </row>
    <row r="5" spans="1:2" x14ac:dyDescent="0.35">
      <c r="A5" s="4" t="s">
        <v>6</v>
      </c>
      <c r="B5">
        <v>31.026206896551717</v>
      </c>
    </row>
    <row r="6" spans="1:2" x14ac:dyDescent="0.35">
      <c r="A6" s="4" t="s">
        <v>13</v>
      </c>
      <c r="B6">
        <v>25.414999999999999</v>
      </c>
    </row>
    <row r="7" spans="1:2" x14ac:dyDescent="0.35">
      <c r="A7" s="4" t="s">
        <v>10</v>
      </c>
      <c r="B7">
        <v>25.605833333333326</v>
      </c>
    </row>
    <row r="8" spans="1:2" x14ac:dyDescent="0.35">
      <c r="A8" s="4" t="s">
        <v>21</v>
      </c>
    </row>
    <row r="9" spans="1:2" x14ac:dyDescent="0.35">
      <c r="A9" s="4" t="s">
        <v>22</v>
      </c>
      <c r="B9">
        <v>27.842599999999997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69495-68B4-4258-B490-31350832B739}">
  <dimension ref="A3:B9"/>
  <sheetViews>
    <sheetView workbookViewId="0">
      <selection activeCell="B5" sqref="B5"/>
    </sheetView>
  </sheetViews>
  <sheetFormatPr defaultRowHeight="14.5" x14ac:dyDescent="0.35"/>
  <cols>
    <col min="1" max="1" width="12.36328125" bestFit="1" customWidth="1"/>
    <col min="2" max="2" width="15.26953125" bestFit="1" customWidth="1"/>
  </cols>
  <sheetData>
    <row r="3" spans="1:2" x14ac:dyDescent="0.35">
      <c r="A3" s="3" t="s">
        <v>20</v>
      </c>
      <c r="B3" t="s">
        <v>25</v>
      </c>
    </row>
    <row r="4" spans="1:2" x14ac:dyDescent="0.35">
      <c r="A4" s="4" t="s">
        <v>6</v>
      </c>
      <c r="B4">
        <v>750</v>
      </c>
    </row>
    <row r="5" spans="1:2" x14ac:dyDescent="0.35">
      <c r="A5" s="4" t="s">
        <v>10</v>
      </c>
      <c r="B5">
        <v>679</v>
      </c>
    </row>
    <row r="6" spans="1:2" x14ac:dyDescent="0.35">
      <c r="A6" s="4" t="s">
        <v>3</v>
      </c>
      <c r="B6">
        <v>652</v>
      </c>
    </row>
    <row r="7" spans="1:2" x14ac:dyDescent="0.35">
      <c r="A7" s="4" t="s">
        <v>13</v>
      </c>
      <c r="B7">
        <v>482</v>
      </c>
    </row>
    <row r="8" spans="1:2" x14ac:dyDescent="0.35">
      <c r="A8" s="4" t="s">
        <v>21</v>
      </c>
    </row>
    <row r="9" spans="1:2" x14ac:dyDescent="0.35">
      <c r="A9" s="4" t="s">
        <v>22</v>
      </c>
      <c r="B9">
        <v>2563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26CE8-1688-4CA4-B5D1-3FD95CE4002D}">
  <dimension ref="A1:N42"/>
  <sheetViews>
    <sheetView topLeftCell="A15" workbookViewId="0">
      <selection activeCell="J1" sqref="J1:K42"/>
    </sheetView>
  </sheetViews>
  <sheetFormatPr defaultRowHeight="14.5" x14ac:dyDescent="0.35"/>
  <sheetData>
    <row r="1" spans="1:14" x14ac:dyDescent="0.35">
      <c r="A1" t="s">
        <v>32</v>
      </c>
      <c r="B1" t="s">
        <v>33</v>
      </c>
      <c r="C1" t="s">
        <v>34</v>
      </c>
      <c r="D1" t="s">
        <v>35</v>
      </c>
      <c r="E1" t="s">
        <v>36</v>
      </c>
      <c r="F1" t="s">
        <v>37</v>
      </c>
      <c r="G1" t="s">
        <v>38</v>
      </c>
      <c r="H1" t="s">
        <v>39</v>
      </c>
      <c r="I1" t="s">
        <v>40</v>
      </c>
      <c r="J1" t="s">
        <v>41</v>
      </c>
      <c r="K1" t="s">
        <v>42</v>
      </c>
      <c r="L1" t="s">
        <v>43</v>
      </c>
      <c r="M1" t="s">
        <v>44</v>
      </c>
      <c r="N1" t="s">
        <v>45</v>
      </c>
    </row>
    <row r="2" spans="1:14" x14ac:dyDescent="0.35">
      <c r="A2" t="s">
        <v>46</v>
      </c>
      <c r="B2" t="s">
        <v>47</v>
      </c>
      <c r="C2" t="s">
        <v>48</v>
      </c>
      <c r="D2" t="s">
        <v>49</v>
      </c>
      <c r="E2" t="s">
        <v>50</v>
      </c>
      <c r="F2" t="s">
        <v>51</v>
      </c>
      <c r="G2" t="s">
        <v>52</v>
      </c>
      <c r="H2">
        <v>43</v>
      </c>
      <c r="I2" t="s">
        <v>53</v>
      </c>
      <c r="J2" t="s">
        <v>54</v>
      </c>
      <c r="K2" s="5">
        <v>0</v>
      </c>
      <c r="L2" t="s">
        <v>55</v>
      </c>
      <c r="M2" t="s">
        <v>56</v>
      </c>
    </row>
    <row r="3" spans="1:14" x14ac:dyDescent="0.35">
      <c r="A3" t="s">
        <v>57</v>
      </c>
      <c r="B3" t="s">
        <v>58</v>
      </c>
      <c r="C3" t="s">
        <v>59</v>
      </c>
      <c r="D3" t="s">
        <v>49</v>
      </c>
      <c r="E3" t="s">
        <v>50</v>
      </c>
      <c r="F3" t="s">
        <v>51</v>
      </c>
      <c r="G3" t="s">
        <v>52</v>
      </c>
      <c r="H3">
        <v>38</v>
      </c>
      <c r="I3" t="s">
        <v>60</v>
      </c>
      <c r="J3" t="s">
        <v>61</v>
      </c>
      <c r="K3" s="5">
        <v>0</v>
      </c>
      <c r="L3" t="s">
        <v>55</v>
      </c>
      <c r="M3" t="s">
        <v>56</v>
      </c>
    </row>
    <row r="4" spans="1:14" x14ac:dyDescent="0.35">
      <c r="A4" t="s">
        <v>62</v>
      </c>
      <c r="B4" t="s">
        <v>63</v>
      </c>
      <c r="C4" t="s">
        <v>64</v>
      </c>
      <c r="D4" t="s">
        <v>49</v>
      </c>
      <c r="E4" t="s">
        <v>50</v>
      </c>
      <c r="F4" t="s">
        <v>65</v>
      </c>
      <c r="G4" t="s">
        <v>52</v>
      </c>
      <c r="H4">
        <v>59</v>
      </c>
      <c r="I4" t="s">
        <v>66</v>
      </c>
      <c r="J4" t="s">
        <v>67</v>
      </c>
      <c r="K4" s="5">
        <v>0</v>
      </c>
      <c r="L4" t="s">
        <v>55</v>
      </c>
      <c r="M4" t="s">
        <v>56</v>
      </c>
    </row>
    <row r="5" spans="1:14" x14ac:dyDescent="0.35">
      <c r="A5" t="s">
        <v>68</v>
      </c>
      <c r="B5" t="s">
        <v>69</v>
      </c>
      <c r="C5" t="s">
        <v>70</v>
      </c>
      <c r="D5" t="s">
        <v>49</v>
      </c>
      <c r="E5" t="s">
        <v>71</v>
      </c>
      <c r="F5" t="s">
        <v>51</v>
      </c>
      <c r="G5" t="s">
        <v>52</v>
      </c>
      <c r="H5">
        <v>36</v>
      </c>
      <c r="I5" t="s">
        <v>72</v>
      </c>
      <c r="J5" t="s">
        <v>73</v>
      </c>
      <c r="K5" s="5">
        <v>0</v>
      </c>
      <c r="L5" t="s">
        <v>55</v>
      </c>
      <c r="M5" t="s">
        <v>74</v>
      </c>
    </row>
    <row r="6" spans="1:14" x14ac:dyDescent="0.35">
      <c r="A6" t="s">
        <v>75</v>
      </c>
      <c r="B6" t="s">
        <v>76</v>
      </c>
      <c r="C6" t="s">
        <v>77</v>
      </c>
      <c r="D6" t="s">
        <v>49</v>
      </c>
      <c r="E6" t="s">
        <v>78</v>
      </c>
      <c r="F6" t="s">
        <v>65</v>
      </c>
      <c r="G6" t="s">
        <v>52</v>
      </c>
      <c r="H6">
        <v>64</v>
      </c>
      <c r="I6" t="s">
        <v>79</v>
      </c>
      <c r="J6" t="s">
        <v>80</v>
      </c>
      <c r="K6" s="5">
        <v>0.09</v>
      </c>
      <c r="L6" t="s">
        <v>55</v>
      </c>
      <c r="M6" t="s">
        <v>74</v>
      </c>
    </row>
    <row r="7" spans="1:14" x14ac:dyDescent="0.35">
      <c r="A7" t="s">
        <v>81</v>
      </c>
      <c r="B7" t="s">
        <v>82</v>
      </c>
      <c r="C7" t="s">
        <v>48</v>
      </c>
      <c r="D7" t="s">
        <v>49</v>
      </c>
      <c r="E7" t="s">
        <v>71</v>
      </c>
      <c r="F7" t="s">
        <v>51</v>
      </c>
      <c r="G7" t="s">
        <v>52</v>
      </c>
      <c r="H7">
        <v>55</v>
      </c>
      <c r="I7" t="s">
        <v>83</v>
      </c>
      <c r="J7" t="s">
        <v>84</v>
      </c>
      <c r="K7" s="5">
        <v>0.28000000000000003</v>
      </c>
      <c r="L7" t="s">
        <v>55</v>
      </c>
      <c r="M7" t="s">
        <v>74</v>
      </c>
    </row>
    <row r="8" spans="1:14" x14ac:dyDescent="0.35">
      <c r="A8" t="s">
        <v>85</v>
      </c>
      <c r="B8" t="s">
        <v>86</v>
      </c>
      <c r="C8" t="s">
        <v>87</v>
      </c>
      <c r="D8" t="s">
        <v>49</v>
      </c>
      <c r="E8" t="s">
        <v>88</v>
      </c>
      <c r="F8" t="s">
        <v>51</v>
      </c>
      <c r="G8" t="s">
        <v>52</v>
      </c>
      <c r="H8">
        <v>56</v>
      </c>
      <c r="I8" s="6">
        <v>41153</v>
      </c>
      <c r="J8" t="s">
        <v>89</v>
      </c>
      <c r="K8" s="5">
        <v>0.1</v>
      </c>
      <c r="L8" t="s">
        <v>55</v>
      </c>
      <c r="M8" t="s">
        <v>74</v>
      </c>
    </row>
    <row r="9" spans="1:14" x14ac:dyDescent="0.35">
      <c r="A9" t="s">
        <v>90</v>
      </c>
      <c r="B9" t="s">
        <v>91</v>
      </c>
      <c r="C9" t="s">
        <v>92</v>
      </c>
      <c r="D9" t="s">
        <v>49</v>
      </c>
      <c r="E9" t="s">
        <v>78</v>
      </c>
      <c r="F9" t="s">
        <v>65</v>
      </c>
      <c r="G9" t="s">
        <v>52</v>
      </c>
      <c r="H9">
        <v>48</v>
      </c>
      <c r="I9" t="s">
        <v>93</v>
      </c>
      <c r="J9" t="s">
        <v>94</v>
      </c>
      <c r="K9" s="5">
        <v>0</v>
      </c>
      <c r="L9" t="s">
        <v>55</v>
      </c>
      <c r="M9" t="s">
        <v>95</v>
      </c>
    </row>
    <row r="10" spans="1:14" x14ac:dyDescent="0.35">
      <c r="A10" t="s">
        <v>96</v>
      </c>
      <c r="B10" t="s">
        <v>97</v>
      </c>
      <c r="C10" t="s">
        <v>98</v>
      </c>
      <c r="D10" t="s">
        <v>49</v>
      </c>
      <c r="E10" t="s">
        <v>50</v>
      </c>
      <c r="F10" t="s">
        <v>65</v>
      </c>
      <c r="G10" t="s">
        <v>52</v>
      </c>
      <c r="H10">
        <v>44</v>
      </c>
      <c r="I10" t="s">
        <v>99</v>
      </c>
      <c r="J10" t="s">
        <v>100</v>
      </c>
      <c r="K10" s="5">
        <v>0</v>
      </c>
      <c r="L10" t="s">
        <v>55</v>
      </c>
      <c r="M10" t="s">
        <v>95</v>
      </c>
    </row>
    <row r="11" spans="1:14" x14ac:dyDescent="0.35">
      <c r="A11" t="s">
        <v>101</v>
      </c>
      <c r="B11" t="s">
        <v>102</v>
      </c>
      <c r="C11" t="s">
        <v>59</v>
      </c>
      <c r="D11" t="s">
        <v>103</v>
      </c>
      <c r="E11" t="s">
        <v>50</v>
      </c>
      <c r="F11" t="s">
        <v>65</v>
      </c>
      <c r="G11" t="s">
        <v>52</v>
      </c>
      <c r="H11">
        <v>46</v>
      </c>
      <c r="I11" s="6">
        <v>42776</v>
      </c>
      <c r="J11" t="s">
        <v>104</v>
      </c>
      <c r="K11" s="5">
        <v>0.09</v>
      </c>
      <c r="L11" t="s">
        <v>55</v>
      </c>
      <c r="M11" t="s">
        <v>56</v>
      </c>
    </row>
    <row r="12" spans="1:14" x14ac:dyDescent="0.35">
      <c r="A12" t="s">
        <v>105</v>
      </c>
      <c r="B12" t="s">
        <v>106</v>
      </c>
      <c r="C12" t="s">
        <v>48</v>
      </c>
      <c r="D12" t="s">
        <v>49</v>
      </c>
      <c r="E12" t="s">
        <v>78</v>
      </c>
      <c r="F12" t="s">
        <v>65</v>
      </c>
      <c r="G12" t="s">
        <v>52</v>
      </c>
      <c r="H12">
        <v>51</v>
      </c>
      <c r="I12" s="6">
        <v>42893</v>
      </c>
      <c r="J12" t="s">
        <v>107</v>
      </c>
      <c r="K12" s="5">
        <v>0.4</v>
      </c>
      <c r="L12" t="s">
        <v>55</v>
      </c>
      <c r="M12" t="s">
        <v>74</v>
      </c>
    </row>
    <row r="13" spans="1:14" x14ac:dyDescent="0.35">
      <c r="A13" t="s">
        <v>108</v>
      </c>
      <c r="B13" t="s">
        <v>109</v>
      </c>
      <c r="C13" t="s">
        <v>110</v>
      </c>
      <c r="D13" t="s">
        <v>103</v>
      </c>
      <c r="E13" t="s">
        <v>78</v>
      </c>
      <c r="F13" t="s">
        <v>51</v>
      </c>
      <c r="G13" t="s">
        <v>52</v>
      </c>
      <c r="H13">
        <v>58</v>
      </c>
      <c r="I13" t="s">
        <v>111</v>
      </c>
      <c r="J13" t="s">
        <v>112</v>
      </c>
      <c r="K13" s="5">
        <v>0</v>
      </c>
      <c r="L13" t="s">
        <v>55</v>
      </c>
      <c r="M13" t="s">
        <v>56</v>
      </c>
    </row>
    <row r="14" spans="1:14" x14ac:dyDescent="0.35">
      <c r="A14" t="s">
        <v>113</v>
      </c>
      <c r="B14" t="s">
        <v>114</v>
      </c>
      <c r="C14" t="s">
        <v>92</v>
      </c>
      <c r="D14" t="s">
        <v>49</v>
      </c>
      <c r="E14" t="s">
        <v>88</v>
      </c>
      <c r="F14" t="s">
        <v>51</v>
      </c>
      <c r="G14" t="s">
        <v>52</v>
      </c>
      <c r="H14">
        <v>46</v>
      </c>
      <c r="I14" t="s">
        <v>115</v>
      </c>
      <c r="J14" t="s">
        <v>116</v>
      </c>
      <c r="K14" s="5">
        <v>0.33</v>
      </c>
      <c r="L14" t="s">
        <v>55</v>
      </c>
      <c r="M14" t="s">
        <v>74</v>
      </c>
    </row>
    <row r="15" spans="1:14" x14ac:dyDescent="0.35">
      <c r="A15" t="s">
        <v>117</v>
      </c>
      <c r="B15" t="s">
        <v>118</v>
      </c>
      <c r="C15" t="s">
        <v>119</v>
      </c>
      <c r="D15" t="s">
        <v>49</v>
      </c>
      <c r="E15" t="s">
        <v>88</v>
      </c>
      <c r="F15" t="s">
        <v>51</v>
      </c>
      <c r="G15" t="s">
        <v>52</v>
      </c>
      <c r="H15">
        <v>36</v>
      </c>
      <c r="I15" s="6">
        <v>43497</v>
      </c>
      <c r="J15" t="s">
        <v>120</v>
      </c>
      <c r="K15" s="5">
        <v>0</v>
      </c>
      <c r="L15" t="s">
        <v>55</v>
      </c>
      <c r="M15" t="s">
        <v>56</v>
      </c>
    </row>
    <row r="16" spans="1:14" x14ac:dyDescent="0.35">
      <c r="A16" t="s">
        <v>121</v>
      </c>
      <c r="B16" t="s">
        <v>122</v>
      </c>
      <c r="C16" t="s">
        <v>70</v>
      </c>
      <c r="D16" t="s">
        <v>49</v>
      </c>
      <c r="E16" t="s">
        <v>78</v>
      </c>
      <c r="F16" t="s">
        <v>51</v>
      </c>
      <c r="G16" t="s">
        <v>52</v>
      </c>
      <c r="H16">
        <v>53</v>
      </c>
      <c r="I16" t="s">
        <v>123</v>
      </c>
      <c r="J16" t="s">
        <v>124</v>
      </c>
      <c r="K16" s="5">
        <v>0.28000000000000003</v>
      </c>
      <c r="L16" t="s">
        <v>55</v>
      </c>
      <c r="M16" t="s">
        <v>74</v>
      </c>
    </row>
    <row r="17" spans="1:14" x14ac:dyDescent="0.35">
      <c r="A17" t="s">
        <v>125</v>
      </c>
      <c r="B17" t="s">
        <v>126</v>
      </c>
      <c r="C17" t="s">
        <v>98</v>
      </c>
      <c r="D17" t="s">
        <v>49</v>
      </c>
      <c r="E17" t="s">
        <v>50</v>
      </c>
      <c r="F17" t="s">
        <v>51</v>
      </c>
      <c r="G17" t="s">
        <v>52</v>
      </c>
      <c r="H17">
        <v>38</v>
      </c>
      <c r="I17" t="s">
        <v>127</v>
      </c>
      <c r="J17" t="s">
        <v>128</v>
      </c>
      <c r="K17" s="5">
        <v>7.0000000000000007E-2</v>
      </c>
      <c r="L17" t="s">
        <v>55</v>
      </c>
      <c r="M17" t="s">
        <v>56</v>
      </c>
    </row>
    <row r="18" spans="1:14" x14ac:dyDescent="0.35">
      <c r="A18" t="s">
        <v>129</v>
      </c>
      <c r="B18" t="s">
        <v>130</v>
      </c>
      <c r="C18" t="s">
        <v>131</v>
      </c>
      <c r="D18" t="s">
        <v>103</v>
      </c>
      <c r="E18" t="s">
        <v>71</v>
      </c>
      <c r="F18" t="s">
        <v>65</v>
      </c>
      <c r="G18" t="s">
        <v>52</v>
      </c>
      <c r="H18">
        <v>28</v>
      </c>
      <c r="I18" s="6">
        <v>38474</v>
      </c>
      <c r="J18" t="s">
        <v>132</v>
      </c>
      <c r="K18" s="5">
        <v>0</v>
      </c>
      <c r="L18" t="s">
        <v>55</v>
      </c>
      <c r="M18" t="s">
        <v>95</v>
      </c>
    </row>
    <row r="19" spans="1:14" x14ac:dyDescent="0.35">
      <c r="A19" t="s">
        <v>133</v>
      </c>
      <c r="B19" t="s">
        <v>134</v>
      </c>
      <c r="C19" t="s">
        <v>110</v>
      </c>
      <c r="D19" t="s">
        <v>103</v>
      </c>
      <c r="E19" t="s">
        <v>88</v>
      </c>
      <c r="F19" t="s">
        <v>65</v>
      </c>
      <c r="G19" t="s">
        <v>52</v>
      </c>
      <c r="H19">
        <v>39</v>
      </c>
      <c r="I19" t="s">
        <v>135</v>
      </c>
      <c r="J19" t="s">
        <v>136</v>
      </c>
      <c r="K19" s="5">
        <v>0.4</v>
      </c>
      <c r="L19" t="s">
        <v>55</v>
      </c>
      <c r="M19" t="s">
        <v>74</v>
      </c>
    </row>
    <row r="20" spans="1:14" x14ac:dyDescent="0.35">
      <c r="A20" t="s">
        <v>137</v>
      </c>
      <c r="B20" t="s">
        <v>138</v>
      </c>
      <c r="C20" t="s">
        <v>59</v>
      </c>
      <c r="D20" t="s">
        <v>49</v>
      </c>
      <c r="E20" t="s">
        <v>71</v>
      </c>
      <c r="F20" t="s">
        <v>65</v>
      </c>
      <c r="G20" t="s">
        <v>52</v>
      </c>
      <c r="H20">
        <v>55</v>
      </c>
      <c r="I20" s="6">
        <v>39575</v>
      </c>
      <c r="J20" t="s">
        <v>139</v>
      </c>
      <c r="K20" s="5">
        <v>0</v>
      </c>
      <c r="L20" t="s">
        <v>55</v>
      </c>
      <c r="M20" t="s">
        <v>95</v>
      </c>
    </row>
    <row r="21" spans="1:14" x14ac:dyDescent="0.35">
      <c r="A21" t="s">
        <v>140</v>
      </c>
      <c r="B21" t="s">
        <v>141</v>
      </c>
      <c r="C21" t="s">
        <v>131</v>
      </c>
      <c r="D21" t="s">
        <v>103</v>
      </c>
      <c r="E21" t="s">
        <v>71</v>
      </c>
      <c r="F21" t="s">
        <v>51</v>
      </c>
      <c r="G21" t="s">
        <v>52</v>
      </c>
      <c r="H21">
        <v>32</v>
      </c>
      <c r="I21" s="6">
        <v>43562</v>
      </c>
      <c r="J21" t="s">
        <v>142</v>
      </c>
      <c r="K21" s="5">
        <v>0</v>
      </c>
      <c r="L21" t="s">
        <v>55</v>
      </c>
      <c r="M21" t="s">
        <v>56</v>
      </c>
      <c r="N21" s="6">
        <v>42439</v>
      </c>
    </row>
    <row r="22" spans="1:14" x14ac:dyDescent="0.35">
      <c r="A22" t="s">
        <v>143</v>
      </c>
      <c r="B22" t="s">
        <v>144</v>
      </c>
      <c r="C22" t="s">
        <v>110</v>
      </c>
      <c r="D22" t="s">
        <v>103</v>
      </c>
      <c r="E22" t="s">
        <v>71</v>
      </c>
      <c r="F22" t="s">
        <v>65</v>
      </c>
      <c r="G22" t="s">
        <v>52</v>
      </c>
      <c r="H22">
        <v>45</v>
      </c>
      <c r="I22" t="s">
        <v>145</v>
      </c>
      <c r="J22" t="s">
        <v>146</v>
      </c>
      <c r="K22" s="5">
        <v>0</v>
      </c>
      <c r="L22" t="s">
        <v>55</v>
      </c>
      <c r="M22" t="s">
        <v>56</v>
      </c>
    </row>
    <row r="23" spans="1:14" x14ac:dyDescent="0.35">
      <c r="A23" t="s">
        <v>147</v>
      </c>
      <c r="B23" t="s">
        <v>148</v>
      </c>
      <c r="C23" t="s">
        <v>131</v>
      </c>
      <c r="D23" t="s">
        <v>103</v>
      </c>
      <c r="E23" t="s">
        <v>78</v>
      </c>
      <c r="F23" t="s">
        <v>51</v>
      </c>
      <c r="G23" t="s">
        <v>52</v>
      </c>
      <c r="H23">
        <v>41</v>
      </c>
      <c r="I23" t="s">
        <v>149</v>
      </c>
      <c r="J23" t="s">
        <v>150</v>
      </c>
      <c r="K23" s="5">
        <v>0</v>
      </c>
      <c r="L23" t="s">
        <v>55</v>
      </c>
      <c r="M23" t="s">
        <v>95</v>
      </c>
    </row>
    <row r="24" spans="1:14" x14ac:dyDescent="0.35">
      <c r="A24" t="s">
        <v>151</v>
      </c>
      <c r="B24" t="s">
        <v>152</v>
      </c>
      <c r="C24" t="s">
        <v>92</v>
      </c>
      <c r="D24" t="s">
        <v>49</v>
      </c>
      <c r="E24" t="s">
        <v>78</v>
      </c>
      <c r="F24" t="s">
        <v>65</v>
      </c>
      <c r="G24" t="s">
        <v>52</v>
      </c>
      <c r="H24">
        <v>49</v>
      </c>
      <c r="I24" t="s">
        <v>153</v>
      </c>
      <c r="J24" t="s">
        <v>154</v>
      </c>
      <c r="K24" s="5">
        <v>0</v>
      </c>
      <c r="L24" t="s">
        <v>55</v>
      </c>
      <c r="M24" t="s">
        <v>56</v>
      </c>
    </row>
    <row r="25" spans="1:14" x14ac:dyDescent="0.35">
      <c r="A25" t="s">
        <v>155</v>
      </c>
      <c r="B25" t="s">
        <v>156</v>
      </c>
      <c r="C25" t="s">
        <v>70</v>
      </c>
      <c r="D25" t="s">
        <v>103</v>
      </c>
      <c r="E25" t="s">
        <v>88</v>
      </c>
      <c r="F25" t="s">
        <v>65</v>
      </c>
      <c r="G25" t="s">
        <v>52</v>
      </c>
      <c r="H25">
        <v>29</v>
      </c>
      <c r="I25" t="s">
        <v>157</v>
      </c>
      <c r="J25" t="s">
        <v>158</v>
      </c>
      <c r="K25" s="5">
        <v>0.09</v>
      </c>
      <c r="L25" t="s">
        <v>55</v>
      </c>
      <c r="M25" t="s">
        <v>56</v>
      </c>
    </row>
    <row r="26" spans="1:14" x14ac:dyDescent="0.35">
      <c r="A26" t="s">
        <v>159</v>
      </c>
      <c r="B26" t="s">
        <v>160</v>
      </c>
      <c r="C26" t="s">
        <v>119</v>
      </c>
      <c r="D26" t="s">
        <v>49</v>
      </c>
      <c r="E26" t="s">
        <v>71</v>
      </c>
      <c r="F26" t="s">
        <v>51</v>
      </c>
      <c r="G26" t="s">
        <v>52</v>
      </c>
      <c r="H26">
        <v>43</v>
      </c>
      <c r="I26" s="6">
        <v>41919</v>
      </c>
      <c r="J26" t="s">
        <v>161</v>
      </c>
      <c r="K26" s="5">
        <v>0</v>
      </c>
      <c r="L26" t="s">
        <v>55</v>
      </c>
      <c r="M26" t="s">
        <v>56</v>
      </c>
    </row>
    <row r="27" spans="1:14" x14ac:dyDescent="0.35">
      <c r="A27" t="s">
        <v>162</v>
      </c>
      <c r="B27" t="s">
        <v>163</v>
      </c>
      <c r="C27" t="s">
        <v>164</v>
      </c>
      <c r="D27" t="s">
        <v>49</v>
      </c>
      <c r="E27" t="s">
        <v>78</v>
      </c>
      <c r="F27" t="s">
        <v>51</v>
      </c>
      <c r="G27" t="s">
        <v>52</v>
      </c>
      <c r="H27">
        <v>30</v>
      </c>
      <c r="I27" t="s">
        <v>165</v>
      </c>
      <c r="J27" t="s">
        <v>166</v>
      </c>
      <c r="K27" s="5">
        <v>0</v>
      </c>
      <c r="L27" t="s">
        <v>55</v>
      </c>
      <c r="M27" t="s">
        <v>95</v>
      </c>
    </row>
    <row r="28" spans="1:14" x14ac:dyDescent="0.35">
      <c r="A28" t="s">
        <v>167</v>
      </c>
      <c r="B28" t="s">
        <v>168</v>
      </c>
      <c r="C28" t="s">
        <v>169</v>
      </c>
      <c r="D28" t="s">
        <v>170</v>
      </c>
      <c r="E28" t="s">
        <v>78</v>
      </c>
      <c r="F28" t="s">
        <v>51</v>
      </c>
      <c r="G28" t="s">
        <v>52</v>
      </c>
      <c r="H28">
        <v>32</v>
      </c>
      <c r="I28" t="s">
        <v>171</v>
      </c>
      <c r="J28" t="s">
        <v>172</v>
      </c>
      <c r="K28" s="5">
        <v>0</v>
      </c>
      <c r="L28" t="s">
        <v>55</v>
      </c>
      <c r="M28" t="s">
        <v>95</v>
      </c>
    </row>
    <row r="29" spans="1:14" x14ac:dyDescent="0.35">
      <c r="A29" t="s">
        <v>173</v>
      </c>
      <c r="B29" t="s">
        <v>174</v>
      </c>
      <c r="C29" t="s">
        <v>70</v>
      </c>
      <c r="D29" t="s">
        <v>170</v>
      </c>
      <c r="E29" t="s">
        <v>88</v>
      </c>
      <c r="F29" t="s">
        <v>65</v>
      </c>
      <c r="G29" t="s">
        <v>52</v>
      </c>
      <c r="H29">
        <v>42</v>
      </c>
      <c r="I29" t="s">
        <v>175</v>
      </c>
      <c r="J29" t="s">
        <v>176</v>
      </c>
      <c r="K29" s="5">
        <v>0</v>
      </c>
      <c r="L29" t="s">
        <v>55</v>
      </c>
      <c r="M29" t="s">
        <v>56</v>
      </c>
    </row>
    <row r="30" spans="1:14" x14ac:dyDescent="0.35">
      <c r="A30" t="s">
        <v>177</v>
      </c>
      <c r="B30" t="s">
        <v>178</v>
      </c>
      <c r="C30" t="s">
        <v>169</v>
      </c>
      <c r="D30" t="s">
        <v>170</v>
      </c>
      <c r="E30" t="s">
        <v>50</v>
      </c>
      <c r="F30" t="s">
        <v>51</v>
      </c>
      <c r="G30" t="s">
        <v>52</v>
      </c>
      <c r="H30">
        <v>47</v>
      </c>
      <c r="I30" s="6">
        <v>44326</v>
      </c>
      <c r="J30" t="s">
        <v>179</v>
      </c>
      <c r="K30" s="5">
        <v>0</v>
      </c>
      <c r="L30" t="s">
        <v>55</v>
      </c>
      <c r="M30" t="s">
        <v>95</v>
      </c>
    </row>
    <row r="31" spans="1:14" x14ac:dyDescent="0.35">
      <c r="A31" t="s">
        <v>180</v>
      </c>
      <c r="B31" t="s">
        <v>181</v>
      </c>
      <c r="C31" t="s">
        <v>64</v>
      </c>
      <c r="D31" t="s">
        <v>49</v>
      </c>
      <c r="E31" t="s">
        <v>78</v>
      </c>
      <c r="F31" t="s">
        <v>65</v>
      </c>
      <c r="G31" t="s">
        <v>52</v>
      </c>
      <c r="H31">
        <v>28</v>
      </c>
      <c r="I31" t="s">
        <v>182</v>
      </c>
      <c r="J31" t="s">
        <v>183</v>
      </c>
      <c r="K31" s="5">
        <v>0</v>
      </c>
      <c r="L31" t="s">
        <v>55</v>
      </c>
      <c r="M31" t="s">
        <v>95</v>
      </c>
    </row>
    <row r="32" spans="1:14" x14ac:dyDescent="0.35">
      <c r="A32" t="s">
        <v>184</v>
      </c>
      <c r="B32" t="s">
        <v>185</v>
      </c>
      <c r="C32" t="s">
        <v>64</v>
      </c>
      <c r="D32" t="s">
        <v>49</v>
      </c>
      <c r="E32" t="s">
        <v>88</v>
      </c>
      <c r="F32" t="s">
        <v>65</v>
      </c>
      <c r="G32" t="s">
        <v>52</v>
      </c>
      <c r="H32">
        <v>57</v>
      </c>
      <c r="I32" t="s">
        <v>186</v>
      </c>
      <c r="J32" t="s">
        <v>187</v>
      </c>
      <c r="K32" s="5">
        <v>0</v>
      </c>
      <c r="L32" t="s">
        <v>55</v>
      </c>
      <c r="M32" t="s">
        <v>56</v>
      </c>
    </row>
    <row r="33" spans="1:14" x14ac:dyDescent="0.35">
      <c r="A33" t="s">
        <v>188</v>
      </c>
      <c r="B33" t="s">
        <v>189</v>
      </c>
      <c r="C33" t="s">
        <v>77</v>
      </c>
      <c r="D33" t="s">
        <v>49</v>
      </c>
      <c r="E33" t="s">
        <v>88</v>
      </c>
      <c r="F33" t="s">
        <v>65</v>
      </c>
      <c r="G33" t="s">
        <v>52</v>
      </c>
      <c r="H33">
        <v>36</v>
      </c>
      <c r="I33" t="s">
        <v>190</v>
      </c>
      <c r="J33" t="s">
        <v>191</v>
      </c>
      <c r="K33" s="5">
        <v>0</v>
      </c>
      <c r="L33" t="s">
        <v>55</v>
      </c>
      <c r="M33" t="s">
        <v>74</v>
      </c>
    </row>
    <row r="34" spans="1:14" x14ac:dyDescent="0.35">
      <c r="A34" t="s">
        <v>192</v>
      </c>
      <c r="B34" t="s">
        <v>193</v>
      </c>
      <c r="C34" t="s">
        <v>194</v>
      </c>
      <c r="D34" t="s">
        <v>170</v>
      </c>
      <c r="E34" t="s">
        <v>71</v>
      </c>
      <c r="F34" t="s">
        <v>65</v>
      </c>
      <c r="G34" t="s">
        <v>52</v>
      </c>
      <c r="H34">
        <v>57</v>
      </c>
      <c r="I34" t="s">
        <v>195</v>
      </c>
      <c r="J34" t="s">
        <v>196</v>
      </c>
      <c r="K34" s="5">
        <v>0.1</v>
      </c>
      <c r="L34" t="s">
        <v>55</v>
      </c>
      <c r="M34" t="s">
        <v>74</v>
      </c>
      <c r="N34" t="s">
        <v>197</v>
      </c>
    </row>
    <row r="35" spans="1:14" x14ac:dyDescent="0.35">
      <c r="A35" t="s">
        <v>198</v>
      </c>
      <c r="B35" t="s">
        <v>199</v>
      </c>
      <c r="C35" t="s">
        <v>200</v>
      </c>
      <c r="D35" t="s">
        <v>49</v>
      </c>
      <c r="E35" t="s">
        <v>78</v>
      </c>
      <c r="F35" t="s">
        <v>51</v>
      </c>
      <c r="G35" t="s">
        <v>52</v>
      </c>
      <c r="H35">
        <v>49</v>
      </c>
      <c r="I35" s="6">
        <v>34394</v>
      </c>
      <c r="J35" t="s">
        <v>201</v>
      </c>
      <c r="K35" s="5">
        <v>0</v>
      </c>
      <c r="L35" t="s">
        <v>55</v>
      </c>
      <c r="M35" t="s">
        <v>95</v>
      </c>
      <c r="N35" t="s">
        <v>202</v>
      </c>
    </row>
    <row r="36" spans="1:14" x14ac:dyDescent="0.35">
      <c r="A36" t="s">
        <v>203</v>
      </c>
      <c r="B36" t="s">
        <v>204</v>
      </c>
      <c r="C36" t="s">
        <v>205</v>
      </c>
      <c r="D36" t="s">
        <v>103</v>
      </c>
      <c r="E36" t="s">
        <v>50</v>
      </c>
      <c r="F36" t="s">
        <v>65</v>
      </c>
      <c r="G36" t="s">
        <v>52</v>
      </c>
      <c r="H36">
        <v>58</v>
      </c>
      <c r="I36" t="s">
        <v>206</v>
      </c>
      <c r="J36" t="s">
        <v>207</v>
      </c>
      <c r="K36" s="5">
        <v>0.1</v>
      </c>
      <c r="L36" t="s">
        <v>55</v>
      </c>
      <c r="M36" t="s">
        <v>74</v>
      </c>
    </row>
    <row r="37" spans="1:14" x14ac:dyDescent="0.35">
      <c r="A37" t="s">
        <v>208</v>
      </c>
      <c r="B37" t="s">
        <v>209</v>
      </c>
      <c r="C37" t="s">
        <v>131</v>
      </c>
      <c r="D37" t="s">
        <v>103</v>
      </c>
      <c r="E37" t="s">
        <v>78</v>
      </c>
      <c r="F37" t="s">
        <v>65</v>
      </c>
      <c r="G37" t="s">
        <v>52</v>
      </c>
      <c r="H37">
        <v>56</v>
      </c>
      <c r="I37" s="6">
        <v>43623</v>
      </c>
      <c r="J37" t="s">
        <v>210</v>
      </c>
      <c r="K37" s="5">
        <v>0.15</v>
      </c>
      <c r="L37" t="s">
        <v>55</v>
      </c>
      <c r="M37" t="s">
        <v>74</v>
      </c>
      <c r="N37" s="6">
        <v>44050</v>
      </c>
    </row>
    <row r="38" spans="1:14" x14ac:dyDescent="0.35">
      <c r="A38" t="s">
        <v>211</v>
      </c>
      <c r="B38" t="s">
        <v>212</v>
      </c>
      <c r="C38" t="s">
        <v>59</v>
      </c>
      <c r="D38" t="s">
        <v>49</v>
      </c>
      <c r="E38" t="s">
        <v>88</v>
      </c>
      <c r="F38" t="s">
        <v>65</v>
      </c>
      <c r="G38" t="s">
        <v>52</v>
      </c>
      <c r="H38">
        <v>56</v>
      </c>
      <c r="I38" t="s">
        <v>213</v>
      </c>
      <c r="J38" t="s">
        <v>214</v>
      </c>
      <c r="K38" s="5">
        <v>0.1</v>
      </c>
      <c r="L38" t="s">
        <v>55</v>
      </c>
      <c r="M38" t="s">
        <v>74</v>
      </c>
    </row>
    <row r="39" spans="1:14" x14ac:dyDescent="0.35">
      <c r="A39" t="s">
        <v>215</v>
      </c>
      <c r="B39" t="s">
        <v>216</v>
      </c>
      <c r="C39" t="s">
        <v>164</v>
      </c>
      <c r="D39" t="s">
        <v>49</v>
      </c>
      <c r="E39" t="s">
        <v>88</v>
      </c>
      <c r="F39" t="s">
        <v>65</v>
      </c>
      <c r="G39" t="s">
        <v>52</v>
      </c>
      <c r="H39">
        <v>53</v>
      </c>
      <c r="I39" t="s">
        <v>217</v>
      </c>
      <c r="J39" t="s">
        <v>218</v>
      </c>
      <c r="K39" s="5">
        <v>0.32</v>
      </c>
      <c r="L39" t="s">
        <v>55</v>
      </c>
      <c r="M39" t="s">
        <v>74</v>
      </c>
    </row>
    <row r="40" spans="1:14" x14ac:dyDescent="0.35">
      <c r="A40" t="s">
        <v>219</v>
      </c>
      <c r="B40" t="s">
        <v>220</v>
      </c>
      <c r="C40" t="s">
        <v>221</v>
      </c>
      <c r="D40" t="s">
        <v>170</v>
      </c>
      <c r="E40" t="s">
        <v>88</v>
      </c>
      <c r="F40" t="s">
        <v>65</v>
      </c>
      <c r="G40" t="s">
        <v>52</v>
      </c>
      <c r="H40">
        <v>29</v>
      </c>
      <c r="I40" t="s">
        <v>222</v>
      </c>
      <c r="J40" t="s">
        <v>223</v>
      </c>
      <c r="K40" s="5">
        <v>0</v>
      </c>
      <c r="L40" t="s">
        <v>55</v>
      </c>
      <c r="M40" t="s">
        <v>56</v>
      </c>
    </row>
    <row r="41" spans="1:14" x14ac:dyDescent="0.35">
      <c r="A41" t="s">
        <v>224</v>
      </c>
      <c r="B41" t="s">
        <v>225</v>
      </c>
      <c r="C41" t="s">
        <v>194</v>
      </c>
      <c r="D41" t="s">
        <v>49</v>
      </c>
      <c r="E41" t="s">
        <v>71</v>
      </c>
      <c r="F41" t="s">
        <v>51</v>
      </c>
      <c r="G41" t="s">
        <v>52</v>
      </c>
      <c r="H41">
        <v>33</v>
      </c>
      <c r="I41" t="s">
        <v>226</v>
      </c>
      <c r="J41" t="s">
        <v>227</v>
      </c>
      <c r="K41" s="5">
        <v>0</v>
      </c>
      <c r="L41" t="s">
        <v>55</v>
      </c>
      <c r="M41" t="s">
        <v>56</v>
      </c>
    </row>
    <row r="42" spans="1:14" x14ac:dyDescent="0.35">
      <c r="A42" t="s">
        <v>228</v>
      </c>
      <c r="B42" t="s">
        <v>229</v>
      </c>
      <c r="C42" t="s">
        <v>59</v>
      </c>
      <c r="D42" t="s">
        <v>49</v>
      </c>
      <c r="E42" t="s">
        <v>78</v>
      </c>
      <c r="F42" t="s">
        <v>51</v>
      </c>
      <c r="G42" t="s">
        <v>52</v>
      </c>
      <c r="H42">
        <v>33</v>
      </c>
      <c r="I42" t="s">
        <v>230</v>
      </c>
      <c r="J42" t="s">
        <v>231</v>
      </c>
      <c r="K42" s="5">
        <v>0</v>
      </c>
      <c r="L42" t="s">
        <v>55</v>
      </c>
      <c r="M42" t="s">
        <v>74</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7E7FD-35EF-4FF1-934D-D0412649F710}">
  <dimension ref="A1:N101"/>
  <sheetViews>
    <sheetView topLeftCell="B1" workbookViewId="0">
      <selection activeCell="D3" sqref="D3"/>
    </sheetView>
  </sheetViews>
  <sheetFormatPr defaultRowHeight="14.5" x14ac:dyDescent="0.35"/>
  <cols>
    <col min="1" max="1" width="18.36328125" customWidth="1"/>
    <col min="3" max="3" width="17.6328125" customWidth="1"/>
    <col min="4" max="4" width="25.36328125" customWidth="1"/>
    <col min="5" max="5" width="12.26953125" customWidth="1"/>
    <col min="6" max="6" width="18.54296875" customWidth="1"/>
    <col min="10" max="10" width="14.453125" customWidth="1"/>
    <col min="14" max="14" width="15.7265625" customWidth="1"/>
  </cols>
  <sheetData>
    <row r="1" spans="1:14" x14ac:dyDescent="0.35">
      <c r="A1" s="1"/>
      <c r="B1" t="s">
        <v>32</v>
      </c>
      <c r="C1" t="s">
        <v>33</v>
      </c>
      <c r="D1" t="s">
        <v>34</v>
      </c>
      <c r="E1" t="s">
        <v>103</v>
      </c>
      <c r="F1" t="s">
        <v>88</v>
      </c>
      <c r="G1" t="s">
        <v>65</v>
      </c>
      <c r="H1" t="s">
        <v>38</v>
      </c>
      <c r="I1" t="s">
        <v>39</v>
      </c>
      <c r="J1" t="s">
        <v>40</v>
      </c>
      <c r="K1" t="s">
        <v>41</v>
      </c>
      <c r="L1" t="s">
        <v>42</v>
      </c>
      <c r="M1" t="s">
        <v>43</v>
      </c>
      <c r="N1" t="s">
        <v>44</v>
      </c>
    </row>
    <row r="2" spans="1:14" x14ac:dyDescent="0.35">
      <c r="A2" s="2"/>
      <c r="B2" t="s">
        <v>228</v>
      </c>
      <c r="C2" t="s">
        <v>229</v>
      </c>
      <c r="D2" t="s">
        <v>59</v>
      </c>
      <c r="E2" t="s">
        <v>103</v>
      </c>
      <c r="F2" t="s">
        <v>88</v>
      </c>
      <c r="G2" t="s">
        <v>51</v>
      </c>
      <c r="H2" t="s">
        <v>52</v>
      </c>
      <c r="I2">
        <v>57</v>
      </c>
      <c r="J2" t="s">
        <v>230</v>
      </c>
      <c r="K2" t="s">
        <v>214</v>
      </c>
      <c r="L2" s="5">
        <v>0</v>
      </c>
      <c r="M2" t="s">
        <v>55</v>
      </c>
      <c r="N2" t="s">
        <v>74</v>
      </c>
    </row>
    <row r="3" spans="1:14" x14ac:dyDescent="0.35">
      <c r="A3" s="2"/>
      <c r="B3" t="s">
        <v>224</v>
      </c>
      <c r="C3" t="s">
        <v>225</v>
      </c>
      <c r="D3" t="s">
        <v>194</v>
      </c>
      <c r="E3" t="s">
        <v>103</v>
      </c>
      <c r="F3" t="s">
        <v>88</v>
      </c>
      <c r="G3" t="s">
        <v>65</v>
      </c>
      <c r="H3" t="s">
        <v>52</v>
      </c>
      <c r="I3">
        <v>45</v>
      </c>
      <c r="J3" t="s">
        <v>226</v>
      </c>
      <c r="K3" t="s">
        <v>154</v>
      </c>
      <c r="L3" s="5">
        <v>0</v>
      </c>
      <c r="M3" t="s">
        <v>55</v>
      </c>
      <c r="N3" t="s">
        <v>56</v>
      </c>
    </row>
    <row r="4" spans="1:14" x14ac:dyDescent="0.35">
      <c r="A4" s="2"/>
      <c r="B4" t="s">
        <v>219</v>
      </c>
      <c r="C4" t="s">
        <v>220</v>
      </c>
      <c r="D4" t="s">
        <v>221</v>
      </c>
      <c r="E4" t="s">
        <v>103</v>
      </c>
      <c r="F4" t="s">
        <v>88</v>
      </c>
      <c r="G4" t="s">
        <v>65</v>
      </c>
      <c r="H4" t="s">
        <v>52</v>
      </c>
      <c r="I4">
        <v>38</v>
      </c>
      <c r="J4" t="s">
        <v>222</v>
      </c>
      <c r="K4" t="s">
        <v>191</v>
      </c>
      <c r="L4" s="5">
        <v>0</v>
      </c>
      <c r="M4" t="s">
        <v>55</v>
      </c>
      <c r="N4" t="s">
        <v>56</v>
      </c>
    </row>
    <row r="5" spans="1:14" x14ac:dyDescent="0.35">
      <c r="A5" s="2"/>
      <c r="B5" t="s">
        <v>215</v>
      </c>
      <c r="C5" t="s">
        <v>216</v>
      </c>
      <c r="D5" t="s">
        <v>164</v>
      </c>
      <c r="E5" t="s">
        <v>103</v>
      </c>
      <c r="F5" t="s">
        <v>88</v>
      </c>
      <c r="G5" t="s">
        <v>37</v>
      </c>
      <c r="H5" t="s">
        <v>52</v>
      </c>
      <c r="I5">
        <v>46</v>
      </c>
      <c r="J5" t="s">
        <v>217</v>
      </c>
      <c r="K5" t="s">
        <v>61</v>
      </c>
      <c r="L5" s="5">
        <v>0.32</v>
      </c>
      <c r="M5" t="s">
        <v>55</v>
      </c>
      <c r="N5" t="s">
        <v>74</v>
      </c>
    </row>
    <row r="6" spans="1:14" x14ac:dyDescent="0.35">
      <c r="A6" s="2"/>
      <c r="B6" t="s">
        <v>211</v>
      </c>
      <c r="C6" t="s">
        <v>212</v>
      </c>
      <c r="D6" t="s">
        <v>59</v>
      </c>
      <c r="E6" t="s">
        <v>103</v>
      </c>
      <c r="F6" t="s">
        <v>88</v>
      </c>
      <c r="G6" t="s">
        <v>51</v>
      </c>
      <c r="H6" t="s">
        <v>52</v>
      </c>
      <c r="I6">
        <v>56</v>
      </c>
      <c r="J6" t="s">
        <v>213</v>
      </c>
      <c r="K6" t="s">
        <v>207</v>
      </c>
      <c r="L6" s="5">
        <v>0.1</v>
      </c>
      <c r="M6" t="s">
        <v>55</v>
      </c>
      <c r="N6" t="s">
        <v>74</v>
      </c>
    </row>
    <row r="7" spans="1:14" x14ac:dyDescent="0.35">
      <c r="A7" s="2"/>
      <c r="B7" t="s">
        <v>208</v>
      </c>
      <c r="C7" t="s">
        <v>209</v>
      </c>
      <c r="D7" t="s">
        <v>131</v>
      </c>
      <c r="E7" t="s">
        <v>103</v>
      </c>
      <c r="F7" t="s">
        <v>88</v>
      </c>
      <c r="G7" t="s">
        <v>65</v>
      </c>
      <c r="H7" t="s">
        <v>52</v>
      </c>
      <c r="I7">
        <v>30</v>
      </c>
      <c r="J7" s="6">
        <v>43623</v>
      </c>
      <c r="K7" t="s">
        <v>139</v>
      </c>
      <c r="L7" s="5">
        <v>0.15</v>
      </c>
      <c r="M7" t="s">
        <v>55</v>
      </c>
      <c r="N7" t="s">
        <v>74</v>
      </c>
    </row>
    <row r="8" spans="1:14" x14ac:dyDescent="0.35">
      <c r="A8" s="2"/>
      <c r="B8" t="s">
        <v>203</v>
      </c>
      <c r="C8" t="s">
        <v>204</v>
      </c>
      <c r="D8" t="s">
        <v>205</v>
      </c>
      <c r="E8" t="s">
        <v>103</v>
      </c>
      <c r="F8" t="s">
        <v>88</v>
      </c>
      <c r="G8" t="s">
        <v>65</v>
      </c>
      <c r="H8" t="s">
        <v>52</v>
      </c>
      <c r="I8">
        <v>29</v>
      </c>
      <c r="J8" t="s">
        <v>206</v>
      </c>
      <c r="K8" t="s">
        <v>223</v>
      </c>
      <c r="L8" s="5">
        <v>0.1</v>
      </c>
      <c r="M8" t="s">
        <v>55</v>
      </c>
      <c r="N8" t="s">
        <v>74</v>
      </c>
    </row>
    <row r="9" spans="1:14" x14ac:dyDescent="0.35">
      <c r="A9" s="2"/>
      <c r="B9" t="s">
        <v>198</v>
      </c>
      <c r="C9" t="s">
        <v>199</v>
      </c>
      <c r="D9" t="s">
        <v>200</v>
      </c>
      <c r="E9" t="s">
        <v>103</v>
      </c>
      <c r="F9" t="s">
        <v>88</v>
      </c>
      <c r="G9" t="s">
        <v>51</v>
      </c>
      <c r="H9" t="s">
        <v>52</v>
      </c>
      <c r="I9">
        <v>47</v>
      </c>
      <c r="J9" s="6">
        <v>34394</v>
      </c>
      <c r="K9" t="s">
        <v>183</v>
      </c>
      <c r="L9" s="5">
        <v>0</v>
      </c>
      <c r="M9" t="s">
        <v>55</v>
      </c>
      <c r="N9" t="s">
        <v>95</v>
      </c>
    </row>
    <row r="10" spans="1:14" x14ac:dyDescent="0.35">
      <c r="A10" s="2"/>
      <c r="B10" t="s">
        <v>192</v>
      </c>
      <c r="C10" t="s">
        <v>193</v>
      </c>
      <c r="D10" t="s">
        <v>194</v>
      </c>
      <c r="E10" t="s">
        <v>103</v>
      </c>
      <c r="F10" t="s">
        <v>88</v>
      </c>
      <c r="G10" t="s">
        <v>65</v>
      </c>
      <c r="H10" t="s">
        <v>52</v>
      </c>
      <c r="I10">
        <v>36</v>
      </c>
      <c r="J10" t="s">
        <v>195</v>
      </c>
      <c r="K10" t="s">
        <v>146</v>
      </c>
      <c r="L10" s="5">
        <v>0.1</v>
      </c>
      <c r="M10" t="s">
        <v>55</v>
      </c>
      <c r="N10" t="s">
        <v>74</v>
      </c>
    </row>
    <row r="11" spans="1:14" x14ac:dyDescent="0.35">
      <c r="A11" s="2"/>
      <c r="B11" t="s">
        <v>188</v>
      </c>
      <c r="C11" t="s">
        <v>189</v>
      </c>
      <c r="D11" t="s">
        <v>77</v>
      </c>
      <c r="E11" t="s">
        <v>35</v>
      </c>
      <c r="F11" t="s">
        <v>36</v>
      </c>
      <c r="G11" t="s">
        <v>65</v>
      </c>
      <c r="H11" t="s">
        <v>52</v>
      </c>
      <c r="I11">
        <v>42</v>
      </c>
      <c r="J11" t="s">
        <v>190</v>
      </c>
      <c r="K11" t="s">
        <v>196</v>
      </c>
      <c r="L11" s="5">
        <v>0</v>
      </c>
      <c r="M11" t="s">
        <v>55</v>
      </c>
      <c r="N11" t="s">
        <v>74</v>
      </c>
    </row>
    <row r="12" spans="1:14" x14ac:dyDescent="0.35">
      <c r="A12" s="2"/>
      <c r="B12" t="s">
        <v>184</v>
      </c>
      <c r="C12" t="s">
        <v>185</v>
      </c>
      <c r="D12" t="s">
        <v>64</v>
      </c>
      <c r="E12" t="s">
        <v>170</v>
      </c>
      <c r="F12" t="s">
        <v>78</v>
      </c>
      <c r="G12" t="s">
        <v>51</v>
      </c>
      <c r="H12" t="s">
        <v>52</v>
      </c>
      <c r="I12">
        <v>51</v>
      </c>
      <c r="J12" t="s">
        <v>186</v>
      </c>
      <c r="K12" t="s">
        <v>161</v>
      </c>
      <c r="L12" s="5">
        <v>0</v>
      </c>
      <c r="M12" t="s">
        <v>55</v>
      </c>
      <c r="N12" t="s">
        <v>56</v>
      </c>
    </row>
    <row r="13" spans="1:14" x14ac:dyDescent="0.35">
      <c r="A13" s="2"/>
      <c r="B13" t="s">
        <v>180</v>
      </c>
      <c r="C13" t="s">
        <v>181</v>
      </c>
      <c r="D13" t="s">
        <v>64</v>
      </c>
      <c r="E13" t="s">
        <v>170</v>
      </c>
      <c r="F13" t="s">
        <v>88</v>
      </c>
      <c r="G13" t="s">
        <v>51</v>
      </c>
      <c r="H13" t="s">
        <v>52</v>
      </c>
      <c r="I13">
        <v>53</v>
      </c>
      <c r="J13" t="s">
        <v>182</v>
      </c>
      <c r="K13" t="s">
        <v>80</v>
      </c>
      <c r="L13" s="5">
        <v>0</v>
      </c>
      <c r="M13" t="s">
        <v>55</v>
      </c>
      <c r="N13" t="s">
        <v>95</v>
      </c>
    </row>
    <row r="14" spans="1:14" x14ac:dyDescent="0.35">
      <c r="A14" s="2"/>
      <c r="B14" t="s">
        <v>177</v>
      </c>
      <c r="C14" t="s">
        <v>178</v>
      </c>
      <c r="D14" t="s">
        <v>169</v>
      </c>
      <c r="E14" t="s">
        <v>170</v>
      </c>
      <c r="F14" t="s">
        <v>78</v>
      </c>
      <c r="G14" t="s">
        <v>65</v>
      </c>
      <c r="H14" t="s">
        <v>52</v>
      </c>
      <c r="I14">
        <v>36</v>
      </c>
      <c r="J14" s="6">
        <v>44326</v>
      </c>
      <c r="K14" t="s">
        <v>158</v>
      </c>
      <c r="L14" s="5">
        <v>0</v>
      </c>
      <c r="M14" t="s">
        <v>55</v>
      </c>
      <c r="N14" t="s">
        <v>95</v>
      </c>
    </row>
    <row r="15" spans="1:14" x14ac:dyDescent="0.35">
      <c r="A15" s="2"/>
      <c r="B15" t="s">
        <v>173</v>
      </c>
      <c r="C15" t="s">
        <v>174</v>
      </c>
      <c r="D15" t="s">
        <v>70</v>
      </c>
      <c r="E15" t="s">
        <v>170</v>
      </c>
      <c r="F15" t="s">
        <v>78</v>
      </c>
      <c r="G15" t="s">
        <v>65</v>
      </c>
      <c r="H15" t="s">
        <v>52</v>
      </c>
      <c r="I15">
        <v>39</v>
      </c>
      <c r="J15" t="s">
        <v>175</v>
      </c>
      <c r="K15" t="s">
        <v>84</v>
      </c>
      <c r="L15" s="5">
        <v>0</v>
      </c>
      <c r="M15" t="s">
        <v>55</v>
      </c>
      <c r="N15" t="s">
        <v>56</v>
      </c>
    </row>
    <row r="16" spans="1:14" x14ac:dyDescent="0.35">
      <c r="A16" s="2"/>
      <c r="B16" t="s">
        <v>167</v>
      </c>
      <c r="C16" t="s">
        <v>168</v>
      </c>
      <c r="D16" t="s">
        <v>169</v>
      </c>
      <c r="E16" t="s">
        <v>170</v>
      </c>
      <c r="F16" t="s">
        <v>78</v>
      </c>
      <c r="G16" t="s">
        <v>65</v>
      </c>
      <c r="H16" t="s">
        <v>52</v>
      </c>
      <c r="I16">
        <v>38</v>
      </c>
      <c r="J16" t="s">
        <v>171</v>
      </c>
      <c r="K16" t="s">
        <v>112</v>
      </c>
      <c r="L16" s="5">
        <v>0</v>
      </c>
      <c r="M16" t="s">
        <v>55</v>
      </c>
      <c r="N16" t="s">
        <v>95</v>
      </c>
    </row>
    <row r="17" spans="1:14" x14ac:dyDescent="0.35">
      <c r="A17" s="2"/>
      <c r="B17" t="s">
        <v>162</v>
      </c>
      <c r="C17" t="s">
        <v>163</v>
      </c>
      <c r="D17" t="s">
        <v>164</v>
      </c>
      <c r="E17" t="s">
        <v>49</v>
      </c>
      <c r="F17" t="s">
        <v>50</v>
      </c>
      <c r="G17" t="s">
        <v>51</v>
      </c>
      <c r="H17" t="s">
        <v>52</v>
      </c>
      <c r="I17">
        <v>46</v>
      </c>
      <c r="J17" t="s">
        <v>165</v>
      </c>
      <c r="K17" t="s">
        <v>218</v>
      </c>
      <c r="L17" s="5">
        <v>0</v>
      </c>
      <c r="M17" t="s">
        <v>55</v>
      </c>
      <c r="N17" t="s">
        <v>95</v>
      </c>
    </row>
    <row r="18" spans="1:14" x14ac:dyDescent="0.35">
      <c r="A18" s="2"/>
      <c r="B18" t="s">
        <v>159</v>
      </c>
      <c r="C18" t="s">
        <v>160</v>
      </c>
      <c r="D18" t="s">
        <v>119</v>
      </c>
      <c r="E18" t="s">
        <v>49</v>
      </c>
      <c r="F18" t="s">
        <v>78</v>
      </c>
      <c r="G18" t="s">
        <v>51</v>
      </c>
      <c r="H18" t="s">
        <v>52</v>
      </c>
      <c r="I18">
        <v>48</v>
      </c>
      <c r="J18" s="6">
        <v>41919</v>
      </c>
      <c r="K18" t="s">
        <v>150</v>
      </c>
      <c r="L18" s="5">
        <v>0</v>
      </c>
      <c r="M18" t="s">
        <v>55</v>
      </c>
      <c r="N18" t="s">
        <v>56</v>
      </c>
    </row>
    <row r="19" spans="1:14" x14ac:dyDescent="0.35">
      <c r="A19" s="2"/>
      <c r="B19" t="s">
        <v>155</v>
      </c>
      <c r="C19" t="s">
        <v>156</v>
      </c>
      <c r="D19" t="s">
        <v>70</v>
      </c>
      <c r="E19" t="s">
        <v>49</v>
      </c>
      <c r="F19" t="s">
        <v>78</v>
      </c>
      <c r="G19" t="s">
        <v>65</v>
      </c>
      <c r="H19" t="s">
        <v>52</v>
      </c>
      <c r="I19">
        <v>36</v>
      </c>
      <c r="J19" t="s">
        <v>157</v>
      </c>
      <c r="K19" t="s">
        <v>73</v>
      </c>
      <c r="L19" s="5">
        <v>0.09</v>
      </c>
      <c r="M19" t="s">
        <v>55</v>
      </c>
      <c r="N19" t="s">
        <v>56</v>
      </c>
    </row>
    <row r="20" spans="1:14" x14ac:dyDescent="0.35">
      <c r="A20" s="2"/>
      <c r="B20" t="s">
        <v>151</v>
      </c>
      <c r="C20" t="s">
        <v>152</v>
      </c>
      <c r="D20" t="s">
        <v>92</v>
      </c>
      <c r="E20" t="s">
        <v>49</v>
      </c>
      <c r="F20" t="s">
        <v>71</v>
      </c>
      <c r="G20" t="s">
        <v>65</v>
      </c>
      <c r="H20" t="s">
        <v>52</v>
      </c>
      <c r="I20">
        <v>43</v>
      </c>
      <c r="J20" t="s">
        <v>153</v>
      </c>
      <c r="K20" t="s">
        <v>231</v>
      </c>
      <c r="L20" s="5">
        <v>0</v>
      </c>
      <c r="M20" t="s">
        <v>55</v>
      </c>
      <c r="N20" t="s">
        <v>56</v>
      </c>
    </row>
    <row r="21" spans="1:14" x14ac:dyDescent="0.35">
      <c r="A21" s="2"/>
      <c r="B21" t="s">
        <v>147</v>
      </c>
      <c r="C21" t="s">
        <v>148</v>
      </c>
      <c r="D21" t="s">
        <v>131</v>
      </c>
      <c r="E21" t="s">
        <v>49</v>
      </c>
      <c r="F21" t="s">
        <v>78</v>
      </c>
      <c r="G21" t="s">
        <v>65</v>
      </c>
      <c r="H21" t="s">
        <v>52</v>
      </c>
      <c r="I21">
        <v>32</v>
      </c>
      <c r="J21" t="s">
        <v>149</v>
      </c>
      <c r="K21" t="s">
        <v>142</v>
      </c>
      <c r="L21" s="5">
        <v>0</v>
      </c>
      <c r="M21" t="s">
        <v>55</v>
      </c>
      <c r="N21" t="s">
        <v>95</v>
      </c>
    </row>
    <row r="22" spans="1:14" x14ac:dyDescent="0.35">
      <c r="A22" s="2"/>
      <c r="B22" t="s">
        <v>143</v>
      </c>
      <c r="C22" t="s">
        <v>144</v>
      </c>
      <c r="D22" t="s">
        <v>110</v>
      </c>
      <c r="E22" t="s">
        <v>49</v>
      </c>
      <c r="F22" t="s">
        <v>78</v>
      </c>
      <c r="G22" t="s">
        <v>65</v>
      </c>
      <c r="H22" t="s">
        <v>52</v>
      </c>
      <c r="I22">
        <v>28</v>
      </c>
      <c r="J22" t="s">
        <v>145</v>
      </c>
      <c r="K22" t="s">
        <v>187</v>
      </c>
      <c r="L22" s="5">
        <v>0</v>
      </c>
      <c r="M22" t="s">
        <v>55</v>
      </c>
      <c r="N22" t="s">
        <v>56</v>
      </c>
    </row>
    <row r="23" spans="1:14" x14ac:dyDescent="0.35">
      <c r="A23" s="2"/>
      <c r="B23" t="s">
        <v>140</v>
      </c>
      <c r="C23" t="s">
        <v>141</v>
      </c>
      <c r="D23" t="s">
        <v>131</v>
      </c>
      <c r="E23" t="s">
        <v>49</v>
      </c>
      <c r="F23" t="s">
        <v>71</v>
      </c>
      <c r="G23" t="s">
        <v>65</v>
      </c>
      <c r="H23" t="s">
        <v>52</v>
      </c>
      <c r="I23">
        <v>32</v>
      </c>
      <c r="J23" s="6">
        <v>43562</v>
      </c>
      <c r="K23" t="s">
        <v>201</v>
      </c>
      <c r="L23" s="5">
        <v>0</v>
      </c>
      <c r="M23" t="s">
        <v>55</v>
      </c>
      <c r="N23" t="s">
        <v>56</v>
      </c>
    </row>
    <row r="24" spans="1:14" x14ac:dyDescent="0.35">
      <c r="A24" s="2"/>
      <c r="B24" t="s">
        <v>137</v>
      </c>
      <c r="C24" t="s">
        <v>138</v>
      </c>
      <c r="D24" t="s">
        <v>59</v>
      </c>
      <c r="E24" t="s">
        <v>49</v>
      </c>
      <c r="F24" t="s">
        <v>71</v>
      </c>
      <c r="G24" t="s">
        <v>51</v>
      </c>
      <c r="H24" t="s">
        <v>52</v>
      </c>
      <c r="I24">
        <v>56</v>
      </c>
      <c r="J24" s="6">
        <v>39575</v>
      </c>
      <c r="K24" t="s">
        <v>166</v>
      </c>
      <c r="L24" s="5">
        <v>0</v>
      </c>
      <c r="M24" t="s">
        <v>55</v>
      </c>
      <c r="N24" t="s">
        <v>95</v>
      </c>
    </row>
    <row r="25" spans="1:14" x14ac:dyDescent="0.35">
      <c r="A25" s="2"/>
      <c r="B25" t="s">
        <v>133</v>
      </c>
      <c r="C25" t="s">
        <v>134</v>
      </c>
      <c r="D25" t="s">
        <v>110</v>
      </c>
      <c r="E25" t="s">
        <v>49</v>
      </c>
      <c r="F25" t="s">
        <v>78</v>
      </c>
      <c r="G25" t="s">
        <v>65</v>
      </c>
      <c r="H25" t="s">
        <v>52</v>
      </c>
      <c r="I25">
        <v>29</v>
      </c>
      <c r="J25" t="s">
        <v>135</v>
      </c>
      <c r="K25" t="s">
        <v>176</v>
      </c>
      <c r="L25" s="5">
        <v>0.4</v>
      </c>
      <c r="M25" t="s">
        <v>55</v>
      </c>
      <c r="N25" t="s">
        <v>74</v>
      </c>
    </row>
    <row r="26" spans="1:14" x14ac:dyDescent="0.35">
      <c r="A26" s="2"/>
      <c r="B26" t="s">
        <v>129</v>
      </c>
      <c r="C26" t="s">
        <v>130</v>
      </c>
      <c r="D26" t="s">
        <v>131</v>
      </c>
      <c r="E26" t="s">
        <v>49</v>
      </c>
      <c r="F26" t="s">
        <v>71</v>
      </c>
      <c r="G26" t="s">
        <v>65</v>
      </c>
      <c r="H26" t="s">
        <v>52</v>
      </c>
      <c r="I26">
        <v>33</v>
      </c>
      <c r="J26" s="6">
        <v>38474</v>
      </c>
      <c r="K26" t="s">
        <v>132</v>
      </c>
      <c r="L26" s="5">
        <v>0</v>
      </c>
      <c r="M26" t="s">
        <v>55</v>
      </c>
      <c r="N26" t="s">
        <v>95</v>
      </c>
    </row>
    <row r="27" spans="1:14" x14ac:dyDescent="0.35">
      <c r="A27" s="2"/>
      <c r="B27" t="s">
        <v>125</v>
      </c>
      <c r="C27" t="s">
        <v>126</v>
      </c>
      <c r="D27" t="s">
        <v>98</v>
      </c>
      <c r="E27" t="s">
        <v>49</v>
      </c>
      <c r="F27" t="s">
        <v>78</v>
      </c>
      <c r="G27" t="s">
        <v>51</v>
      </c>
      <c r="H27" t="s">
        <v>52</v>
      </c>
      <c r="I27">
        <v>55</v>
      </c>
      <c r="J27" t="s">
        <v>127</v>
      </c>
      <c r="K27" t="s">
        <v>104</v>
      </c>
      <c r="L27" s="5">
        <v>7.0000000000000007E-2</v>
      </c>
      <c r="M27" t="s">
        <v>55</v>
      </c>
      <c r="N27" t="s">
        <v>56</v>
      </c>
    </row>
    <row r="28" spans="1:14" x14ac:dyDescent="0.35">
      <c r="A28" s="2"/>
      <c r="B28" t="s">
        <v>121</v>
      </c>
      <c r="C28" t="s">
        <v>122</v>
      </c>
      <c r="D28" t="s">
        <v>70</v>
      </c>
      <c r="E28" t="s">
        <v>49</v>
      </c>
      <c r="F28" t="s">
        <v>50</v>
      </c>
      <c r="G28" t="s">
        <v>51</v>
      </c>
      <c r="H28" t="s">
        <v>52</v>
      </c>
      <c r="I28">
        <v>59</v>
      </c>
      <c r="J28" t="s">
        <v>123</v>
      </c>
      <c r="K28" t="s">
        <v>107</v>
      </c>
      <c r="L28" s="5">
        <v>0.28000000000000003</v>
      </c>
      <c r="M28" t="s">
        <v>55</v>
      </c>
      <c r="N28" t="s">
        <v>74</v>
      </c>
    </row>
    <row r="29" spans="1:14" x14ac:dyDescent="0.35">
      <c r="A29" s="2"/>
      <c r="B29" t="s">
        <v>117</v>
      </c>
      <c r="C29" t="s">
        <v>118</v>
      </c>
      <c r="D29" t="s">
        <v>119</v>
      </c>
      <c r="E29" t="s">
        <v>49</v>
      </c>
      <c r="F29" t="s">
        <v>71</v>
      </c>
      <c r="G29" t="s">
        <v>51</v>
      </c>
      <c r="H29" t="s">
        <v>52</v>
      </c>
      <c r="I29">
        <v>49</v>
      </c>
      <c r="J29" s="6">
        <v>43497</v>
      </c>
      <c r="K29" t="s">
        <v>94</v>
      </c>
      <c r="L29" s="5">
        <v>0</v>
      </c>
      <c r="M29" t="s">
        <v>55</v>
      </c>
      <c r="N29" t="s">
        <v>56</v>
      </c>
    </row>
    <row r="30" spans="1:14" x14ac:dyDescent="0.35">
      <c r="A30" s="2"/>
      <c r="B30" t="s">
        <v>113</v>
      </c>
      <c r="C30" t="s">
        <v>114</v>
      </c>
      <c r="D30" t="s">
        <v>92</v>
      </c>
      <c r="E30" t="s">
        <v>49</v>
      </c>
      <c r="F30" t="s">
        <v>50</v>
      </c>
      <c r="G30" t="s">
        <v>65</v>
      </c>
      <c r="H30" t="s">
        <v>52</v>
      </c>
      <c r="I30">
        <v>44</v>
      </c>
      <c r="J30" t="s">
        <v>115</v>
      </c>
      <c r="K30" t="s">
        <v>89</v>
      </c>
      <c r="L30" s="5">
        <v>0.33</v>
      </c>
      <c r="M30" t="s">
        <v>55</v>
      </c>
      <c r="N30" t="s">
        <v>74</v>
      </c>
    </row>
    <row r="31" spans="1:14" x14ac:dyDescent="0.35">
      <c r="A31" s="2"/>
      <c r="B31" t="s">
        <v>108</v>
      </c>
      <c r="C31" t="s">
        <v>109</v>
      </c>
      <c r="D31" t="s">
        <v>110</v>
      </c>
      <c r="E31" t="s">
        <v>49</v>
      </c>
      <c r="F31" t="s">
        <v>71</v>
      </c>
      <c r="G31" t="s">
        <v>65</v>
      </c>
      <c r="H31" t="s">
        <v>52</v>
      </c>
      <c r="I31">
        <v>28</v>
      </c>
      <c r="J31" t="s">
        <v>111</v>
      </c>
      <c r="K31" t="s">
        <v>116</v>
      </c>
      <c r="L31" s="5">
        <v>0</v>
      </c>
      <c r="M31" t="s">
        <v>55</v>
      </c>
      <c r="N31" t="s">
        <v>56</v>
      </c>
    </row>
    <row r="32" spans="1:14" x14ac:dyDescent="0.35">
      <c r="A32" s="2"/>
      <c r="B32" t="s">
        <v>105</v>
      </c>
      <c r="C32" t="s">
        <v>106</v>
      </c>
      <c r="D32" t="s">
        <v>48</v>
      </c>
      <c r="E32" t="s">
        <v>49</v>
      </c>
      <c r="F32" t="s">
        <v>78</v>
      </c>
      <c r="G32" t="s">
        <v>51</v>
      </c>
      <c r="H32" t="s">
        <v>52</v>
      </c>
      <c r="I32">
        <v>58</v>
      </c>
      <c r="J32" s="6">
        <v>42893</v>
      </c>
      <c r="K32" t="s">
        <v>179</v>
      </c>
      <c r="L32" s="5">
        <v>0.4</v>
      </c>
      <c r="M32" t="s">
        <v>55</v>
      </c>
      <c r="N32" t="s">
        <v>74</v>
      </c>
    </row>
    <row r="33" spans="1:14" x14ac:dyDescent="0.35">
      <c r="A33" s="2"/>
      <c r="B33" t="s">
        <v>101</v>
      </c>
      <c r="C33" t="s">
        <v>102</v>
      </c>
      <c r="D33" t="s">
        <v>59</v>
      </c>
      <c r="E33" t="s">
        <v>49</v>
      </c>
      <c r="F33" t="s">
        <v>50</v>
      </c>
      <c r="G33" t="s">
        <v>65</v>
      </c>
      <c r="H33" t="s">
        <v>52</v>
      </c>
      <c r="I33">
        <v>33</v>
      </c>
      <c r="J33" s="6">
        <v>42776</v>
      </c>
      <c r="K33" t="s">
        <v>100</v>
      </c>
      <c r="L33" s="5">
        <v>0.09</v>
      </c>
      <c r="M33" t="s">
        <v>55</v>
      </c>
      <c r="N33" t="s">
        <v>56</v>
      </c>
    </row>
    <row r="34" spans="1:14" x14ac:dyDescent="0.35">
      <c r="A34" s="2"/>
      <c r="B34" t="s">
        <v>96</v>
      </c>
      <c r="C34" t="s">
        <v>97</v>
      </c>
      <c r="D34" t="s">
        <v>98</v>
      </c>
      <c r="E34" t="s">
        <v>49</v>
      </c>
      <c r="F34" t="s">
        <v>71</v>
      </c>
      <c r="G34" t="s">
        <v>51</v>
      </c>
      <c r="H34" t="s">
        <v>52</v>
      </c>
      <c r="I34">
        <v>55</v>
      </c>
      <c r="J34" t="s">
        <v>99</v>
      </c>
      <c r="K34" t="s">
        <v>54</v>
      </c>
      <c r="L34" s="5">
        <v>0</v>
      </c>
      <c r="M34" t="s">
        <v>55</v>
      </c>
      <c r="N34" t="s">
        <v>95</v>
      </c>
    </row>
    <row r="35" spans="1:14" x14ac:dyDescent="0.35">
      <c r="A35" s="2"/>
      <c r="B35" t="s">
        <v>90</v>
      </c>
      <c r="C35" t="s">
        <v>91</v>
      </c>
      <c r="D35" t="s">
        <v>92</v>
      </c>
      <c r="E35" t="s">
        <v>49</v>
      </c>
      <c r="F35" t="s">
        <v>78</v>
      </c>
      <c r="G35" t="s">
        <v>65</v>
      </c>
      <c r="H35" t="s">
        <v>52</v>
      </c>
      <c r="I35">
        <v>43</v>
      </c>
      <c r="J35" t="s">
        <v>93</v>
      </c>
      <c r="K35" t="s">
        <v>120</v>
      </c>
      <c r="L35" s="5">
        <v>0</v>
      </c>
      <c r="M35" t="s">
        <v>55</v>
      </c>
      <c r="N35" t="s">
        <v>95</v>
      </c>
    </row>
    <row r="36" spans="1:14" x14ac:dyDescent="0.35">
      <c r="A36" s="2"/>
      <c r="B36" t="s">
        <v>85</v>
      </c>
      <c r="C36" t="s">
        <v>86</v>
      </c>
      <c r="D36" t="s">
        <v>87</v>
      </c>
      <c r="E36" t="s">
        <v>49</v>
      </c>
      <c r="F36" t="s">
        <v>71</v>
      </c>
      <c r="G36" t="s">
        <v>51</v>
      </c>
      <c r="H36" t="s">
        <v>52</v>
      </c>
      <c r="I36">
        <v>53</v>
      </c>
      <c r="J36" s="6">
        <v>41153</v>
      </c>
      <c r="K36" t="s">
        <v>172</v>
      </c>
      <c r="L36" s="5">
        <v>0.1</v>
      </c>
      <c r="M36" t="s">
        <v>55</v>
      </c>
      <c r="N36" t="s">
        <v>74</v>
      </c>
    </row>
    <row r="37" spans="1:14" x14ac:dyDescent="0.35">
      <c r="A37" s="2"/>
      <c r="B37" t="s">
        <v>81</v>
      </c>
      <c r="C37" t="s">
        <v>82</v>
      </c>
      <c r="D37" t="s">
        <v>48</v>
      </c>
      <c r="E37" t="s">
        <v>49</v>
      </c>
      <c r="F37" t="s">
        <v>50</v>
      </c>
      <c r="G37" t="s">
        <v>51</v>
      </c>
      <c r="H37" t="s">
        <v>52</v>
      </c>
      <c r="I37">
        <v>57</v>
      </c>
      <c r="J37" t="s">
        <v>83</v>
      </c>
      <c r="K37" t="s">
        <v>124</v>
      </c>
      <c r="L37" s="5">
        <v>0.28000000000000003</v>
      </c>
      <c r="M37" t="s">
        <v>55</v>
      </c>
      <c r="N37" t="s">
        <v>74</v>
      </c>
    </row>
    <row r="38" spans="1:14" x14ac:dyDescent="0.35">
      <c r="A38" s="2"/>
      <c r="B38" t="s">
        <v>75</v>
      </c>
      <c r="C38" t="s">
        <v>76</v>
      </c>
      <c r="D38" t="s">
        <v>77</v>
      </c>
      <c r="E38" t="s">
        <v>49</v>
      </c>
      <c r="F38" t="s">
        <v>78</v>
      </c>
      <c r="G38" t="s">
        <v>65</v>
      </c>
      <c r="H38" t="s">
        <v>52</v>
      </c>
      <c r="I38">
        <v>41</v>
      </c>
      <c r="J38" t="s">
        <v>79</v>
      </c>
      <c r="K38" t="s">
        <v>128</v>
      </c>
      <c r="L38" s="5">
        <v>0.09</v>
      </c>
      <c r="M38" t="s">
        <v>55</v>
      </c>
      <c r="N38" t="s">
        <v>74</v>
      </c>
    </row>
    <row r="39" spans="1:14" x14ac:dyDescent="0.35">
      <c r="A39" s="2"/>
      <c r="B39" t="s">
        <v>68</v>
      </c>
      <c r="C39" t="s">
        <v>69</v>
      </c>
      <c r="D39" t="s">
        <v>70</v>
      </c>
      <c r="E39" t="s">
        <v>49</v>
      </c>
      <c r="F39" t="s">
        <v>50</v>
      </c>
      <c r="G39" t="s">
        <v>51</v>
      </c>
      <c r="H39" t="s">
        <v>52</v>
      </c>
      <c r="I39">
        <v>64</v>
      </c>
      <c r="J39" t="s">
        <v>72</v>
      </c>
      <c r="K39" t="s">
        <v>210</v>
      </c>
      <c r="L39" s="5">
        <v>0</v>
      </c>
      <c r="M39" t="s">
        <v>55</v>
      </c>
      <c r="N39" t="s">
        <v>74</v>
      </c>
    </row>
    <row r="40" spans="1:14" x14ac:dyDescent="0.35">
      <c r="A40" s="2"/>
      <c r="B40" t="s">
        <v>62</v>
      </c>
      <c r="C40" t="s">
        <v>63</v>
      </c>
      <c r="D40" t="s">
        <v>64</v>
      </c>
      <c r="E40" t="s">
        <v>49</v>
      </c>
      <c r="F40" t="s">
        <v>71</v>
      </c>
      <c r="G40" t="s">
        <v>51</v>
      </c>
      <c r="H40" t="s">
        <v>52</v>
      </c>
      <c r="I40">
        <v>49</v>
      </c>
      <c r="J40" t="s">
        <v>66</v>
      </c>
      <c r="K40" t="s">
        <v>67</v>
      </c>
      <c r="L40" s="5">
        <v>0</v>
      </c>
      <c r="M40" t="s">
        <v>55</v>
      </c>
      <c r="N40" t="s">
        <v>56</v>
      </c>
    </row>
    <row r="41" spans="1:14" x14ac:dyDescent="0.35">
      <c r="A41" s="2"/>
      <c r="B41" t="s">
        <v>57</v>
      </c>
      <c r="C41" t="s">
        <v>58</v>
      </c>
      <c r="D41" t="s">
        <v>59</v>
      </c>
      <c r="E41" t="s">
        <v>49</v>
      </c>
      <c r="F41" t="s">
        <v>50</v>
      </c>
      <c r="G41" t="s">
        <v>51</v>
      </c>
      <c r="H41" t="s">
        <v>52</v>
      </c>
      <c r="I41">
        <v>56</v>
      </c>
      <c r="J41" t="s">
        <v>60</v>
      </c>
      <c r="K41" t="s">
        <v>136</v>
      </c>
      <c r="L41" s="5">
        <v>0</v>
      </c>
      <c r="M41" t="s">
        <v>55</v>
      </c>
      <c r="N41" t="s">
        <v>56</v>
      </c>
    </row>
    <row r="42" spans="1:14" x14ac:dyDescent="0.35">
      <c r="A42" s="2"/>
      <c r="B42" t="s">
        <v>46</v>
      </c>
      <c r="C42" t="s">
        <v>47</v>
      </c>
      <c r="D42" t="s">
        <v>48</v>
      </c>
      <c r="E42" t="s">
        <v>49</v>
      </c>
      <c r="F42" t="s">
        <v>50</v>
      </c>
      <c r="G42" t="s">
        <v>51</v>
      </c>
      <c r="H42" t="s">
        <v>52</v>
      </c>
      <c r="I42">
        <v>58</v>
      </c>
      <c r="J42" t="s">
        <v>53</v>
      </c>
      <c r="K42" t="s">
        <v>227</v>
      </c>
      <c r="L42" s="5">
        <v>0</v>
      </c>
      <c r="M42" t="s">
        <v>55</v>
      </c>
      <c r="N42" t="s">
        <v>56</v>
      </c>
    </row>
    <row r="43" spans="1:14" x14ac:dyDescent="0.35">
      <c r="A43" s="2"/>
    </row>
    <row r="44" spans="1:14" x14ac:dyDescent="0.35">
      <c r="A44" s="2"/>
    </row>
    <row r="45" spans="1:14" x14ac:dyDescent="0.35">
      <c r="A45" s="2"/>
    </row>
    <row r="46" spans="1:14" x14ac:dyDescent="0.35">
      <c r="A46" s="2"/>
    </row>
    <row r="47" spans="1:14" x14ac:dyDescent="0.35">
      <c r="A47" s="2"/>
    </row>
    <row r="48" spans="1:14" x14ac:dyDescent="0.35">
      <c r="A48" s="2"/>
    </row>
    <row r="49" spans="1:1" x14ac:dyDescent="0.35">
      <c r="A49" s="2"/>
    </row>
    <row r="50" spans="1:1" x14ac:dyDescent="0.35">
      <c r="A50" s="2"/>
    </row>
    <row r="51" spans="1:1" x14ac:dyDescent="0.35">
      <c r="A51" s="2"/>
    </row>
    <row r="52" spans="1:1" x14ac:dyDescent="0.35">
      <c r="A52" s="2"/>
    </row>
    <row r="53" spans="1:1" x14ac:dyDescent="0.35">
      <c r="A53" s="2"/>
    </row>
    <row r="54" spans="1:1" x14ac:dyDescent="0.35">
      <c r="A54" s="2"/>
    </row>
    <row r="55" spans="1:1" x14ac:dyDescent="0.35">
      <c r="A55" s="2"/>
    </row>
    <row r="56" spans="1:1" x14ac:dyDescent="0.35">
      <c r="A56" s="2"/>
    </row>
    <row r="57" spans="1:1" x14ac:dyDescent="0.35">
      <c r="A57" s="2"/>
    </row>
    <row r="58" spans="1:1" x14ac:dyDescent="0.35">
      <c r="A58" s="2"/>
    </row>
    <row r="59" spans="1:1" x14ac:dyDescent="0.35">
      <c r="A59" s="2"/>
    </row>
    <row r="60" spans="1:1" x14ac:dyDescent="0.35">
      <c r="A60" s="2"/>
    </row>
    <row r="61" spans="1:1" x14ac:dyDescent="0.35">
      <c r="A61" s="2"/>
    </row>
    <row r="62" spans="1:1" x14ac:dyDescent="0.35">
      <c r="A62" s="2"/>
    </row>
    <row r="63" spans="1:1" x14ac:dyDescent="0.35">
      <c r="A63" s="2"/>
    </row>
    <row r="64" spans="1:1" x14ac:dyDescent="0.35">
      <c r="A64" s="2"/>
    </row>
    <row r="65" spans="1:1" x14ac:dyDescent="0.35">
      <c r="A65" s="2"/>
    </row>
    <row r="66" spans="1:1" x14ac:dyDescent="0.35">
      <c r="A66" s="2"/>
    </row>
    <row r="67" spans="1:1" x14ac:dyDescent="0.35">
      <c r="A67" s="2"/>
    </row>
    <row r="68" spans="1:1" x14ac:dyDescent="0.35">
      <c r="A68" s="2"/>
    </row>
    <row r="69" spans="1:1" x14ac:dyDescent="0.35">
      <c r="A69" s="2"/>
    </row>
    <row r="70" spans="1:1" x14ac:dyDescent="0.35">
      <c r="A70" s="2"/>
    </row>
    <row r="71" spans="1:1" x14ac:dyDescent="0.35">
      <c r="A71" s="2"/>
    </row>
    <row r="72" spans="1:1" x14ac:dyDescent="0.35">
      <c r="A72" s="2"/>
    </row>
    <row r="73" spans="1:1" x14ac:dyDescent="0.35">
      <c r="A73" s="2"/>
    </row>
    <row r="74" spans="1:1" x14ac:dyDescent="0.35">
      <c r="A74" s="2"/>
    </row>
    <row r="75" spans="1:1" x14ac:dyDescent="0.35">
      <c r="A75" s="2"/>
    </row>
    <row r="76" spans="1:1" x14ac:dyDescent="0.35">
      <c r="A76" s="2"/>
    </row>
    <row r="77" spans="1:1" x14ac:dyDescent="0.35">
      <c r="A77" s="2"/>
    </row>
    <row r="78" spans="1:1" x14ac:dyDescent="0.35">
      <c r="A78" s="2"/>
    </row>
    <row r="79" spans="1:1" x14ac:dyDescent="0.35">
      <c r="A79" s="2"/>
    </row>
    <row r="80" spans="1:1" x14ac:dyDescent="0.35">
      <c r="A80" s="2"/>
    </row>
    <row r="81" spans="1:1" x14ac:dyDescent="0.35">
      <c r="A81" s="2"/>
    </row>
    <row r="82" spans="1:1" x14ac:dyDescent="0.35">
      <c r="A82" s="2"/>
    </row>
    <row r="83" spans="1:1" x14ac:dyDescent="0.35">
      <c r="A83" s="2"/>
    </row>
    <row r="84" spans="1:1" x14ac:dyDescent="0.35">
      <c r="A84" s="2"/>
    </row>
    <row r="85" spans="1:1" x14ac:dyDescent="0.35">
      <c r="A85" s="2"/>
    </row>
    <row r="86" spans="1:1" x14ac:dyDescent="0.35">
      <c r="A86" s="2"/>
    </row>
    <row r="87" spans="1:1" x14ac:dyDescent="0.35">
      <c r="A87" s="2"/>
    </row>
    <row r="88" spans="1:1" x14ac:dyDescent="0.35">
      <c r="A88" s="2"/>
    </row>
    <row r="89" spans="1:1" x14ac:dyDescent="0.35">
      <c r="A89" s="2"/>
    </row>
    <row r="90" spans="1:1" x14ac:dyDescent="0.35">
      <c r="A90" s="2"/>
    </row>
    <row r="91" spans="1:1" x14ac:dyDescent="0.35">
      <c r="A91" s="2"/>
    </row>
    <row r="92" spans="1:1" x14ac:dyDescent="0.35">
      <c r="A92" s="2"/>
    </row>
    <row r="93" spans="1:1" x14ac:dyDescent="0.35">
      <c r="A93" s="2"/>
    </row>
    <row r="94" spans="1:1" x14ac:dyDescent="0.35">
      <c r="A94" s="2"/>
    </row>
    <row r="95" spans="1:1" x14ac:dyDescent="0.35">
      <c r="A95" s="2"/>
    </row>
    <row r="96" spans="1:1" x14ac:dyDescent="0.35">
      <c r="A96" s="2"/>
    </row>
    <row r="97" spans="1:1" x14ac:dyDescent="0.35">
      <c r="A97" s="2"/>
    </row>
    <row r="98" spans="1:1" x14ac:dyDescent="0.35">
      <c r="A98" s="2"/>
    </row>
    <row r="99" spans="1:1" x14ac:dyDescent="0.35">
      <c r="A99" s="2"/>
    </row>
    <row r="100" spans="1:1" x14ac:dyDescent="0.35">
      <c r="A100" s="2"/>
    </row>
    <row r="101" spans="1:1" x14ac:dyDescent="0.35">
      <c r="A101" s="2"/>
    </row>
  </sheetData>
  <autoFilter ref="B1:N42" xr:uid="{7227E7FD-35EF-4FF1-934D-D0412649F710}"/>
  <sortState xmlns:xlrd2="http://schemas.microsoft.com/office/spreadsheetml/2017/richdata2" ref="E1:F43">
    <sortCondition ref="E1:E43"/>
    <sortCondition sortBy="cellColor" ref="F1:F43" dxfId="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49741-FE14-4BB2-A8F0-358518857265}">
  <dimension ref="A1:U59"/>
  <sheetViews>
    <sheetView topLeftCell="G43" workbookViewId="0">
      <selection activeCell="A14" sqref="A14:U60"/>
    </sheetView>
  </sheetViews>
  <sheetFormatPr defaultRowHeight="14.5" x14ac:dyDescent="0.35"/>
  <cols>
    <col min="6" max="6" width="13.453125" customWidth="1"/>
  </cols>
  <sheetData>
    <row r="1" spans="1:21" ht="15.5" x14ac:dyDescent="0.35">
      <c r="A1" s="7" t="s">
        <v>33</v>
      </c>
      <c r="B1" s="7" t="s">
        <v>232</v>
      </c>
      <c r="C1" s="7" t="s">
        <v>233</v>
      </c>
      <c r="D1" s="7" t="s">
        <v>234</v>
      </c>
      <c r="E1" s="7" t="s">
        <v>235</v>
      </c>
      <c r="F1" s="7" t="s">
        <v>236</v>
      </c>
      <c r="G1" s="7" t="s">
        <v>237</v>
      </c>
    </row>
    <row r="2" spans="1:21" x14ac:dyDescent="0.35">
      <c r="A2" s="8" t="s">
        <v>238</v>
      </c>
      <c r="B2" s="8" t="s">
        <v>239</v>
      </c>
      <c r="C2" s="9">
        <v>25</v>
      </c>
      <c r="D2" s="9">
        <v>536</v>
      </c>
      <c r="E2" s="9">
        <v>41</v>
      </c>
      <c r="F2" s="9">
        <v>63</v>
      </c>
      <c r="G2" s="9">
        <v>45</v>
      </c>
    </row>
    <row r="3" spans="1:21" x14ac:dyDescent="0.35">
      <c r="A3" s="8" t="s">
        <v>240</v>
      </c>
      <c r="B3" s="8" t="s">
        <v>241</v>
      </c>
      <c r="C3" s="9">
        <v>36</v>
      </c>
      <c r="D3" s="9">
        <v>250</v>
      </c>
      <c r="E3" s="9">
        <v>36</v>
      </c>
      <c r="F3" s="9">
        <v>30</v>
      </c>
      <c r="G3" s="9">
        <v>36</v>
      </c>
    </row>
    <row r="4" spans="1:21" x14ac:dyDescent="0.35">
      <c r="A4" s="8" t="s">
        <v>242</v>
      </c>
      <c r="B4" s="8" t="s">
        <v>243</v>
      </c>
      <c r="C4" s="9">
        <v>45</v>
      </c>
      <c r="D4" s="9">
        <v>778</v>
      </c>
      <c r="E4" s="9">
        <v>47</v>
      </c>
      <c r="F4" s="9">
        <v>20</v>
      </c>
      <c r="G4" s="9">
        <v>47</v>
      </c>
    </row>
    <row r="5" spans="1:21" x14ac:dyDescent="0.35">
      <c r="A5" s="8" t="s">
        <v>244</v>
      </c>
      <c r="B5" s="8" t="s">
        <v>245</v>
      </c>
      <c r="C5" s="9">
        <v>63</v>
      </c>
      <c r="D5" s="9">
        <v>410</v>
      </c>
      <c r="E5" s="9">
        <v>65</v>
      </c>
      <c r="F5" s="9">
        <v>40</v>
      </c>
      <c r="G5" s="9">
        <v>65</v>
      </c>
    </row>
    <row r="6" spans="1:21" x14ac:dyDescent="0.35">
      <c r="A6" s="8" t="s">
        <v>246</v>
      </c>
      <c r="B6" s="8" t="s">
        <v>247</v>
      </c>
      <c r="C6" s="9">
        <v>15</v>
      </c>
      <c r="D6" s="9">
        <v>380</v>
      </c>
      <c r="E6" s="9">
        <v>85</v>
      </c>
      <c r="F6" s="9">
        <v>50</v>
      </c>
      <c r="G6" s="9">
        <v>85</v>
      </c>
    </row>
    <row r="7" spans="1:21" x14ac:dyDescent="0.35">
      <c r="A7" s="8" t="s">
        <v>248</v>
      </c>
      <c r="B7" s="8" t="s">
        <v>249</v>
      </c>
      <c r="C7" s="9">
        <v>36</v>
      </c>
      <c r="D7" s="9">
        <v>120</v>
      </c>
      <c r="E7" s="9">
        <v>74</v>
      </c>
      <c r="F7" s="9">
        <v>60</v>
      </c>
      <c r="G7" s="9">
        <v>74</v>
      </c>
    </row>
    <row r="8" spans="1:21" x14ac:dyDescent="0.35">
      <c r="A8" s="8" t="s">
        <v>250</v>
      </c>
      <c r="B8" s="8" t="s">
        <v>251</v>
      </c>
      <c r="C8" s="9">
        <v>44</v>
      </c>
      <c r="D8" s="9">
        <v>250</v>
      </c>
      <c r="E8" s="9">
        <v>55</v>
      </c>
      <c r="F8" s="9">
        <v>70</v>
      </c>
      <c r="G8" s="9">
        <v>60</v>
      </c>
    </row>
    <row r="9" spans="1:21" x14ac:dyDescent="0.35">
      <c r="A9" s="8" t="s">
        <v>252</v>
      </c>
      <c r="B9" s="8" t="s">
        <v>253</v>
      </c>
      <c r="C9" s="9">
        <v>28</v>
      </c>
      <c r="D9" s="9">
        <v>352</v>
      </c>
      <c r="E9" s="9">
        <v>64</v>
      </c>
      <c r="F9" s="9">
        <v>98</v>
      </c>
      <c r="G9" s="9">
        <v>72</v>
      </c>
    </row>
    <row r="10" spans="1:21" x14ac:dyDescent="0.35">
      <c r="A10" s="8" t="s">
        <v>254</v>
      </c>
      <c r="B10" s="8" t="s">
        <v>255</v>
      </c>
      <c r="C10" s="9">
        <v>39</v>
      </c>
      <c r="D10" s="9">
        <v>448</v>
      </c>
      <c r="E10" s="9">
        <v>44</v>
      </c>
      <c r="F10" s="9">
        <v>55</v>
      </c>
      <c r="G10" s="9">
        <v>56</v>
      </c>
    </row>
    <row r="14" spans="1:21" x14ac:dyDescent="0.35">
      <c r="A14">
        <v>4</v>
      </c>
      <c r="B14" t="s">
        <v>411</v>
      </c>
      <c r="C14" s="6">
        <v>42318</v>
      </c>
      <c r="D14" t="s">
        <v>412</v>
      </c>
      <c r="E14" t="s">
        <v>413</v>
      </c>
      <c r="F14" t="s">
        <v>414</v>
      </c>
      <c r="G14" t="s">
        <v>415</v>
      </c>
      <c r="H14" t="s">
        <v>256</v>
      </c>
      <c r="I14" t="s">
        <v>257</v>
      </c>
      <c r="J14" t="s">
        <v>258</v>
      </c>
      <c r="K14" t="s">
        <v>259</v>
      </c>
      <c r="L14">
        <v>33311</v>
      </c>
      <c r="M14" t="s">
        <v>8</v>
      </c>
      <c r="N14" t="s">
        <v>260</v>
      </c>
      <c r="O14" t="s">
        <v>261</v>
      </c>
      <c r="P14" t="s">
        <v>262</v>
      </c>
      <c r="Q14" t="s">
        <v>263</v>
      </c>
      <c r="R14">
        <v>11199.968000000001</v>
      </c>
      <c r="S14">
        <v>5</v>
      </c>
      <c r="T14">
        <v>0.45</v>
      </c>
      <c r="U14">
        <v>-383.03100000000001</v>
      </c>
    </row>
    <row r="15" spans="1:21" x14ac:dyDescent="0.35">
      <c r="A15">
        <v>5</v>
      </c>
      <c r="B15" t="s">
        <v>411</v>
      </c>
      <c r="C15" s="6">
        <v>42318</v>
      </c>
      <c r="D15" t="s">
        <v>412</v>
      </c>
      <c r="E15" t="s">
        <v>413</v>
      </c>
      <c r="F15" t="s">
        <v>414</v>
      </c>
      <c r="G15" t="s">
        <v>415</v>
      </c>
      <c r="H15" t="s">
        <v>256</v>
      </c>
      <c r="I15" t="s">
        <v>257</v>
      </c>
      <c r="J15" t="s">
        <v>258</v>
      </c>
      <c r="K15" t="s">
        <v>259</v>
      </c>
      <c r="L15">
        <v>33311</v>
      </c>
      <c r="M15" t="s">
        <v>8</v>
      </c>
      <c r="N15" t="s">
        <v>264</v>
      </c>
      <c r="O15" t="s">
        <v>265</v>
      </c>
      <c r="P15" t="s">
        <v>266</v>
      </c>
      <c r="Q15" t="s">
        <v>267</v>
      </c>
      <c r="R15">
        <v>10499.97</v>
      </c>
      <c r="S15">
        <v>2</v>
      </c>
      <c r="T15">
        <v>0.2</v>
      </c>
      <c r="U15">
        <v>2.5164</v>
      </c>
    </row>
    <row r="16" spans="1:21" x14ac:dyDescent="0.35">
      <c r="A16">
        <v>6</v>
      </c>
      <c r="B16" t="s">
        <v>416</v>
      </c>
      <c r="C16" s="6">
        <v>41888</v>
      </c>
      <c r="D16" t="s">
        <v>417</v>
      </c>
      <c r="E16" t="s">
        <v>413</v>
      </c>
      <c r="F16" t="s">
        <v>418</v>
      </c>
      <c r="G16" t="s">
        <v>419</v>
      </c>
      <c r="H16" t="s">
        <v>256</v>
      </c>
      <c r="I16" t="s">
        <v>257</v>
      </c>
      <c r="J16" t="s">
        <v>268</v>
      </c>
      <c r="K16" t="s">
        <v>269</v>
      </c>
      <c r="L16">
        <v>90032</v>
      </c>
      <c r="M16" t="s">
        <v>5</v>
      </c>
      <c r="N16" t="s">
        <v>270</v>
      </c>
      <c r="O16" t="s">
        <v>261</v>
      </c>
      <c r="P16" t="s">
        <v>271</v>
      </c>
      <c r="Q16" t="s">
        <v>272</v>
      </c>
      <c r="R16">
        <v>9892.74</v>
      </c>
      <c r="S16">
        <v>7</v>
      </c>
      <c r="T16">
        <v>0</v>
      </c>
      <c r="U16">
        <v>14.1694</v>
      </c>
    </row>
    <row r="17" spans="1:21" x14ac:dyDescent="0.35">
      <c r="A17">
        <v>7</v>
      </c>
      <c r="B17" t="s">
        <v>416</v>
      </c>
      <c r="C17" s="6">
        <v>41888</v>
      </c>
      <c r="D17" t="s">
        <v>417</v>
      </c>
      <c r="E17" t="s">
        <v>413</v>
      </c>
      <c r="F17" t="s">
        <v>418</v>
      </c>
      <c r="G17" t="s">
        <v>419</v>
      </c>
      <c r="H17" t="s">
        <v>256</v>
      </c>
      <c r="I17" t="s">
        <v>257</v>
      </c>
      <c r="J17" t="s">
        <v>268</v>
      </c>
      <c r="K17" t="s">
        <v>269</v>
      </c>
      <c r="L17">
        <v>90032</v>
      </c>
      <c r="M17" t="s">
        <v>5</v>
      </c>
      <c r="N17" t="s">
        <v>273</v>
      </c>
      <c r="O17" t="s">
        <v>265</v>
      </c>
      <c r="P17" t="s">
        <v>274</v>
      </c>
      <c r="Q17" t="s">
        <v>275</v>
      </c>
      <c r="R17">
        <v>9449.9500000000007</v>
      </c>
      <c r="S17">
        <v>4</v>
      </c>
      <c r="T17">
        <v>0</v>
      </c>
      <c r="U17">
        <v>1.9656</v>
      </c>
    </row>
    <row r="18" spans="1:21" x14ac:dyDescent="0.35">
      <c r="A18">
        <v>8</v>
      </c>
      <c r="B18" t="s">
        <v>416</v>
      </c>
      <c r="C18" s="6">
        <v>41888</v>
      </c>
      <c r="D18" t="s">
        <v>417</v>
      </c>
      <c r="E18" t="s">
        <v>413</v>
      </c>
      <c r="F18" t="s">
        <v>418</v>
      </c>
      <c r="G18" t="s">
        <v>419</v>
      </c>
      <c r="H18" t="s">
        <v>256</v>
      </c>
      <c r="I18" t="s">
        <v>257</v>
      </c>
      <c r="J18" t="s">
        <v>268</v>
      </c>
      <c r="K18" t="s">
        <v>269</v>
      </c>
      <c r="L18">
        <v>90032</v>
      </c>
      <c r="M18" t="s">
        <v>5</v>
      </c>
      <c r="N18" t="s">
        <v>276</v>
      </c>
      <c r="O18" t="s">
        <v>277</v>
      </c>
      <c r="P18" t="s">
        <v>278</v>
      </c>
      <c r="Q18" t="s">
        <v>279</v>
      </c>
      <c r="R18">
        <v>9099.93</v>
      </c>
      <c r="S18">
        <v>6</v>
      </c>
      <c r="T18">
        <v>0.2</v>
      </c>
      <c r="U18">
        <v>90.715199999999996</v>
      </c>
    </row>
    <row r="19" spans="1:21" x14ac:dyDescent="0.35">
      <c r="A19">
        <v>9</v>
      </c>
      <c r="B19" t="s">
        <v>416</v>
      </c>
      <c r="C19" s="6">
        <v>41888</v>
      </c>
      <c r="D19" t="s">
        <v>417</v>
      </c>
      <c r="E19" t="s">
        <v>413</v>
      </c>
      <c r="F19" t="s">
        <v>418</v>
      </c>
      <c r="G19" t="s">
        <v>419</v>
      </c>
      <c r="H19" t="s">
        <v>256</v>
      </c>
      <c r="I19" t="s">
        <v>257</v>
      </c>
      <c r="J19" t="s">
        <v>268</v>
      </c>
      <c r="K19" t="s">
        <v>269</v>
      </c>
      <c r="L19">
        <v>90032</v>
      </c>
      <c r="M19" t="s">
        <v>5</v>
      </c>
      <c r="N19" t="s">
        <v>280</v>
      </c>
      <c r="O19" t="s">
        <v>265</v>
      </c>
      <c r="P19" t="s">
        <v>281</v>
      </c>
      <c r="Q19" t="s">
        <v>282</v>
      </c>
      <c r="R19">
        <v>8749.9500000000007</v>
      </c>
      <c r="S19">
        <v>3</v>
      </c>
      <c r="T19">
        <v>0.2</v>
      </c>
      <c r="U19">
        <v>5.7824999999999998</v>
      </c>
    </row>
    <row r="20" spans="1:21" x14ac:dyDescent="0.35">
      <c r="A20">
        <v>10</v>
      </c>
      <c r="B20" t="s">
        <v>416</v>
      </c>
      <c r="C20" s="6">
        <v>41888</v>
      </c>
      <c r="D20" t="s">
        <v>417</v>
      </c>
      <c r="E20" t="s">
        <v>413</v>
      </c>
      <c r="F20" t="s">
        <v>418</v>
      </c>
      <c r="G20" t="s">
        <v>419</v>
      </c>
      <c r="H20" t="s">
        <v>256</v>
      </c>
      <c r="I20" t="s">
        <v>257</v>
      </c>
      <c r="J20" t="s">
        <v>268</v>
      </c>
      <c r="K20" t="s">
        <v>269</v>
      </c>
      <c r="L20">
        <v>90032</v>
      </c>
      <c r="M20" t="s">
        <v>5</v>
      </c>
      <c r="N20" t="s">
        <v>283</v>
      </c>
      <c r="O20" t="s">
        <v>265</v>
      </c>
      <c r="P20" t="s">
        <v>284</v>
      </c>
      <c r="Q20" t="s">
        <v>285</v>
      </c>
      <c r="R20">
        <v>8399.9760000000006</v>
      </c>
      <c r="S20">
        <v>5</v>
      </c>
      <c r="T20">
        <v>0</v>
      </c>
      <c r="U20">
        <v>34.47</v>
      </c>
    </row>
    <row r="21" spans="1:21" x14ac:dyDescent="0.35">
      <c r="A21">
        <v>11</v>
      </c>
      <c r="B21" t="s">
        <v>416</v>
      </c>
      <c r="C21" s="6">
        <v>41888</v>
      </c>
      <c r="D21" t="s">
        <v>417</v>
      </c>
      <c r="E21" t="s">
        <v>413</v>
      </c>
      <c r="F21" t="s">
        <v>418</v>
      </c>
      <c r="G21" t="s">
        <v>419</v>
      </c>
      <c r="H21" t="s">
        <v>256</v>
      </c>
      <c r="I21" t="s">
        <v>257</v>
      </c>
      <c r="J21" t="s">
        <v>268</v>
      </c>
      <c r="K21" t="s">
        <v>269</v>
      </c>
      <c r="L21">
        <v>90032</v>
      </c>
      <c r="M21" t="s">
        <v>5</v>
      </c>
      <c r="N21" t="s">
        <v>286</v>
      </c>
      <c r="O21" t="s">
        <v>261</v>
      </c>
      <c r="P21" t="s">
        <v>262</v>
      </c>
      <c r="Q21" t="s">
        <v>287</v>
      </c>
      <c r="R21">
        <v>8187.65</v>
      </c>
      <c r="S21">
        <v>9</v>
      </c>
      <c r="T21">
        <v>0.2</v>
      </c>
      <c r="U21">
        <v>85.309200000000004</v>
      </c>
    </row>
    <row r="22" spans="1:21" x14ac:dyDescent="0.35">
      <c r="A22">
        <v>12</v>
      </c>
      <c r="B22" t="s">
        <v>416</v>
      </c>
      <c r="C22" s="6">
        <v>41888</v>
      </c>
      <c r="D22" t="s">
        <v>417</v>
      </c>
      <c r="E22" t="s">
        <v>413</v>
      </c>
      <c r="F22" t="s">
        <v>418</v>
      </c>
      <c r="G22" t="s">
        <v>419</v>
      </c>
      <c r="H22" t="s">
        <v>256</v>
      </c>
      <c r="I22" t="s">
        <v>257</v>
      </c>
      <c r="J22" t="s">
        <v>268</v>
      </c>
      <c r="K22" t="s">
        <v>269</v>
      </c>
      <c r="L22">
        <v>90032</v>
      </c>
      <c r="M22" t="s">
        <v>5</v>
      </c>
      <c r="N22" t="s">
        <v>288</v>
      </c>
      <c r="O22" t="s">
        <v>277</v>
      </c>
      <c r="P22" t="s">
        <v>278</v>
      </c>
      <c r="Q22" t="s">
        <v>289</v>
      </c>
      <c r="R22">
        <v>8159.9520000000002</v>
      </c>
      <c r="S22">
        <v>4</v>
      </c>
      <c r="T22">
        <v>0.2</v>
      </c>
      <c r="U22">
        <v>68.356800000000007</v>
      </c>
    </row>
    <row r="23" spans="1:21" x14ac:dyDescent="0.35">
      <c r="A23">
        <v>13</v>
      </c>
      <c r="B23" t="s">
        <v>420</v>
      </c>
      <c r="C23" t="s">
        <v>421</v>
      </c>
      <c r="D23" t="s">
        <v>422</v>
      </c>
      <c r="E23" t="s">
        <v>413</v>
      </c>
      <c r="F23" t="s">
        <v>423</v>
      </c>
      <c r="G23" t="s">
        <v>424</v>
      </c>
      <c r="H23" t="s">
        <v>256</v>
      </c>
      <c r="I23" t="s">
        <v>257</v>
      </c>
      <c r="J23" t="s">
        <v>290</v>
      </c>
      <c r="K23" t="s">
        <v>291</v>
      </c>
      <c r="L23">
        <v>28027</v>
      </c>
      <c r="M23" t="s">
        <v>8</v>
      </c>
      <c r="N23" t="s">
        <v>292</v>
      </c>
      <c r="O23" t="s">
        <v>265</v>
      </c>
      <c r="P23" t="s">
        <v>293</v>
      </c>
      <c r="Q23" t="s">
        <v>294</v>
      </c>
      <c r="R23">
        <v>7999.98</v>
      </c>
      <c r="S23">
        <v>3</v>
      </c>
      <c r="T23">
        <v>0.2</v>
      </c>
      <c r="U23">
        <v>5.4432</v>
      </c>
    </row>
    <row r="24" spans="1:21" x14ac:dyDescent="0.35">
      <c r="A24">
        <v>14</v>
      </c>
      <c r="B24" t="s">
        <v>425</v>
      </c>
      <c r="C24" s="6">
        <v>42502</v>
      </c>
      <c r="D24" s="6">
        <v>42655</v>
      </c>
      <c r="E24" t="s">
        <v>413</v>
      </c>
      <c r="F24" t="s">
        <v>426</v>
      </c>
      <c r="G24" t="s">
        <v>427</v>
      </c>
      <c r="H24" t="s">
        <v>256</v>
      </c>
      <c r="I24" t="s">
        <v>257</v>
      </c>
      <c r="J24" t="s">
        <v>295</v>
      </c>
      <c r="K24" t="s">
        <v>296</v>
      </c>
      <c r="L24">
        <v>98103</v>
      </c>
      <c r="M24" t="s">
        <v>5</v>
      </c>
      <c r="N24" t="s">
        <v>297</v>
      </c>
      <c r="O24" t="s">
        <v>265</v>
      </c>
      <c r="P24" t="s">
        <v>281</v>
      </c>
      <c r="Q24" t="s">
        <v>298</v>
      </c>
      <c r="R24">
        <v>6999.96</v>
      </c>
      <c r="S24">
        <v>3</v>
      </c>
      <c r="T24">
        <v>0.2</v>
      </c>
      <c r="U24">
        <v>132.59219999999999</v>
      </c>
    </row>
    <row r="25" spans="1:21" x14ac:dyDescent="0.35">
      <c r="A25">
        <v>15</v>
      </c>
      <c r="B25" t="s">
        <v>428</v>
      </c>
      <c r="C25" t="s">
        <v>429</v>
      </c>
      <c r="D25" t="s">
        <v>430</v>
      </c>
      <c r="E25" t="s">
        <v>413</v>
      </c>
      <c r="F25" t="s">
        <v>431</v>
      </c>
      <c r="G25" t="s">
        <v>432</v>
      </c>
      <c r="H25" t="s">
        <v>299</v>
      </c>
      <c r="I25" t="s">
        <v>257</v>
      </c>
      <c r="J25" t="s">
        <v>300</v>
      </c>
      <c r="K25" t="s">
        <v>301</v>
      </c>
      <c r="L25">
        <v>76106</v>
      </c>
      <c r="M25" t="s">
        <v>302</v>
      </c>
      <c r="N25" t="s">
        <v>303</v>
      </c>
      <c r="O25" t="s">
        <v>265</v>
      </c>
      <c r="P25" t="s">
        <v>284</v>
      </c>
      <c r="Q25" t="s">
        <v>304</v>
      </c>
      <c r="R25">
        <v>6354.95</v>
      </c>
      <c r="S25">
        <v>5</v>
      </c>
      <c r="T25">
        <v>0.8</v>
      </c>
      <c r="U25">
        <v>-123.858</v>
      </c>
    </row>
    <row r="26" spans="1:21" x14ac:dyDescent="0.35">
      <c r="A26">
        <v>16</v>
      </c>
      <c r="B26" t="s">
        <v>428</v>
      </c>
      <c r="C26" t="s">
        <v>429</v>
      </c>
      <c r="D26" t="s">
        <v>430</v>
      </c>
      <c r="E26" t="s">
        <v>413</v>
      </c>
      <c r="F26" t="s">
        <v>431</v>
      </c>
      <c r="G26" t="s">
        <v>432</v>
      </c>
      <c r="H26" t="s">
        <v>299</v>
      </c>
      <c r="I26" t="s">
        <v>257</v>
      </c>
      <c r="J26" t="s">
        <v>300</v>
      </c>
      <c r="K26" t="s">
        <v>301</v>
      </c>
      <c r="L26">
        <v>76106</v>
      </c>
      <c r="M26" t="s">
        <v>302</v>
      </c>
      <c r="N26" t="s">
        <v>305</v>
      </c>
      <c r="O26" t="s">
        <v>265</v>
      </c>
      <c r="P26" t="s">
        <v>281</v>
      </c>
      <c r="Q26" t="s">
        <v>306</v>
      </c>
      <c r="R26">
        <v>5443.96</v>
      </c>
      <c r="S26">
        <v>3</v>
      </c>
      <c r="T26">
        <v>0.8</v>
      </c>
      <c r="U26">
        <v>-3.8159999999999998</v>
      </c>
    </row>
    <row r="27" spans="1:21" x14ac:dyDescent="0.35">
      <c r="A27">
        <v>17</v>
      </c>
      <c r="B27" t="s">
        <v>433</v>
      </c>
      <c r="C27" s="6">
        <v>41954</v>
      </c>
      <c r="D27" t="s">
        <v>434</v>
      </c>
      <c r="E27" t="s">
        <v>413</v>
      </c>
      <c r="F27" t="s">
        <v>435</v>
      </c>
      <c r="G27" t="s">
        <v>436</v>
      </c>
      <c r="H27" t="s">
        <v>256</v>
      </c>
      <c r="I27" t="s">
        <v>257</v>
      </c>
      <c r="J27" t="s">
        <v>307</v>
      </c>
      <c r="K27" t="s">
        <v>308</v>
      </c>
      <c r="L27">
        <v>53711</v>
      </c>
      <c r="M27" t="s">
        <v>302</v>
      </c>
      <c r="N27" t="s">
        <v>309</v>
      </c>
      <c r="O27" t="s">
        <v>265</v>
      </c>
      <c r="P27" t="s">
        <v>266</v>
      </c>
      <c r="Q27" t="s">
        <v>310</v>
      </c>
      <c r="R27">
        <v>5399.91</v>
      </c>
      <c r="S27">
        <v>6</v>
      </c>
      <c r="T27">
        <v>0</v>
      </c>
      <c r="U27">
        <v>13.317600000000001</v>
      </c>
    </row>
    <row r="28" spans="1:21" x14ac:dyDescent="0.35">
      <c r="A28">
        <v>18</v>
      </c>
      <c r="B28" t="s">
        <v>437</v>
      </c>
      <c r="C28" t="s">
        <v>438</v>
      </c>
      <c r="D28" t="s">
        <v>439</v>
      </c>
      <c r="E28" t="s">
        <v>440</v>
      </c>
      <c r="F28" t="s">
        <v>441</v>
      </c>
      <c r="G28" t="s">
        <v>442</v>
      </c>
      <c r="H28" t="s">
        <v>256</v>
      </c>
      <c r="I28" t="s">
        <v>257</v>
      </c>
      <c r="J28" t="s">
        <v>311</v>
      </c>
      <c r="K28" t="s">
        <v>312</v>
      </c>
      <c r="L28">
        <v>84084</v>
      </c>
      <c r="M28" t="s">
        <v>5</v>
      </c>
      <c r="N28" t="s">
        <v>313</v>
      </c>
      <c r="O28" t="s">
        <v>265</v>
      </c>
      <c r="P28" t="s">
        <v>266</v>
      </c>
      <c r="Q28" t="s">
        <v>314</v>
      </c>
      <c r="R28">
        <v>5199.96</v>
      </c>
      <c r="S28">
        <v>2</v>
      </c>
      <c r="T28">
        <v>0</v>
      </c>
      <c r="U28">
        <v>9.99</v>
      </c>
    </row>
    <row r="29" spans="1:21" x14ac:dyDescent="0.35">
      <c r="A29">
        <v>19</v>
      </c>
      <c r="B29" t="s">
        <v>443</v>
      </c>
      <c r="C29" t="s">
        <v>444</v>
      </c>
      <c r="D29" s="6">
        <v>41648</v>
      </c>
      <c r="E29" t="s">
        <v>440</v>
      </c>
      <c r="F29" t="s">
        <v>445</v>
      </c>
      <c r="G29" t="s">
        <v>446</v>
      </c>
      <c r="H29" t="s">
        <v>256</v>
      </c>
      <c r="I29" t="s">
        <v>257</v>
      </c>
      <c r="J29" t="s">
        <v>315</v>
      </c>
      <c r="K29" t="s">
        <v>269</v>
      </c>
      <c r="L29">
        <v>94109</v>
      </c>
      <c r="M29" t="s">
        <v>5</v>
      </c>
      <c r="N29" t="s">
        <v>316</v>
      </c>
      <c r="O29" t="s">
        <v>265</v>
      </c>
      <c r="P29" t="s">
        <v>274</v>
      </c>
      <c r="Q29" t="s">
        <v>317</v>
      </c>
      <c r="R29">
        <v>5083.96</v>
      </c>
      <c r="S29">
        <v>2</v>
      </c>
      <c r="T29">
        <v>0</v>
      </c>
      <c r="U29">
        <v>2.4824000000000002</v>
      </c>
    </row>
    <row r="30" spans="1:21" x14ac:dyDescent="0.35">
      <c r="A30">
        <v>20</v>
      </c>
      <c r="B30" t="s">
        <v>443</v>
      </c>
      <c r="C30" t="s">
        <v>444</v>
      </c>
      <c r="D30" s="6">
        <v>41648</v>
      </c>
      <c r="E30" t="s">
        <v>440</v>
      </c>
      <c r="F30" t="s">
        <v>445</v>
      </c>
      <c r="G30" t="s">
        <v>446</v>
      </c>
      <c r="H30" t="s">
        <v>256</v>
      </c>
      <c r="I30" t="s">
        <v>257</v>
      </c>
      <c r="J30" t="s">
        <v>315</v>
      </c>
      <c r="K30" t="s">
        <v>269</v>
      </c>
      <c r="L30">
        <v>94109</v>
      </c>
      <c r="M30" t="s">
        <v>5</v>
      </c>
      <c r="N30" t="s">
        <v>318</v>
      </c>
      <c r="O30" t="s">
        <v>277</v>
      </c>
      <c r="P30" t="s">
        <v>278</v>
      </c>
      <c r="Q30" t="s">
        <v>319</v>
      </c>
      <c r="R30">
        <v>4912.59</v>
      </c>
      <c r="S30">
        <v>3</v>
      </c>
      <c r="T30">
        <v>0.2</v>
      </c>
      <c r="U30">
        <v>16.010999999999999</v>
      </c>
    </row>
    <row r="31" spans="1:21" x14ac:dyDescent="0.35">
      <c r="A31">
        <v>21</v>
      </c>
      <c r="B31" t="s">
        <v>443</v>
      </c>
      <c r="C31" t="s">
        <v>444</v>
      </c>
      <c r="D31" s="6">
        <v>41648</v>
      </c>
      <c r="E31" t="s">
        <v>440</v>
      </c>
      <c r="F31" t="s">
        <v>445</v>
      </c>
      <c r="G31" t="s">
        <v>446</v>
      </c>
      <c r="H31" t="s">
        <v>256</v>
      </c>
      <c r="I31" t="s">
        <v>257</v>
      </c>
      <c r="J31" t="s">
        <v>315</v>
      </c>
      <c r="K31" t="s">
        <v>269</v>
      </c>
      <c r="L31">
        <v>94109</v>
      </c>
      <c r="M31" t="s">
        <v>5</v>
      </c>
      <c r="N31" t="s">
        <v>320</v>
      </c>
      <c r="O31" t="s">
        <v>265</v>
      </c>
      <c r="P31" t="s">
        <v>281</v>
      </c>
      <c r="Q31" t="s">
        <v>321</v>
      </c>
      <c r="R31">
        <v>4899.93</v>
      </c>
      <c r="S31">
        <v>4</v>
      </c>
      <c r="T31">
        <v>0.2</v>
      </c>
      <c r="U31">
        <v>7.3840000000000003</v>
      </c>
    </row>
    <row r="32" spans="1:21" x14ac:dyDescent="0.35">
      <c r="A32">
        <v>22</v>
      </c>
      <c r="B32" t="s">
        <v>447</v>
      </c>
      <c r="C32" s="6">
        <v>42625</v>
      </c>
      <c r="D32" t="s">
        <v>448</v>
      </c>
      <c r="E32" t="s">
        <v>413</v>
      </c>
      <c r="F32" t="s">
        <v>449</v>
      </c>
      <c r="G32" t="s">
        <v>450</v>
      </c>
      <c r="H32" t="s">
        <v>88</v>
      </c>
      <c r="I32" t="s">
        <v>257</v>
      </c>
      <c r="J32" t="s">
        <v>322</v>
      </c>
      <c r="K32" t="s">
        <v>323</v>
      </c>
      <c r="L32">
        <v>68025</v>
      </c>
      <c r="M32" t="s">
        <v>302</v>
      </c>
      <c r="N32" t="s">
        <v>324</v>
      </c>
      <c r="O32" t="s">
        <v>265</v>
      </c>
      <c r="P32" t="s">
        <v>274</v>
      </c>
      <c r="Q32" t="s">
        <v>325</v>
      </c>
      <c r="R32">
        <v>4899.93</v>
      </c>
      <c r="S32">
        <v>7</v>
      </c>
      <c r="T32">
        <v>0</v>
      </c>
      <c r="U32">
        <v>5.0595999999999997</v>
      </c>
    </row>
    <row r="33" spans="1:21" x14ac:dyDescent="0.35">
      <c r="A33">
        <v>23</v>
      </c>
      <c r="B33" t="s">
        <v>447</v>
      </c>
      <c r="C33" s="6">
        <v>42625</v>
      </c>
      <c r="D33" t="s">
        <v>448</v>
      </c>
      <c r="E33" t="s">
        <v>413</v>
      </c>
      <c r="F33" t="s">
        <v>449</v>
      </c>
      <c r="G33" t="s">
        <v>450</v>
      </c>
      <c r="H33" t="s">
        <v>88</v>
      </c>
      <c r="I33" t="s">
        <v>257</v>
      </c>
      <c r="J33" t="s">
        <v>322</v>
      </c>
      <c r="K33" t="s">
        <v>323</v>
      </c>
      <c r="L33">
        <v>68025</v>
      </c>
      <c r="M33" t="s">
        <v>302</v>
      </c>
      <c r="N33" t="s">
        <v>326</v>
      </c>
      <c r="O33" t="s">
        <v>265</v>
      </c>
      <c r="P33" t="s">
        <v>284</v>
      </c>
      <c r="Q33" t="s">
        <v>327</v>
      </c>
      <c r="R33">
        <v>4799.9840000000004</v>
      </c>
      <c r="S33">
        <v>7</v>
      </c>
      <c r="T33">
        <v>0</v>
      </c>
      <c r="U33">
        <v>15.6884</v>
      </c>
    </row>
    <row r="34" spans="1:21" x14ac:dyDescent="0.35">
      <c r="A34">
        <v>24</v>
      </c>
      <c r="B34" t="s">
        <v>451</v>
      </c>
      <c r="C34" t="s">
        <v>452</v>
      </c>
      <c r="D34" t="s">
        <v>453</v>
      </c>
      <c r="E34" t="s">
        <v>440</v>
      </c>
      <c r="F34" t="s">
        <v>454</v>
      </c>
      <c r="G34" t="s">
        <v>455</v>
      </c>
      <c r="H34" t="s">
        <v>256</v>
      </c>
      <c r="I34" t="s">
        <v>257</v>
      </c>
      <c r="J34" t="s">
        <v>328</v>
      </c>
      <c r="K34" t="s">
        <v>329</v>
      </c>
      <c r="L34">
        <v>19140</v>
      </c>
      <c r="M34" t="s">
        <v>2</v>
      </c>
      <c r="N34" t="s">
        <v>330</v>
      </c>
      <c r="O34" t="s">
        <v>261</v>
      </c>
      <c r="P34" t="s">
        <v>331</v>
      </c>
      <c r="Q34" t="s">
        <v>332</v>
      </c>
      <c r="R34">
        <v>4663.7359999999999</v>
      </c>
      <c r="S34">
        <v>2</v>
      </c>
      <c r="T34">
        <v>0.3</v>
      </c>
      <c r="U34">
        <v>-1.0196000000000001</v>
      </c>
    </row>
    <row r="35" spans="1:21" x14ac:dyDescent="0.35">
      <c r="A35">
        <v>25</v>
      </c>
      <c r="B35" t="s">
        <v>456</v>
      </c>
      <c r="C35" t="s">
        <v>457</v>
      </c>
      <c r="D35" t="s">
        <v>458</v>
      </c>
      <c r="E35" t="s">
        <v>413</v>
      </c>
      <c r="F35" t="s">
        <v>459</v>
      </c>
      <c r="G35" t="s">
        <v>460</v>
      </c>
      <c r="H35" t="s">
        <v>256</v>
      </c>
      <c r="I35" t="s">
        <v>257</v>
      </c>
      <c r="J35" t="s">
        <v>333</v>
      </c>
      <c r="K35" t="s">
        <v>312</v>
      </c>
      <c r="L35">
        <v>84057</v>
      </c>
      <c r="M35" t="s">
        <v>5</v>
      </c>
      <c r="N35" t="s">
        <v>260</v>
      </c>
      <c r="O35" t="s">
        <v>261</v>
      </c>
      <c r="P35" t="s">
        <v>262</v>
      </c>
      <c r="Q35" t="s">
        <v>263</v>
      </c>
      <c r="R35">
        <v>4643.8</v>
      </c>
      <c r="S35">
        <v>3</v>
      </c>
      <c r="T35">
        <v>0</v>
      </c>
      <c r="U35">
        <v>240.26490000000001</v>
      </c>
    </row>
    <row r="36" spans="1:21" x14ac:dyDescent="0.35">
      <c r="A36">
        <v>26</v>
      </c>
      <c r="B36" t="s">
        <v>461</v>
      </c>
      <c r="C36" t="s">
        <v>462</v>
      </c>
      <c r="D36" t="s">
        <v>463</v>
      </c>
      <c r="E36" t="s">
        <v>440</v>
      </c>
      <c r="F36" t="s">
        <v>464</v>
      </c>
      <c r="G36" t="s">
        <v>465</v>
      </c>
      <c r="H36" t="s">
        <v>256</v>
      </c>
      <c r="I36" t="s">
        <v>257</v>
      </c>
      <c r="J36" t="s">
        <v>268</v>
      </c>
      <c r="K36" t="s">
        <v>269</v>
      </c>
      <c r="L36">
        <v>90049</v>
      </c>
      <c r="M36" t="s">
        <v>5</v>
      </c>
      <c r="N36" t="s">
        <v>334</v>
      </c>
      <c r="O36" t="s">
        <v>265</v>
      </c>
      <c r="P36" t="s">
        <v>281</v>
      </c>
      <c r="Q36" t="s">
        <v>335</v>
      </c>
      <c r="R36">
        <v>4548.8100000000004</v>
      </c>
      <c r="S36">
        <v>2</v>
      </c>
      <c r="T36">
        <v>0.2</v>
      </c>
      <c r="U36">
        <v>4.2224000000000004</v>
      </c>
    </row>
    <row r="37" spans="1:21" x14ac:dyDescent="0.35">
      <c r="A37">
        <v>27</v>
      </c>
      <c r="B37" t="s">
        <v>461</v>
      </c>
      <c r="C37" t="s">
        <v>462</v>
      </c>
      <c r="D37" t="s">
        <v>463</v>
      </c>
      <c r="E37" t="s">
        <v>440</v>
      </c>
      <c r="F37" t="s">
        <v>464</v>
      </c>
      <c r="G37" t="s">
        <v>465</v>
      </c>
      <c r="H37" t="s">
        <v>256</v>
      </c>
      <c r="I37" t="s">
        <v>257</v>
      </c>
      <c r="J37" t="s">
        <v>268</v>
      </c>
      <c r="K37" t="s">
        <v>269</v>
      </c>
      <c r="L37">
        <v>90049</v>
      </c>
      <c r="M37" t="s">
        <v>5</v>
      </c>
      <c r="N37" t="s">
        <v>336</v>
      </c>
      <c r="O37" t="s">
        <v>277</v>
      </c>
      <c r="P37" t="s">
        <v>337</v>
      </c>
      <c r="Q37" t="s">
        <v>338</v>
      </c>
      <c r="R37">
        <v>4535.9759999999997</v>
      </c>
      <c r="S37">
        <v>3</v>
      </c>
      <c r="T37">
        <v>0</v>
      </c>
      <c r="U37">
        <v>11.774100000000001</v>
      </c>
    </row>
    <row r="38" spans="1:21" x14ac:dyDescent="0.35">
      <c r="A38">
        <v>28</v>
      </c>
      <c r="B38" t="s">
        <v>466</v>
      </c>
      <c r="C38" t="s">
        <v>467</v>
      </c>
      <c r="D38" t="s">
        <v>468</v>
      </c>
      <c r="E38" t="s">
        <v>413</v>
      </c>
      <c r="F38" t="s">
        <v>469</v>
      </c>
      <c r="G38" t="s">
        <v>470</v>
      </c>
      <c r="H38" t="s">
        <v>256</v>
      </c>
      <c r="I38" t="s">
        <v>257</v>
      </c>
      <c r="J38" t="s">
        <v>328</v>
      </c>
      <c r="K38" t="s">
        <v>329</v>
      </c>
      <c r="L38">
        <v>19140</v>
      </c>
      <c r="M38" t="s">
        <v>2</v>
      </c>
      <c r="N38" t="s">
        <v>339</v>
      </c>
      <c r="O38" t="s">
        <v>261</v>
      </c>
      <c r="P38" t="s">
        <v>340</v>
      </c>
      <c r="Q38" t="s">
        <v>341</v>
      </c>
      <c r="R38">
        <v>4499.9849999999997</v>
      </c>
      <c r="S38">
        <v>7</v>
      </c>
      <c r="T38">
        <v>0.5</v>
      </c>
      <c r="U38">
        <v>-1665.0522000000001</v>
      </c>
    </row>
    <row r="39" spans="1:21" x14ac:dyDescent="0.35">
      <c r="A39">
        <v>29</v>
      </c>
      <c r="B39" t="s">
        <v>466</v>
      </c>
      <c r="C39" t="s">
        <v>467</v>
      </c>
      <c r="D39" t="s">
        <v>468</v>
      </c>
      <c r="E39" t="s">
        <v>413</v>
      </c>
      <c r="F39" t="s">
        <v>469</v>
      </c>
      <c r="G39" t="s">
        <v>470</v>
      </c>
      <c r="H39" t="s">
        <v>256</v>
      </c>
      <c r="I39" t="s">
        <v>257</v>
      </c>
      <c r="J39" t="s">
        <v>328</v>
      </c>
      <c r="K39" t="s">
        <v>329</v>
      </c>
      <c r="L39">
        <v>19140</v>
      </c>
      <c r="M39" t="s">
        <v>2</v>
      </c>
      <c r="N39" t="s">
        <v>342</v>
      </c>
      <c r="O39" t="s">
        <v>265</v>
      </c>
      <c r="P39" t="s">
        <v>281</v>
      </c>
      <c r="Q39" t="s">
        <v>343</v>
      </c>
      <c r="R39">
        <v>4476.8</v>
      </c>
      <c r="S39">
        <v>2</v>
      </c>
      <c r="T39">
        <v>0.7</v>
      </c>
      <c r="U39">
        <v>-7.0532000000000004</v>
      </c>
    </row>
    <row r="40" spans="1:21" x14ac:dyDescent="0.35">
      <c r="A40">
        <v>30</v>
      </c>
      <c r="B40" t="s">
        <v>466</v>
      </c>
      <c r="C40" t="s">
        <v>467</v>
      </c>
      <c r="D40" t="s">
        <v>468</v>
      </c>
      <c r="E40" t="s">
        <v>413</v>
      </c>
      <c r="F40" t="s">
        <v>469</v>
      </c>
      <c r="G40" t="s">
        <v>470</v>
      </c>
      <c r="H40" t="s">
        <v>256</v>
      </c>
      <c r="I40" t="s">
        <v>257</v>
      </c>
      <c r="J40" t="s">
        <v>328</v>
      </c>
      <c r="K40" t="s">
        <v>329</v>
      </c>
      <c r="L40">
        <v>19140</v>
      </c>
      <c r="M40" t="s">
        <v>2</v>
      </c>
      <c r="N40" t="s">
        <v>344</v>
      </c>
      <c r="O40" t="s">
        <v>261</v>
      </c>
      <c r="P40" t="s">
        <v>271</v>
      </c>
      <c r="Q40" t="s">
        <v>345</v>
      </c>
      <c r="R40">
        <v>4416.174</v>
      </c>
      <c r="S40">
        <v>3</v>
      </c>
      <c r="T40">
        <v>0.2</v>
      </c>
      <c r="U40">
        <v>15.525</v>
      </c>
    </row>
    <row r="41" spans="1:21" x14ac:dyDescent="0.35">
      <c r="A41">
        <v>31</v>
      </c>
      <c r="B41" t="s">
        <v>466</v>
      </c>
      <c r="C41" t="s">
        <v>467</v>
      </c>
      <c r="D41" t="s">
        <v>468</v>
      </c>
      <c r="E41" t="s">
        <v>413</v>
      </c>
      <c r="F41" t="s">
        <v>469</v>
      </c>
      <c r="G41" t="s">
        <v>470</v>
      </c>
      <c r="H41" t="s">
        <v>256</v>
      </c>
      <c r="I41" t="s">
        <v>257</v>
      </c>
      <c r="J41" t="s">
        <v>328</v>
      </c>
      <c r="K41" t="s">
        <v>329</v>
      </c>
      <c r="L41">
        <v>19140</v>
      </c>
      <c r="M41" t="s">
        <v>2</v>
      </c>
      <c r="N41" t="s">
        <v>346</v>
      </c>
      <c r="O41" t="s">
        <v>265</v>
      </c>
      <c r="P41" t="s">
        <v>347</v>
      </c>
      <c r="Q41" t="s">
        <v>348</v>
      </c>
      <c r="R41">
        <v>4404.8999999999996</v>
      </c>
      <c r="S41">
        <v>2</v>
      </c>
      <c r="T41">
        <v>0.2</v>
      </c>
      <c r="U41">
        <v>1.1015999999999999</v>
      </c>
    </row>
    <row r="42" spans="1:21" x14ac:dyDescent="0.35">
      <c r="A42">
        <v>32</v>
      </c>
      <c r="B42" t="s">
        <v>466</v>
      </c>
      <c r="C42" t="s">
        <v>467</v>
      </c>
      <c r="D42" t="s">
        <v>468</v>
      </c>
      <c r="E42" t="s">
        <v>413</v>
      </c>
      <c r="F42" t="s">
        <v>469</v>
      </c>
      <c r="G42" t="s">
        <v>470</v>
      </c>
      <c r="H42" t="s">
        <v>256</v>
      </c>
      <c r="I42" t="s">
        <v>257</v>
      </c>
      <c r="J42" t="s">
        <v>328</v>
      </c>
      <c r="K42" t="s">
        <v>329</v>
      </c>
      <c r="L42">
        <v>19140</v>
      </c>
      <c r="M42" t="s">
        <v>2</v>
      </c>
      <c r="N42" t="s">
        <v>349</v>
      </c>
      <c r="O42" t="s">
        <v>265</v>
      </c>
      <c r="P42" t="s">
        <v>274</v>
      </c>
      <c r="Q42" t="s">
        <v>350</v>
      </c>
      <c r="R42">
        <v>4367.8959999999997</v>
      </c>
      <c r="S42">
        <v>6</v>
      </c>
      <c r="T42">
        <v>0.2</v>
      </c>
      <c r="U42">
        <v>9.7091999999999992</v>
      </c>
    </row>
    <row r="43" spans="1:21" x14ac:dyDescent="0.35">
      <c r="A43">
        <v>33</v>
      </c>
      <c r="B43" t="s">
        <v>466</v>
      </c>
      <c r="C43" t="s">
        <v>467</v>
      </c>
      <c r="D43" t="s">
        <v>468</v>
      </c>
      <c r="E43" t="s">
        <v>413</v>
      </c>
      <c r="F43" t="s">
        <v>469</v>
      </c>
      <c r="G43" t="s">
        <v>470</v>
      </c>
      <c r="H43" t="s">
        <v>256</v>
      </c>
      <c r="I43" t="s">
        <v>257</v>
      </c>
      <c r="J43" t="s">
        <v>328</v>
      </c>
      <c r="K43" t="s">
        <v>329</v>
      </c>
      <c r="L43">
        <v>19140</v>
      </c>
      <c r="M43" t="s">
        <v>2</v>
      </c>
      <c r="N43" t="s">
        <v>351</v>
      </c>
      <c r="O43" t="s">
        <v>265</v>
      </c>
      <c r="P43" t="s">
        <v>281</v>
      </c>
      <c r="Q43" t="s">
        <v>352</v>
      </c>
      <c r="R43">
        <v>4355.1679999999997</v>
      </c>
      <c r="S43">
        <v>6</v>
      </c>
      <c r="T43">
        <v>0.7</v>
      </c>
      <c r="U43">
        <v>-5.7149999999999999</v>
      </c>
    </row>
    <row r="44" spans="1:21" x14ac:dyDescent="0.35">
      <c r="A44">
        <v>34</v>
      </c>
      <c r="B44" t="s">
        <v>466</v>
      </c>
      <c r="C44" t="s">
        <v>467</v>
      </c>
      <c r="D44" t="s">
        <v>468</v>
      </c>
      <c r="E44" t="s">
        <v>413</v>
      </c>
      <c r="F44" t="s">
        <v>469</v>
      </c>
      <c r="G44" t="s">
        <v>470</v>
      </c>
      <c r="H44" t="s">
        <v>256</v>
      </c>
      <c r="I44" t="s">
        <v>257</v>
      </c>
      <c r="J44" t="s">
        <v>328</v>
      </c>
      <c r="K44" t="s">
        <v>329</v>
      </c>
      <c r="L44">
        <v>19140</v>
      </c>
      <c r="M44" t="s">
        <v>2</v>
      </c>
      <c r="N44" t="s">
        <v>353</v>
      </c>
      <c r="O44" t="s">
        <v>265</v>
      </c>
      <c r="P44" t="s">
        <v>274</v>
      </c>
      <c r="Q44" t="s">
        <v>354</v>
      </c>
      <c r="R44">
        <v>4305.5519999999997</v>
      </c>
      <c r="S44">
        <v>2</v>
      </c>
      <c r="T44">
        <v>0.2</v>
      </c>
      <c r="U44">
        <v>3.5459999999999998</v>
      </c>
    </row>
    <row r="45" spans="1:21" x14ac:dyDescent="0.35">
      <c r="A45">
        <v>35</v>
      </c>
      <c r="B45" t="s">
        <v>471</v>
      </c>
      <c r="C45" t="s">
        <v>472</v>
      </c>
      <c r="D45" t="s">
        <v>473</v>
      </c>
      <c r="E45" t="s">
        <v>440</v>
      </c>
      <c r="F45" t="s">
        <v>474</v>
      </c>
      <c r="G45" t="s">
        <v>475</v>
      </c>
      <c r="H45" t="s">
        <v>299</v>
      </c>
      <c r="I45" t="s">
        <v>257</v>
      </c>
      <c r="J45" t="s">
        <v>355</v>
      </c>
      <c r="K45" t="s">
        <v>301</v>
      </c>
      <c r="L45">
        <v>77095</v>
      </c>
      <c r="M45" t="s">
        <v>302</v>
      </c>
      <c r="N45" t="s">
        <v>356</v>
      </c>
      <c r="O45" t="s">
        <v>265</v>
      </c>
      <c r="P45" t="s">
        <v>293</v>
      </c>
      <c r="Q45" t="s">
        <v>357</v>
      </c>
      <c r="R45">
        <v>4297.6440000000002</v>
      </c>
      <c r="S45">
        <v>3</v>
      </c>
      <c r="T45">
        <v>0.2</v>
      </c>
      <c r="U45">
        <v>9.9467999999999996</v>
      </c>
    </row>
    <row r="46" spans="1:21" x14ac:dyDescent="0.35">
      <c r="A46">
        <v>36</v>
      </c>
      <c r="B46" t="s">
        <v>476</v>
      </c>
      <c r="C46" s="6">
        <v>42594</v>
      </c>
      <c r="D46" s="6">
        <v>42655</v>
      </c>
      <c r="E46" t="s">
        <v>477</v>
      </c>
      <c r="F46" t="s">
        <v>478</v>
      </c>
      <c r="G46" t="s">
        <v>479</v>
      </c>
      <c r="H46" t="s">
        <v>88</v>
      </c>
      <c r="I46" t="s">
        <v>257</v>
      </c>
      <c r="J46" t="s">
        <v>358</v>
      </c>
      <c r="K46" t="s">
        <v>301</v>
      </c>
      <c r="L46">
        <v>75080</v>
      </c>
      <c r="M46" t="s">
        <v>302</v>
      </c>
      <c r="N46" t="s">
        <v>359</v>
      </c>
      <c r="O46" t="s">
        <v>277</v>
      </c>
      <c r="P46" t="s">
        <v>278</v>
      </c>
      <c r="Q46" t="s">
        <v>360</v>
      </c>
      <c r="R46">
        <v>4228.7039999999997</v>
      </c>
      <c r="S46">
        <v>7</v>
      </c>
      <c r="T46">
        <v>0.2</v>
      </c>
      <c r="U46">
        <v>123.47369999999999</v>
      </c>
    </row>
    <row r="47" spans="1:21" x14ac:dyDescent="0.35">
      <c r="A47">
        <v>37</v>
      </c>
      <c r="B47" t="s">
        <v>476</v>
      </c>
      <c r="C47" s="6">
        <v>42594</v>
      </c>
      <c r="D47" s="6">
        <v>42655</v>
      </c>
      <c r="E47" t="s">
        <v>477</v>
      </c>
      <c r="F47" t="s">
        <v>478</v>
      </c>
      <c r="G47" t="s">
        <v>479</v>
      </c>
      <c r="H47" t="s">
        <v>88</v>
      </c>
      <c r="I47" t="s">
        <v>257</v>
      </c>
      <c r="J47" t="s">
        <v>358</v>
      </c>
      <c r="K47" t="s">
        <v>301</v>
      </c>
      <c r="L47">
        <v>75080</v>
      </c>
      <c r="M47" t="s">
        <v>302</v>
      </c>
      <c r="N47" t="s">
        <v>361</v>
      </c>
      <c r="O47" t="s">
        <v>261</v>
      </c>
      <c r="P47" t="s">
        <v>271</v>
      </c>
      <c r="Q47" t="s">
        <v>362</v>
      </c>
      <c r="R47">
        <v>4164.05</v>
      </c>
      <c r="S47">
        <v>5</v>
      </c>
      <c r="T47">
        <v>0.6</v>
      </c>
      <c r="U47">
        <v>-147.96299999999999</v>
      </c>
    </row>
    <row r="48" spans="1:21" x14ac:dyDescent="0.35">
      <c r="A48">
        <v>38</v>
      </c>
      <c r="B48" t="s">
        <v>480</v>
      </c>
      <c r="C48" t="s">
        <v>481</v>
      </c>
      <c r="D48" t="s">
        <v>482</v>
      </c>
      <c r="E48" t="s">
        <v>413</v>
      </c>
      <c r="F48" t="s">
        <v>483</v>
      </c>
      <c r="G48" t="s">
        <v>484</v>
      </c>
      <c r="H48" t="s">
        <v>299</v>
      </c>
      <c r="I48" t="s">
        <v>257</v>
      </c>
      <c r="J48" t="s">
        <v>355</v>
      </c>
      <c r="K48" t="s">
        <v>301</v>
      </c>
      <c r="L48">
        <v>77041</v>
      </c>
      <c r="M48" t="s">
        <v>302</v>
      </c>
      <c r="N48" t="s">
        <v>363</v>
      </c>
      <c r="O48" t="s">
        <v>265</v>
      </c>
      <c r="P48" t="s">
        <v>347</v>
      </c>
      <c r="Q48" t="s">
        <v>364</v>
      </c>
      <c r="R48">
        <v>4164.05</v>
      </c>
      <c r="S48">
        <v>9</v>
      </c>
      <c r="T48">
        <v>0.2</v>
      </c>
      <c r="U48">
        <v>35.414999999999999</v>
      </c>
    </row>
    <row r="49" spans="1:21" x14ac:dyDescent="0.35">
      <c r="A49">
        <v>39</v>
      </c>
      <c r="B49" t="s">
        <v>480</v>
      </c>
      <c r="C49" t="s">
        <v>481</v>
      </c>
      <c r="D49" t="s">
        <v>482</v>
      </c>
      <c r="E49" t="s">
        <v>413</v>
      </c>
      <c r="F49" t="s">
        <v>483</v>
      </c>
      <c r="G49" t="s">
        <v>484</v>
      </c>
      <c r="H49" t="s">
        <v>299</v>
      </c>
      <c r="I49" t="s">
        <v>257</v>
      </c>
      <c r="J49" t="s">
        <v>355</v>
      </c>
      <c r="K49" t="s">
        <v>301</v>
      </c>
      <c r="L49">
        <v>77041</v>
      </c>
      <c r="M49" t="s">
        <v>302</v>
      </c>
      <c r="N49" t="s">
        <v>365</v>
      </c>
      <c r="O49" t="s">
        <v>261</v>
      </c>
      <c r="P49" t="s">
        <v>340</v>
      </c>
      <c r="Q49" t="s">
        <v>366</v>
      </c>
      <c r="R49">
        <v>4158.9120000000003</v>
      </c>
      <c r="S49">
        <v>3</v>
      </c>
      <c r="T49">
        <v>0.32</v>
      </c>
      <c r="U49">
        <v>-46.976399999999998</v>
      </c>
    </row>
    <row r="50" spans="1:21" x14ac:dyDescent="0.35">
      <c r="A50">
        <v>40</v>
      </c>
      <c r="B50" t="s">
        <v>480</v>
      </c>
      <c r="C50" t="s">
        <v>481</v>
      </c>
      <c r="D50" t="s">
        <v>482</v>
      </c>
      <c r="E50" t="s">
        <v>413</v>
      </c>
      <c r="F50" t="s">
        <v>483</v>
      </c>
      <c r="G50" t="s">
        <v>484</v>
      </c>
      <c r="H50" t="s">
        <v>299</v>
      </c>
      <c r="I50" t="s">
        <v>257</v>
      </c>
      <c r="J50" t="s">
        <v>355</v>
      </c>
      <c r="K50" t="s">
        <v>301</v>
      </c>
      <c r="L50">
        <v>77041</v>
      </c>
      <c r="M50" t="s">
        <v>302</v>
      </c>
      <c r="N50" t="s">
        <v>367</v>
      </c>
      <c r="O50" t="s">
        <v>261</v>
      </c>
      <c r="P50" t="s">
        <v>331</v>
      </c>
      <c r="Q50" t="s">
        <v>368</v>
      </c>
      <c r="R50">
        <v>4007.84</v>
      </c>
      <c r="S50">
        <v>3</v>
      </c>
      <c r="T50">
        <v>0.3</v>
      </c>
      <c r="U50">
        <v>-15.147</v>
      </c>
    </row>
    <row r="51" spans="1:21" x14ac:dyDescent="0.35">
      <c r="A51">
        <v>41</v>
      </c>
      <c r="B51" t="s">
        <v>480</v>
      </c>
      <c r="C51" t="s">
        <v>481</v>
      </c>
      <c r="D51" t="s">
        <v>482</v>
      </c>
      <c r="E51" t="s">
        <v>413</v>
      </c>
      <c r="F51" t="s">
        <v>483</v>
      </c>
      <c r="G51" t="s">
        <v>484</v>
      </c>
      <c r="H51" t="s">
        <v>299</v>
      </c>
      <c r="I51" t="s">
        <v>257</v>
      </c>
      <c r="J51" t="s">
        <v>355</v>
      </c>
      <c r="K51" t="s">
        <v>301</v>
      </c>
      <c r="L51">
        <v>77041</v>
      </c>
      <c r="M51" t="s">
        <v>302</v>
      </c>
      <c r="N51" t="s">
        <v>369</v>
      </c>
      <c r="O51" t="s">
        <v>277</v>
      </c>
      <c r="P51" t="s">
        <v>278</v>
      </c>
      <c r="Q51" t="s">
        <v>370</v>
      </c>
      <c r="R51">
        <v>3999.95</v>
      </c>
      <c r="S51">
        <v>4</v>
      </c>
      <c r="T51">
        <v>0.2</v>
      </c>
      <c r="U51">
        <v>41.756399999999999</v>
      </c>
    </row>
    <row r="52" spans="1:21" x14ac:dyDescent="0.35">
      <c r="A52">
        <v>42</v>
      </c>
      <c r="B52" t="s">
        <v>485</v>
      </c>
      <c r="C52" s="6">
        <v>43017</v>
      </c>
      <c r="D52" t="s">
        <v>486</v>
      </c>
      <c r="E52" t="s">
        <v>413</v>
      </c>
      <c r="F52" t="s">
        <v>487</v>
      </c>
      <c r="G52" t="s">
        <v>488</v>
      </c>
      <c r="H52" t="s">
        <v>88</v>
      </c>
      <c r="I52" t="s">
        <v>257</v>
      </c>
      <c r="J52" t="s">
        <v>371</v>
      </c>
      <c r="K52" t="s">
        <v>372</v>
      </c>
      <c r="L52">
        <v>60540</v>
      </c>
      <c r="M52" t="s">
        <v>302</v>
      </c>
      <c r="N52" t="s">
        <v>373</v>
      </c>
      <c r="O52" t="s">
        <v>277</v>
      </c>
      <c r="P52" t="s">
        <v>278</v>
      </c>
      <c r="Q52" t="s">
        <v>374</v>
      </c>
      <c r="R52">
        <v>3991.98</v>
      </c>
      <c r="S52">
        <v>4</v>
      </c>
      <c r="T52">
        <v>0.2</v>
      </c>
      <c r="U52">
        <v>16.5564</v>
      </c>
    </row>
    <row r="53" spans="1:21" x14ac:dyDescent="0.35">
      <c r="A53">
        <v>43</v>
      </c>
      <c r="B53" t="s">
        <v>489</v>
      </c>
      <c r="C53" t="s">
        <v>490</v>
      </c>
      <c r="D53" t="s">
        <v>491</v>
      </c>
      <c r="E53" t="s">
        <v>413</v>
      </c>
      <c r="F53" t="s">
        <v>492</v>
      </c>
      <c r="G53" t="s">
        <v>493</v>
      </c>
      <c r="H53" t="s">
        <v>88</v>
      </c>
      <c r="I53" t="s">
        <v>257</v>
      </c>
      <c r="J53" t="s">
        <v>268</v>
      </c>
      <c r="K53" t="s">
        <v>269</v>
      </c>
      <c r="L53">
        <v>90049</v>
      </c>
      <c r="M53" t="s">
        <v>5</v>
      </c>
      <c r="N53" t="s">
        <v>375</v>
      </c>
      <c r="O53" t="s">
        <v>265</v>
      </c>
      <c r="P53" t="s">
        <v>266</v>
      </c>
      <c r="Q53" t="s">
        <v>376</v>
      </c>
      <c r="R53">
        <v>3930.0720000000001</v>
      </c>
      <c r="S53">
        <v>2</v>
      </c>
      <c r="T53">
        <v>0</v>
      </c>
      <c r="U53">
        <v>3.8940000000000001</v>
      </c>
    </row>
    <row r="54" spans="1:21" x14ac:dyDescent="0.35">
      <c r="A54">
        <v>44</v>
      </c>
      <c r="B54" t="s">
        <v>494</v>
      </c>
      <c r="C54" t="s">
        <v>495</v>
      </c>
      <c r="D54" t="s">
        <v>496</v>
      </c>
      <c r="E54" t="s">
        <v>413</v>
      </c>
      <c r="F54" t="s">
        <v>497</v>
      </c>
      <c r="G54" t="s">
        <v>498</v>
      </c>
      <c r="H54" t="s">
        <v>88</v>
      </c>
      <c r="I54" t="s">
        <v>257</v>
      </c>
      <c r="J54" t="s">
        <v>377</v>
      </c>
      <c r="K54" t="s">
        <v>259</v>
      </c>
      <c r="L54">
        <v>32935</v>
      </c>
      <c r="M54" t="s">
        <v>8</v>
      </c>
      <c r="N54" t="s">
        <v>378</v>
      </c>
      <c r="O54" t="s">
        <v>265</v>
      </c>
      <c r="P54" t="s">
        <v>266</v>
      </c>
      <c r="Q54" t="s">
        <v>379</v>
      </c>
      <c r="R54">
        <v>3812.97</v>
      </c>
      <c r="S54">
        <v>2</v>
      </c>
      <c r="T54">
        <v>0.2</v>
      </c>
      <c r="U54">
        <v>9.5616000000000003</v>
      </c>
    </row>
    <row r="55" spans="1:21" x14ac:dyDescent="0.35">
      <c r="A55">
        <v>45</v>
      </c>
      <c r="B55" t="s">
        <v>499</v>
      </c>
      <c r="C55" s="6">
        <v>42677</v>
      </c>
      <c r="D55" t="s">
        <v>500</v>
      </c>
      <c r="E55" t="s">
        <v>477</v>
      </c>
      <c r="F55" t="s">
        <v>501</v>
      </c>
      <c r="G55" t="s">
        <v>502</v>
      </c>
      <c r="H55" t="s">
        <v>88</v>
      </c>
      <c r="I55" t="s">
        <v>257</v>
      </c>
      <c r="J55" t="s">
        <v>380</v>
      </c>
      <c r="K55" t="s">
        <v>381</v>
      </c>
      <c r="L55">
        <v>55122</v>
      </c>
      <c r="M55" t="s">
        <v>302</v>
      </c>
      <c r="N55" t="s">
        <v>382</v>
      </c>
      <c r="O55" t="s">
        <v>277</v>
      </c>
      <c r="P55" t="s">
        <v>337</v>
      </c>
      <c r="Q55" t="s">
        <v>383</v>
      </c>
      <c r="R55">
        <v>3785.2919999999999</v>
      </c>
      <c r="S55">
        <v>2</v>
      </c>
      <c r="T55">
        <v>0</v>
      </c>
      <c r="U55">
        <v>19.7714</v>
      </c>
    </row>
    <row r="56" spans="1:21" x14ac:dyDescent="0.35">
      <c r="A56">
        <v>46</v>
      </c>
      <c r="B56" t="s">
        <v>499</v>
      </c>
      <c r="C56" s="6">
        <v>42677</v>
      </c>
      <c r="D56" t="s">
        <v>500</v>
      </c>
      <c r="E56" t="s">
        <v>477</v>
      </c>
      <c r="F56" t="s">
        <v>501</v>
      </c>
      <c r="G56" t="s">
        <v>502</v>
      </c>
      <c r="H56" t="s">
        <v>88</v>
      </c>
      <c r="I56" t="s">
        <v>257</v>
      </c>
      <c r="J56" t="s">
        <v>380</v>
      </c>
      <c r="K56" t="s">
        <v>381</v>
      </c>
      <c r="L56">
        <v>55122</v>
      </c>
      <c r="M56" t="s">
        <v>302</v>
      </c>
      <c r="N56" t="s">
        <v>384</v>
      </c>
      <c r="O56" t="s">
        <v>265</v>
      </c>
      <c r="P56" t="s">
        <v>281</v>
      </c>
      <c r="Q56" t="s">
        <v>385</v>
      </c>
      <c r="R56">
        <v>3610.848</v>
      </c>
      <c r="S56">
        <v>2</v>
      </c>
      <c r="T56">
        <v>0</v>
      </c>
      <c r="U56">
        <v>8.2062000000000008</v>
      </c>
    </row>
    <row r="57" spans="1:21" x14ac:dyDescent="0.35">
      <c r="A57">
        <v>47</v>
      </c>
      <c r="B57" t="s">
        <v>503</v>
      </c>
      <c r="C57" t="s">
        <v>504</v>
      </c>
      <c r="D57" t="s">
        <v>505</v>
      </c>
      <c r="E57" t="s">
        <v>440</v>
      </c>
      <c r="F57" t="s">
        <v>506</v>
      </c>
      <c r="G57" t="s">
        <v>507</v>
      </c>
      <c r="H57" t="s">
        <v>256</v>
      </c>
      <c r="I57" t="s">
        <v>257</v>
      </c>
      <c r="J57" t="s">
        <v>386</v>
      </c>
      <c r="K57" t="s">
        <v>387</v>
      </c>
      <c r="L57">
        <v>48185</v>
      </c>
      <c r="M57" t="s">
        <v>302</v>
      </c>
      <c r="N57" t="s">
        <v>388</v>
      </c>
      <c r="O57" t="s">
        <v>265</v>
      </c>
      <c r="P57" t="s">
        <v>266</v>
      </c>
      <c r="Q57" t="s">
        <v>389</v>
      </c>
      <c r="R57">
        <v>3504.9</v>
      </c>
      <c r="S57">
        <v>4</v>
      </c>
      <c r="T57">
        <v>0</v>
      </c>
      <c r="U57">
        <v>8.4784000000000006</v>
      </c>
    </row>
    <row r="58" spans="1:21" x14ac:dyDescent="0.35">
      <c r="A58">
        <v>48</v>
      </c>
      <c r="B58" t="s">
        <v>508</v>
      </c>
      <c r="C58" t="s">
        <v>509</v>
      </c>
      <c r="D58" t="s">
        <v>510</v>
      </c>
      <c r="E58" t="s">
        <v>413</v>
      </c>
      <c r="F58" t="s">
        <v>511</v>
      </c>
      <c r="G58" t="s">
        <v>512</v>
      </c>
      <c r="H58" t="s">
        <v>256</v>
      </c>
      <c r="I58" t="s">
        <v>257</v>
      </c>
      <c r="J58" t="s">
        <v>390</v>
      </c>
      <c r="K58" t="s">
        <v>391</v>
      </c>
      <c r="L58">
        <v>19901</v>
      </c>
      <c r="M58" t="s">
        <v>2</v>
      </c>
      <c r="N58" t="s">
        <v>392</v>
      </c>
      <c r="O58" t="s">
        <v>277</v>
      </c>
      <c r="P58" t="s">
        <v>337</v>
      </c>
      <c r="Q58" t="s">
        <v>393</v>
      </c>
      <c r="R58">
        <v>3499.93</v>
      </c>
      <c r="S58">
        <v>3</v>
      </c>
      <c r="T58">
        <v>0</v>
      </c>
      <c r="U58">
        <v>4.95</v>
      </c>
    </row>
    <row r="59" spans="1:21" x14ac:dyDescent="0.35">
      <c r="A59">
        <v>49</v>
      </c>
      <c r="B59" t="s">
        <v>508</v>
      </c>
      <c r="C59" t="s">
        <v>509</v>
      </c>
      <c r="D59" t="s">
        <v>510</v>
      </c>
      <c r="E59" t="s">
        <v>413</v>
      </c>
      <c r="F59" t="s">
        <v>511</v>
      </c>
      <c r="G59" t="s">
        <v>512</v>
      </c>
      <c r="H59" t="s">
        <v>256</v>
      </c>
      <c r="I59" t="s">
        <v>257</v>
      </c>
      <c r="J59" t="s">
        <v>390</v>
      </c>
      <c r="K59" t="s">
        <v>391</v>
      </c>
      <c r="L59">
        <v>19901</v>
      </c>
      <c r="M59" t="s">
        <v>2</v>
      </c>
      <c r="N59" t="s">
        <v>394</v>
      </c>
      <c r="O59" t="s">
        <v>277</v>
      </c>
      <c r="P59" t="s">
        <v>278</v>
      </c>
      <c r="Q59" t="s">
        <v>395</v>
      </c>
      <c r="R59">
        <v>3406.6640000000002</v>
      </c>
      <c r="S59">
        <v>2</v>
      </c>
      <c r="T59">
        <v>0</v>
      </c>
      <c r="U59">
        <v>6.1040000000000001</v>
      </c>
    </row>
  </sheetData>
  <conditionalFormatting sqref="A1:G10">
    <cfRule type="expression" dxfId="2" priority="10">
      <formula>ISODD(ROW())</formula>
    </cfRule>
    <cfRule type="colorScale" priority="11">
      <colorScale>
        <cfvo type="min"/>
        <cfvo type="percentile" val="50"/>
        <cfvo type="max"/>
        <color rgb="FFF8696B"/>
        <color rgb="FFFFEB84"/>
        <color rgb="FF63BE7B"/>
      </colorScale>
    </cfRule>
  </conditionalFormatting>
  <conditionalFormatting sqref="A14:U60">
    <cfRule type="iconSet" priority="1">
      <iconSet iconSet="4Arrows">
        <cfvo type="percent" val="0"/>
        <cfvo type="percent" val="25"/>
        <cfvo type="percent" val="50"/>
        <cfvo type="percent" val="75"/>
      </iconSet>
    </cfRule>
    <cfRule type="top10" dxfId="1" priority="2" rank="1000"/>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5345C-AF9F-47A2-979D-C75E0DEC67A9}">
  <dimension ref="A2:H9"/>
  <sheetViews>
    <sheetView workbookViewId="0">
      <selection activeCell="H8" sqref="H8"/>
    </sheetView>
  </sheetViews>
  <sheetFormatPr defaultRowHeight="14.5" x14ac:dyDescent="0.35"/>
  <sheetData>
    <row r="2" spans="1:8" x14ac:dyDescent="0.35">
      <c r="A2" t="s">
        <v>397</v>
      </c>
      <c r="B2" t="s">
        <v>515</v>
      </c>
      <c r="C2" t="b">
        <f>NOT(ISBLANK(B2))</f>
        <v>1</v>
      </c>
    </row>
    <row r="3" spans="1:8" x14ac:dyDescent="0.35">
      <c r="A3" t="s">
        <v>513</v>
      </c>
      <c r="B3">
        <v>28</v>
      </c>
      <c r="C3" t="b">
        <f>AND(NOT(ISBLANK(B3)))</f>
        <v>1</v>
      </c>
    </row>
    <row r="4" spans="1:8" x14ac:dyDescent="0.35">
      <c r="A4" t="s">
        <v>514</v>
      </c>
    </row>
    <row r="7" spans="1:8" x14ac:dyDescent="0.35">
      <c r="E7" t="s">
        <v>397</v>
      </c>
      <c r="G7" t="b">
        <f>NOT(ISBLANK(F7))</f>
        <v>0</v>
      </c>
      <c r="H7" t="b">
        <f>AND(NOT(ISBLANK(G8)))</f>
        <v>0</v>
      </c>
    </row>
    <row r="8" spans="1:8" x14ac:dyDescent="0.35">
      <c r="E8" t="s">
        <v>513</v>
      </c>
    </row>
    <row r="9" spans="1:8" x14ac:dyDescent="0.35">
      <c r="E9" t="s">
        <v>514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24DF5-D636-4E41-80B3-AD6CBAA4EB4C}">
  <dimension ref="A1:I33"/>
  <sheetViews>
    <sheetView topLeftCell="A18" workbookViewId="0">
      <selection activeCell="D27" sqref="D27"/>
    </sheetView>
  </sheetViews>
  <sheetFormatPr defaultRowHeight="14.5" x14ac:dyDescent="0.35"/>
  <cols>
    <col min="1" max="1" width="13.36328125" customWidth="1"/>
    <col min="2" max="2" width="11.08984375" customWidth="1"/>
    <col min="3" max="3" width="16.81640625" customWidth="1"/>
    <col min="4" max="4" width="13.6328125" customWidth="1"/>
  </cols>
  <sheetData>
    <row r="1" spans="1:7" ht="15.5" x14ac:dyDescent="0.35">
      <c r="A1" s="7" t="s">
        <v>33</v>
      </c>
      <c r="B1" s="7" t="s">
        <v>232</v>
      </c>
      <c r="C1" s="7" t="s">
        <v>233</v>
      </c>
      <c r="D1" s="7" t="s">
        <v>234</v>
      </c>
      <c r="E1" s="7" t="s">
        <v>235</v>
      </c>
      <c r="F1" s="7" t="s">
        <v>236</v>
      </c>
      <c r="G1" s="7" t="s">
        <v>237</v>
      </c>
    </row>
    <row r="2" spans="1:7" x14ac:dyDescent="0.35">
      <c r="A2" s="8" t="s">
        <v>238</v>
      </c>
      <c r="B2" s="8" t="s">
        <v>239</v>
      </c>
      <c r="C2" s="9">
        <v>25</v>
      </c>
      <c r="D2" s="9">
        <v>536</v>
      </c>
      <c r="E2" s="9">
        <v>41</v>
      </c>
      <c r="F2" s="9">
        <v>63</v>
      </c>
      <c r="G2" s="9">
        <v>45</v>
      </c>
    </row>
    <row r="3" spans="1:7" x14ac:dyDescent="0.35">
      <c r="A3" s="8" t="s">
        <v>240</v>
      </c>
      <c r="B3" s="8" t="s">
        <v>241</v>
      </c>
      <c r="C3" s="9">
        <v>36</v>
      </c>
      <c r="D3" s="9">
        <v>250</v>
      </c>
      <c r="E3" s="9">
        <v>36</v>
      </c>
      <c r="F3" s="9">
        <v>30</v>
      </c>
      <c r="G3" s="9">
        <v>36</v>
      </c>
    </row>
    <row r="4" spans="1:7" x14ac:dyDescent="0.35">
      <c r="A4" s="8" t="s">
        <v>242</v>
      </c>
      <c r="B4" s="8" t="s">
        <v>243</v>
      </c>
      <c r="C4" s="9">
        <v>45</v>
      </c>
      <c r="D4" s="9">
        <v>778</v>
      </c>
      <c r="E4" s="9">
        <v>47</v>
      </c>
      <c r="F4" s="9">
        <v>20</v>
      </c>
      <c r="G4" s="9">
        <v>47</v>
      </c>
    </row>
    <row r="5" spans="1:7" x14ac:dyDescent="0.35">
      <c r="A5" s="8" t="s">
        <v>244</v>
      </c>
      <c r="B5" s="8" t="s">
        <v>245</v>
      </c>
      <c r="C5" s="9">
        <v>63</v>
      </c>
      <c r="D5" s="9">
        <v>410</v>
      </c>
      <c r="E5" s="9">
        <v>65</v>
      </c>
      <c r="F5" s="9">
        <v>40</v>
      </c>
      <c r="G5" s="9">
        <v>65</v>
      </c>
    </row>
    <row r="6" spans="1:7" x14ac:dyDescent="0.35">
      <c r="A6" s="8" t="s">
        <v>246</v>
      </c>
      <c r="B6" s="8" t="s">
        <v>247</v>
      </c>
      <c r="C6" s="9">
        <v>15</v>
      </c>
      <c r="D6" s="9">
        <v>380</v>
      </c>
      <c r="E6" s="9">
        <v>85</v>
      </c>
      <c r="F6" s="9">
        <v>50</v>
      </c>
      <c r="G6" s="9">
        <v>85</v>
      </c>
    </row>
    <row r="7" spans="1:7" x14ac:dyDescent="0.35">
      <c r="A7" s="8" t="s">
        <v>248</v>
      </c>
      <c r="B7" s="8" t="s">
        <v>249</v>
      </c>
      <c r="C7" s="9">
        <v>36</v>
      </c>
      <c r="D7" s="9">
        <v>120</v>
      </c>
      <c r="E7" s="9">
        <v>74</v>
      </c>
      <c r="F7" s="9">
        <v>60</v>
      </c>
      <c r="G7" s="9">
        <v>74</v>
      </c>
    </row>
    <row r="8" spans="1:7" x14ac:dyDescent="0.35">
      <c r="A8" s="8" t="s">
        <v>250</v>
      </c>
      <c r="B8" s="8" t="s">
        <v>251</v>
      </c>
      <c r="C8" s="9">
        <v>44</v>
      </c>
      <c r="D8" s="9">
        <v>250</v>
      </c>
      <c r="E8" s="9">
        <v>55</v>
      </c>
      <c r="F8" s="9">
        <v>70</v>
      </c>
      <c r="G8" s="9">
        <v>60</v>
      </c>
    </row>
    <row r="9" spans="1:7" x14ac:dyDescent="0.35">
      <c r="A9" s="8" t="s">
        <v>252</v>
      </c>
      <c r="B9" s="8" t="s">
        <v>253</v>
      </c>
      <c r="C9" s="9">
        <v>28</v>
      </c>
      <c r="D9" s="9">
        <v>352</v>
      </c>
      <c r="E9" s="9">
        <v>64</v>
      </c>
      <c r="F9" s="9">
        <v>98</v>
      </c>
      <c r="G9" s="9">
        <v>72</v>
      </c>
    </row>
    <row r="10" spans="1:7" x14ac:dyDescent="0.35">
      <c r="A10" s="8" t="s">
        <v>254</v>
      </c>
      <c r="B10" s="8" t="s">
        <v>255</v>
      </c>
      <c r="C10" s="9">
        <v>39</v>
      </c>
      <c r="D10" s="9">
        <v>448</v>
      </c>
      <c r="E10" s="9">
        <v>44</v>
      </c>
      <c r="F10" s="9">
        <v>55</v>
      </c>
      <c r="G10" s="9">
        <v>56</v>
      </c>
    </row>
    <row r="26" spans="1:9" x14ac:dyDescent="0.35">
      <c r="A26" s="10" t="s">
        <v>396</v>
      </c>
      <c r="B26" s="10" t="s">
        <v>397</v>
      </c>
      <c r="C26" s="10" t="s">
        <v>398</v>
      </c>
      <c r="D26" s="10" t="s">
        <v>399</v>
      </c>
    </row>
    <row r="27" spans="1:9" x14ac:dyDescent="0.35">
      <c r="A27" s="10">
        <v>1</v>
      </c>
      <c r="B27" s="10" t="s">
        <v>400</v>
      </c>
      <c r="C27" s="10" t="s">
        <v>405</v>
      </c>
      <c r="D27" s="10" t="s">
        <v>408</v>
      </c>
    </row>
    <row r="28" spans="1:9" x14ac:dyDescent="0.35">
      <c r="A28" s="10">
        <v>2</v>
      </c>
      <c r="B28" s="10" t="s">
        <v>401</v>
      </c>
      <c r="C28" s="10" t="s">
        <v>406</v>
      </c>
      <c r="D28" s="10" t="s">
        <v>409</v>
      </c>
      <c r="F28" t="b" cm="1">
        <f t="array" ref="F28:I33">NOT(ISBLANK(A26:D31))</f>
        <v>1</v>
      </c>
      <c r="G28" t="b">
        <v>1</v>
      </c>
      <c r="H28" t="b">
        <v>1</v>
      </c>
      <c r="I28" t="b">
        <v>1</v>
      </c>
    </row>
    <row r="29" spans="1:9" x14ac:dyDescent="0.35">
      <c r="A29" s="10">
        <v>3</v>
      </c>
      <c r="B29" s="10" t="s">
        <v>402</v>
      </c>
      <c r="C29" s="10" t="s">
        <v>405</v>
      </c>
      <c r="D29" s="10" t="s">
        <v>408</v>
      </c>
      <c r="F29" t="b">
        <v>1</v>
      </c>
      <c r="G29" t="b">
        <v>1</v>
      </c>
      <c r="H29" t="b">
        <v>1</v>
      </c>
      <c r="I29" t="b">
        <v>1</v>
      </c>
    </row>
    <row r="30" spans="1:9" x14ac:dyDescent="0.35">
      <c r="A30" s="10">
        <v>4</v>
      </c>
      <c r="B30" s="10" t="s">
        <v>403</v>
      </c>
      <c r="C30" s="10" t="s">
        <v>407</v>
      </c>
      <c r="D30" s="10" t="s">
        <v>410</v>
      </c>
      <c r="F30" t="b">
        <v>1</v>
      </c>
      <c r="G30" t="b">
        <v>1</v>
      </c>
      <c r="H30" t="b">
        <v>1</v>
      </c>
      <c r="I30" t="b">
        <v>1</v>
      </c>
    </row>
    <row r="31" spans="1:9" x14ac:dyDescent="0.35">
      <c r="A31" s="10">
        <v>5</v>
      </c>
      <c r="B31" s="10" t="s">
        <v>404</v>
      </c>
      <c r="C31" s="10" t="s">
        <v>406</v>
      </c>
      <c r="D31" s="10" t="s">
        <v>409</v>
      </c>
      <c r="F31" t="b">
        <v>1</v>
      </c>
      <c r="G31" t="b">
        <v>1</v>
      </c>
      <c r="H31" t="b">
        <v>1</v>
      </c>
      <c r="I31" t="b">
        <v>1</v>
      </c>
    </row>
    <row r="32" spans="1:9" x14ac:dyDescent="0.35">
      <c r="F32" t="b">
        <v>1</v>
      </c>
      <c r="G32" t="b">
        <v>1</v>
      </c>
      <c r="H32" t="b">
        <v>1</v>
      </c>
      <c r="I32" t="b">
        <v>1</v>
      </c>
    </row>
    <row r="33" spans="6:9" x14ac:dyDescent="0.35">
      <c r="F33" t="b">
        <v>1</v>
      </c>
      <c r="G33" t="b">
        <v>1</v>
      </c>
      <c r="H33" t="b">
        <v>1</v>
      </c>
      <c r="I33" t="b">
        <v>1</v>
      </c>
    </row>
  </sheetData>
  <conditionalFormatting sqref="A26:D31">
    <cfRule type="expression" dxfId="0" priority="1">
      <formula>ISODD(ROW())</formula>
    </cfRule>
  </conditionalFormatting>
  <dataValidations count="6">
    <dataValidation type="whole" allowBlank="1" showInputMessage="1" showErrorMessage="1" sqref="A26:A31" xr:uid="{E3CF9F78-3445-4478-8185-F64E3BF403D8}">
      <formula1>0</formula1>
      <formula2>10</formula2>
    </dataValidation>
    <dataValidation type="list" allowBlank="1" showInputMessage="1" showErrorMessage="1" sqref="B26:B31" xr:uid="{5134AA68-FA06-44E1-AB95-C714491DBC6A}">
      <formula1>"NISHA,ABHI,KUKU,CHUCHU,ABHISHEK"</formula1>
    </dataValidation>
    <dataValidation type="list" allowBlank="1" showInputMessage="1" showErrorMessage="1" sqref="C26:C31" xr:uid="{8CB2F182-4211-4042-8A86-4AF27AC9895C}">
      <formula1>"DATA ANALYTICS,DATA SCIENCE,JAVA DEVLOPER"</formula1>
    </dataValidation>
    <dataValidation type="list" allowBlank="1" showInputMessage="1" showErrorMessage="1" sqref="D26:D31" xr:uid="{BFD8A429-60E9-4323-ABC6-32603B01D37C}">
      <formula1>"DA001,DS003,JD005,"</formula1>
    </dataValidation>
    <dataValidation type="whole" allowBlank="1" showInputMessage="1" showErrorMessage="1" sqref="C1:G10" xr:uid="{09B89CA3-EB8A-42F6-8494-7C6818329F09}">
      <formula1>0</formula1>
      <formula2>100</formula2>
    </dataValidation>
    <dataValidation type="list" allowBlank="1" showInputMessage="1" showErrorMessage="1" sqref="B1:B10" xr:uid="{D11404E6-4896-44D3-819E-FDCA57A956BC}">
      <formula1>"JANUARY,FEBUARY,MARCH,APRIL,MAY,JUNE,JULY,AUGUST,SEPTEMBER"</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1D2FB-8BB6-4961-94E3-34023FAA7404}">
  <dimension ref="A1:M16"/>
  <sheetViews>
    <sheetView workbookViewId="0">
      <selection activeCell="J17" sqref="J17"/>
    </sheetView>
  </sheetViews>
  <sheetFormatPr defaultRowHeight="14.5" x14ac:dyDescent="0.35"/>
  <cols>
    <col min="1" max="1" width="25.36328125" customWidth="1"/>
    <col min="9" max="9" width="19.1796875" customWidth="1"/>
  </cols>
  <sheetData>
    <row r="1" spans="1:13" x14ac:dyDescent="0.35">
      <c r="A1" s="11" t="s">
        <v>516</v>
      </c>
      <c r="B1" s="11" t="s">
        <v>517</v>
      </c>
      <c r="C1" s="11" t="s">
        <v>518</v>
      </c>
      <c r="I1" s="11" t="s">
        <v>0</v>
      </c>
      <c r="J1" s="11" t="s">
        <v>529</v>
      </c>
      <c r="K1" s="11" t="s">
        <v>530</v>
      </c>
      <c r="L1" s="11" t="s">
        <v>531</v>
      </c>
      <c r="M1" s="11" t="s">
        <v>532</v>
      </c>
    </row>
    <row r="2" spans="1:13" x14ac:dyDescent="0.35">
      <c r="A2" s="11" t="s">
        <v>519</v>
      </c>
      <c r="B2" s="11" t="s">
        <v>520</v>
      </c>
      <c r="C2" s="11">
        <v>1000</v>
      </c>
      <c r="I2" s="11" t="s">
        <v>533</v>
      </c>
      <c r="J2" s="11">
        <v>38</v>
      </c>
      <c r="K2" s="11">
        <v>58</v>
      </c>
      <c r="L2" s="11">
        <v>66</v>
      </c>
      <c r="M2" s="11">
        <v>49</v>
      </c>
    </row>
    <row r="3" spans="1:13" x14ac:dyDescent="0.35">
      <c r="A3" s="11" t="s">
        <v>521</v>
      </c>
      <c r="B3" s="11" t="s">
        <v>522</v>
      </c>
      <c r="C3" s="11">
        <v>2000</v>
      </c>
      <c r="I3" s="11" t="s">
        <v>7</v>
      </c>
      <c r="J3" s="11">
        <v>88</v>
      </c>
      <c r="K3" s="11">
        <v>92</v>
      </c>
      <c r="L3" s="11">
        <v>74</v>
      </c>
      <c r="M3" s="11">
        <v>90</v>
      </c>
    </row>
    <row r="4" spans="1:13" x14ac:dyDescent="0.35">
      <c r="A4" s="11" t="s">
        <v>523</v>
      </c>
      <c r="B4" s="11" t="s">
        <v>524</v>
      </c>
      <c r="C4" s="11">
        <v>3000</v>
      </c>
      <c r="I4" s="11" t="s">
        <v>523</v>
      </c>
      <c r="J4" s="11">
        <v>57</v>
      </c>
      <c r="K4" s="11">
        <v>77</v>
      </c>
      <c r="L4" s="11">
        <v>91</v>
      </c>
      <c r="M4" s="11">
        <v>91</v>
      </c>
    </row>
    <row r="5" spans="1:13" x14ac:dyDescent="0.35">
      <c r="I5" s="11" t="s">
        <v>534</v>
      </c>
      <c r="J5" s="11">
        <v>82</v>
      </c>
      <c r="K5" s="11">
        <v>56</v>
      </c>
      <c r="L5" s="11">
        <v>45</v>
      </c>
      <c r="M5" s="11">
        <v>95</v>
      </c>
    </row>
    <row r="6" spans="1:13" x14ac:dyDescent="0.35">
      <c r="I6" s="11" t="s">
        <v>535</v>
      </c>
      <c r="J6" s="11">
        <v>55</v>
      </c>
      <c r="K6" s="11">
        <v>55</v>
      </c>
      <c r="L6" s="11">
        <v>65</v>
      </c>
      <c r="M6" s="11">
        <v>75</v>
      </c>
    </row>
    <row r="7" spans="1:13" x14ac:dyDescent="0.35">
      <c r="A7" s="11" t="s">
        <v>525</v>
      </c>
      <c r="D7" t="str">
        <f>VLOOKUP("TOM",B1:C4,1,TRUE)</f>
        <v>Q4 2013</v>
      </c>
      <c r="E7" t="str">
        <f>VLOOKUP("TOM",A1:C4,2,FALSE)</f>
        <v>Q4 2013</v>
      </c>
      <c r="I7" s="11" t="s">
        <v>536</v>
      </c>
      <c r="J7" s="11">
        <v>44</v>
      </c>
      <c r="K7" s="11">
        <v>69</v>
      </c>
      <c r="L7" s="11">
        <v>80</v>
      </c>
      <c r="M7" s="11">
        <v>90</v>
      </c>
    </row>
    <row r="8" spans="1:13" x14ac:dyDescent="0.35">
      <c r="A8" s="11" t="s">
        <v>526</v>
      </c>
      <c r="D8">
        <f>VLOOKUP("TOM",A1:C4,3,FALSE)</f>
        <v>3000</v>
      </c>
      <c r="I8" s="11" t="s">
        <v>537</v>
      </c>
      <c r="J8" s="11">
        <v>75</v>
      </c>
      <c r="K8" s="11">
        <v>51</v>
      </c>
      <c r="L8" s="11">
        <v>57</v>
      </c>
      <c r="M8" s="11">
        <v>84</v>
      </c>
    </row>
    <row r="9" spans="1:13" x14ac:dyDescent="0.35">
      <c r="A9" s="11" t="s">
        <v>527</v>
      </c>
      <c r="G9">
        <f>VLOOKUP(1500,C2:C4,1)</f>
        <v>1000</v>
      </c>
      <c r="I9" s="11" t="s">
        <v>538</v>
      </c>
      <c r="J9" s="11">
        <v>38</v>
      </c>
      <c r="K9" s="11">
        <v>37</v>
      </c>
      <c r="L9" s="11">
        <v>51</v>
      </c>
      <c r="M9" s="11">
        <v>56</v>
      </c>
    </row>
    <row r="10" spans="1:13" x14ac:dyDescent="0.35">
      <c r="A10" s="11" t="s">
        <v>528</v>
      </c>
      <c r="G10" t="e">
        <f>VLOOKUP("T",A1:C4,1,FALSE)</f>
        <v>#N/A</v>
      </c>
      <c r="H10" t="str">
        <f>VLOOKUP("T",A1:C4,1)</f>
        <v>Jane</v>
      </c>
    </row>
    <row r="13" spans="1:13" x14ac:dyDescent="0.35">
      <c r="I13" s="11" t="s">
        <v>539</v>
      </c>
    </row>
    <row r="14" spans="1:13" ht="52.5" x14ac:dyDescent="0.35">
      <c r="I14" s="12" t="s">
        <v>540</v>
      </c>
      <c r="J14">
        <f>VLOOKUP("BRAD",I1:M9,2,FALSE)</f>
        <v>82</v>
      </c>
    </row>
    <row r="15" spans="1:13" ht="52.5" x14ac:dyDescent="0.35">
      <c r="I15" s="12" t="s">
        <v>541</v>
      </c>
      <c r="J15">
        <f>VLOOKUP("MARIA",I1:M9,4,FALSE)</f>
        <v>80</v>
      </c>
    </row>
    <row r="16" spans="1:13" x14ac:dyDescent="0.35">
      <c r="I16" s="11" t="s">
        <v>542</v>
      </c>
      <c r="J16">
        <f>VLOOKUP("JILL",I1:M9,3,FALSE)</f>
        <v>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58149-85B2-4EE5-A5D2-15F3C0550055}">
  <dimension ref="A1:G23"/>
  <sheetViews>
    <sheetView topLeftCell="A5" zoomScale="74" workbookViewId="0">
      <selection activeCell="L21" sqref="L21"/>
    </sheetView>
  </sheetViews>
  <sheetFormatPr defaultRowHeight="14.5" x14ac:dyDescent="0.35"/>
  <cols>
    <col min="1" max="1" width="14.36328125" customWidth="1"/>
    <col min="2" max="2" width="17.6328125" customWidth="1"/>
  </cols>
  <sheetData>
    <row r="1" spans="1:7" x14ac:dyDescent="0.35">
      <c r="A1" s="11" t="s">
        <v>543</v>
      </c>
      <c r="B1" s="11" t="s">
        <v>544</v>
      </c>
      <c r="C1" s="11" t="s">
        <v>545</v>
      </c>
      <c r="D1" s="11" t="s">
        <v>546</v>
      </c>
    </row>
    <row r="2" spans="1:7" x14ac:dyDescent="0.35">
      <c r="A2" s="11" t="s">
        <v>547</v>
      </c>
      <c r="B2" s="11">
        <v>10</v>
      </c>
      <c r="C2" s="11">
        <v>15</v>
      </c>
      <c r="D2" s="11">
        <v>5</v>
      </c>
    </row>
    <row r="3" spans="1:7" x14ac:dyDescent="0.35">
      <c r="A3" s="11" t="s">
        <v>548</v>
      </c>
      <c r="B3" s="13">
        <v>5</v>
      </c>
      <c r="C3" s="14">
        <v>1.2</v>
      </c>
      <c r="D3" s="14">
        <v>2.1</v>
      </c>
    </row>
    <row r="8" spans="1:7" x14ac:dyDescent="0.35">
      <c r="A8" s="11" t="s">
        <v>549</v>
      </c>
      <c r="C8">
        <f>HLOOKUP("Apple",A1:D3,2,FALSE)</f>
        <v>10</v>
      </c>
    </row>
    <row r="9" spans="1:7" x14ac:dyDescent="0.35">
      <c r="A9" s="11" t="s">
        <v>550</v>
      </c>
      <c r="C9">
        <f>HLOOKUP("apple",A1:D3,3,FALSE)</f>
        <v>5</v>
      </c>
    </row>
    <row r="10" spans="1:7" x14ac:dyDescent="0.35">
      <c r="A10" s="11" t="s">
        <v>551</v>
      </c>
      <c r="C10" t="e">
        <f>HLOOKUP("papaya",A1:D3,3,FALSE)</f>
        <v>#N/A</v>
      </c>
      <c r="D10" t="e">
        <f>HLOOKUP("papaya",A1:D3,3,FALSE)</f>
        <v>#N/A</v>
      </c>
    </row>
    <row r="14" spans="1:7" x14ac:dyDescent="0.35">
      <c r="A14" s="11" t="s">
        <v>0</v>
      </c>
      <c r="B14" s="11" t="s">
        <v>552</v>
      </c>
      <c r="C14" s="11" t="s">
        <v>553</v>
      </c>
      <c r="D14" s="11" t="s">
        <v>554</v>
      </c>
      <c r="E14" s="11" t="s">
        <v>518</v>
      </c>
      <c r="F14" s="11" t="s">
        <v>555</v>
      </c>
      <c r="G14" s="11" t="s">
        <v>556</v>
      </c>
    </row>
    <row r="15" spans="1:7" x14ac:dyDescent="0.35">
      <c r="A15" s="11" t="s">
        <v>557</v>
      </c>
      <c r="B15" s="11">
        <v>1002</v>
      </c>
      <c r="C15" s="11" t="s">
        <v>2</v>
      </c>
      <c r="D15" s="11">
        <v>124</v>
      </c>
      <c r="E15" s="13">
        <v>10000</v>
      </c>
      <c r="F15" s="11">
        <v>20</v>
      </c>
      <c r="G15" s="13">
        <v>1000</v>
      </c>
    </row>
    <row r="16" spans="1:7" x14ac:dyDescent="0.35">
      <c r="A16" s="11" t="s">
        <v>558</v>
      </c>
      <c r="B16" s="11">
        <v>1003</v>
      </c>
      <c r="C16" s="11" t="s">
        <v>5</v>
      </c>
      <c r="D16" s="11">
        <v>542</v>
      </c>
      <c r="E16" s="13">
        <v>5000</v>
      </c>
      <c r="F16" s="11">
        <v>4</v>
      </c>
      <c r="G16" s="13">
        <v>500</v>
      </c>
    </row>
    <row r="17" spans="1:7" ht="26.5" x14ac:dyDescent="0.35">
      <c r="A17" s="12" t="s">
        <v>559</v>
      </c>
      <c r="B17" s="11">
        <v>1005</v>
      </c>
      <c r="C17" s="11" t="s">
        <v>5</v>
      </c>
      <c r="D17" s="11">
        <v>542</v>
      </c>
      <c r="E17" s="13">
        <v>2000</v>
      </c>
      <c r="F17" s="11">
        <v>2</v>
      </c>
      <c r="G17" s="13">
        <v>200</v>
      </c>
    </row>
    <row r="18" spans="1:7" ht="26.5" x14ac:dyDescent="0.35">
      <c r="A18" s="12" t="s">
        <v>560</v>
      </c>
      <c r="B18" s="11">
        <v>1006</v>
      </c>
      <c r="C18" s="11" t="s">
        <v>2</v>
      </c>
      <c r="D18" s="11">
        <v>124</v>
      </c>
      <c r="E18" s="13">
        <v>9000</v>
      </c>
      <c r="F18" s="11">
        <v>15</v>
      </c>
      <c r="G18" s="13">
        <v>900</v>
      </c>
    </row>
    <row r="19" spans="1:7" x14ac:dyDescent="0.35">
      <c r="A19" s="11" t="s">
        <v>561</v>
      </c>
      <c r="B19" s="11">
        <v>1007</v>
      </c>
      <c r="C19" s="11" t="s">
        <v>5</v>
      </c>
      <c r="D19" s="11">
        <v>542</v>
      </c>
      <c r="E19" s="13">
        <v>15000</v>
      </c>
      <c r="F19" s="11">
        <v>25</v>
      </c>
      <c r="G19" s="13">
        <v>1500</v>
      </c>
    </row>
    <row r="20" spans="1:7" x14ac:dyDescent="0.35">
      <c r="A20" s="11" t="s">
        <v>562</v>
      </c>
      <c r="B20" s="11">
        <v>1008</v>
      </c>
      <c r="C20" s="11" t="s">
        <v>2</v>
      </c>
      <c r="D20" s="11">
        <v>124</v>
      </c>
      <c r="E20" s="13">
        <v>12000</v>
      </c>
      <c r="F20" s="11">
        <v>22</v>
      </c>
      <c r="G20" s="13">
        <v>1350</v>
      </c>
    </row>
    <row r="23" spans="1:7" x14ac:dyDescent="0.35">
      <c r="B23" t="e">
        <f>HLOOKUP("brad pitt",A14:G20,5,FALSE)</f>
        <v>#N/A</v>
      </c>
      <c r="C23" t="e">
        <f>HLOOKUP("brad pitt",E14:G20,1,FALSE)</f>
        <v>#N/A</v>
      </c>
      <c r="E23" t="e">
        <f>HLOOKUP("bradpitt",G14:G20,1,FALSE)</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58E11-0B09-430C-904C-190C3B57BEEE}">
  <dimension ref="A1:K12"/>
  <sheetViews>
    <sheetView workbookViewId="0">
      <selection activeCell="P8" sqref="P8"/>
    </sheetView>
  </sheetViews>
  <sheetFormatPr defaultRowHeight="14.5" x14ac:dyDescent="0.35"/>
  <sheetData>
    <row r="1" spans="1:11" x14ac:dyDescent="0.35">
      <c r="A1" s="11" t="s">
        <v>0</v>
      </c>
      <c r="B1" s="11" t="s">
        <v>529</v>
      </c>
      <c r="C1" s="11" t="s">
        <v>530</v>
      </c>
      <c r="D1" s="11" t="s">
        <v>531</v>
      </c>
      <c r="E1" s="11" t="s">
        <v>532</v>
      </c>
    </row>
    <row r="2" spans="1:11" x14ac:dyDescent="0.35">
      <c r="A2" s="11" t="s">
        <v>533</v>
      </c>
      <c r="B2" s="11">
        <v>38</v>
      </c>
      <c r="C2" s="11">
        <v>58</v>
      </c>
      <c r="D2" s="11">
        <v>66</v>
      </c>
      <c r="E2" s="11">
        <v>49</v>
      </c>
    </row>
    <row r="3" spans="1:11" x14ac:dyDescent="0.35">
      <c r="A3" s="11" t="s">
        <v>7</v>
      </c>
      <c r="B3" s="11">
        <v>88</v>
      </c>
      <c r="C3" s="11">
        <v>92</v>
      </c>
      <c r="D3" s="11">
        <v>74</v>
      </c>
      <c r="E3" s="11">
        <v>90</v>
      </c>
    </row>
    <row r="4" spans="1:11" x14ac:dyDescent="0.35">
      <c r="A4" s="11" t="s">
        <v>523</v>
      </c>
      <c r="B4" s="11">
        <v>57</v>
      </c>
      <c r="C4" s="11">
        <v>77</v>
      </c>
      <c r="D4" s="11">
        <v>91</v>
      </c>
      <c r="E4" s="11">
        <v>91</v>
      </c>
    </row>
    <row r="5" spans="1:11" x14ac:dyDescent="0.35">
      <c r="A5" s="11" t="s">
        <v>534</v>
      </c>
      <c r="B5" s="11">
        <v>82</v>
      </c>
      <c r="C5" s="11">
        <v>56</v>
      </c>
      <c r="D5" s="11">
        <v>45</v>
      </c>
      <c r="E5" s="11">
        <v>95</v>
      </c>
    </row>
    <row r="6" spans="1:11" x14ac:dyDescent="0.35">
      <c r="A6" s="11" t="s">
        <v>535</v>
      </c>
      <c r="B6" s="11">
        <v>55</v>
      </c>
      <c r="C6" s="11">
        <v>55</v>
      </c>
      <c r="D6" s="11">
        <v>65</v>
      </c>
      <c r="E6" s="11">
        <v>75</v>
      </c>
    </row>
    <row r="7" spans="1:11" x14ac:dyDescent="0.35">
      <c r="A7" s="11" t="s">
        <v>536</v>
      </c>
      <c r="B7" s="11">
        <v>44</v>
      </c>
      <c r="C7" s="11">
        <v>69</v>
      </c>
      <c r="D7" s="11">
        <v>80</v>
      </c>
      <c r="E7" s="11">
        <v>90</v>
      </c>
    </row>
    <row r="8" spans="1:11" x14ac:dyDescent="0.35">
      <c r="A8" s="11" t="s">
        <v>537</v>
      </c>
      <c r="B8" s="11">
        <v>75</v>
      </c>
      <c r="C8" s="11">
        <v>51</v>
      </c>
      <c r="D8" s="11">
        <v>57</v>
      </c>
      <c r="E8" s="11">
        <v>84</v>
      </c>
    </row>
    <row r="9" spans="1:11" x14ac:dyDescent="0.35">
      <c r="A9" s="11" t="s">
        <v>538</v>
      </c>
      <c r="B9" s="11">
        <v>38</v>
      </c>
      <c r="C9" s="11">
        <v>37</v>
      </c>
      <c r="D9" s="11">
        <v>51</v>
      </c>
      <c r="E9" s="11">
        <v>56</v>
      </c>
    </row>
    <row r="12" spans="1:11" x14ac:dyDescent="0.35">
      <c r="C12">
        <f>_xlfn.XLOOKUP("brad",A1:A9,C1:C9)</f>
        <v>56</v>
      </c>
      <c r="E12">
        <f>_xlfn.XLOOKUP("tom",A1:A9,B1:B9)</f>
        <v>57</v>
      </c>
      <c r="G12">
        <f>_xlfn.XLOOKUP("matt",A1:A9,D1:D9)</f>
        <v>66</v>
      </c>
      <c r="I12">
        <f>_xlfn.XLOOKUP("maria",A1:A9,C1:C9)</f>
        <v>69</v>
      </c>
      <c r="K12">
        <f>_xlfn.XLOOKUP("josh",A1:A9,B1:B9)</f>
        <v>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3BF-8FE3-44D5-8576-E014F65F4142}">
  <dimension ref="A1:Q14"/>
  <sheetViews>
    <sheetView workbookViewId="0">
      <selection activeCell="Q15" sqref="Q15"/>
    </sheetView>
  </sheetViews>
  <sheetFormatPr defaultRowHeight="14.5" x14ac:dyDescent="0.35"/>
  <sheetData>
    <row r="1" spans="1:17" ht="18.5" x14ac:dyDescent="0.45">
      <c r="A1" s="15" t="s">
        <v>33</v>
      </c>
      <c r="B1" s="15" t="s">
        <v>563</v>
      </c>
      <c r="C1" s="15" t="s">
        <v>564</v>
      </c>
      <c r="D1" s="15" t="s">
        <v>565</v>
      </c>
      <c r="G1" t="s">
        <v>569</v>
      </c>
    </row>
    <row r="2" spans="1:17" ht="15.5" x14ac:dyDescent="0.35">
      <c r="A2" s="16" t="s">
        <v>566</v>
      </c>
      <c r="B2" s="16">
        <v>50</v>
      </c>
      <c r="C2" s="16">
        <v>51</v>
      </c>
      <c r="D2" s="16">
        <v>69</v>
      </c>
      <c r="G2" t="s">
        <v>570</v>
      </c>
      <c r="J2">
        <f>AVERAGE(B2:B6)</f>
        <v>58</v>
      </c>
      <c r="K2">
        <f>AVERAGEA(B1:B6)</f>
        <v>48.333333333333336</v>
      </c>
      <c r="L2">
        <f>AVERAGE(B1:B6)</f>
        <v>58</v>
      </c>
      <c r="M2">
        <f>AVERAGEA(B1:B6)</f>
        <v>48.333333333333336</v>
      </c>
    </row>
    <row r="3" spans="1:17" ht="15.5" x14ac:dyDescent="0.35">
      <c r="A3" s="16" t="s">
        <v>567</v>
      </c>
      <c r="B3" s="16">
        <v>60</v>
      </c>
      <c r="C3" s="16">
        <v>59</v>
      </c>
      <c r="D3" s="16">
        <v>73</v>
      </c>
      <c r="G3" t="s">
        <v>571</v>
      </c>
      <c r="J3">
        <f>AVERAGE(C1:C6)</f>
        <v>54.4</v>
      </c>
      <c r="K3">
        <f>AVERAGE(C1:C6)</f>
        <v>54.4</v>
      </c>
      <c r="M3">
        <f>AVERAGE(C1:C6)</f>
        <v>54.4</v>
      </c>
    </row>
    <row r="4" spans="1:17" ht="15.5" x14ac:dyDescent="0.35">
      <c r="A4" s="16" t="s">
        <v>238</v>
      </c>
      <c r="B4" s="16">
        <v>45</v>
      </c>
      <c r="C4" s="16">
        <v>42</v>
      </c>
      <c r="D4" s="16">
        <v>54</v>
      </c>
    </row>
    <row r="5" spans="1:17" ht="15.5" x14ac:dyDescent="0.35">
      <c r="A5" s="16" t="s">
        <v>252</v>
      </c>
      <c r="B5" s="16">
        <v>65</v>
      </c>
      <c r="C5" s="16">
        <v>58</v>
      </c>
      <c r="D5" s="16">
        <v>75</v>
      </c>
    </row>
    <row r="6" spans="1:17" ht="15.5" x14ac:dyDescent="0.35">
      <c r="A6" s="16" t="s">
        <v>568</v>
      </c>
      <c r="B6" s="16">
        <v>70</v>
      </c>
      <c r="C6" s="16">
        <v>62</v>
      </c>
      <c r="D6" s="16">
        <v>68</v>
      </c>
      <c r="G6" t="s">
        <v>572</v>
      </c>
    </row>
    <row r="7" spans="1:17" x14ac:dyDescent="0.35">
      <c r="G7" t="s">
        <v>573</v>
      </c>
      <c r="L7">
        <f>AVERAGEIF(A1:A6,"jack",B1:D6)</f>
        <v>50</v>
      </c>
      <c r="M7">
        <f>AVERAGEIF(A1:A6,"jack",B1:D6)</f>
        <v>50</v>
      </c>
      <c r="N7">
        <f>AVERAGEIF(A1:A6,"jack",B1:D6)</f>
        <v>50</v>
      </c>
    </row>
    <row r="8" spans="1:17" x14ac:dyDescent="0.35">
      <c r="G8" t="s">
        <v>574</v>
      </c>
      <c r="L8">
        <f>AVERAGEIF(A1:A6,"*a*",B1:D6)</f>
        <v>57.5</v>
      </c>
      <c r="M8">
        <f>AVERAGEIF(A1:A6,"*A*",B1:D6)</f>
        <v>57.5</v>
      </c>
      <c r="N8">
        <f>AVERAGEIF(A1:A6,"*A*",B1:D6)</f>
        <v>57.5</v>
      </c>
    </row>
    <row r="9" spans="1:17" x14ac:dyDescent="0.35">
      <c r="G9" t="s">
        <v>575</v>
      </c>
      <c r="L9">
        <f>AVERAGEIF(B1:D6,"&gt;50")</f>
        <v>63.666666666666664</v>
      </c>
      <c r="M9">
        <f>AVERAGEIF(B1:D6,"&gt;50")</f>
        <v>63.666666666666664</v>
      </c>
      <c r="N9">
        <f>AVERAGEIF(B1:D6,"&gt;50")</f>
        <v>63.666666666666664</v>
      </c>
    </row>
    <row r="12" spans="1:17" x14ac:dyDescent="0.35">
      <c r="G12" t="s">
        <v>576</v>
      </c>
    </row>
    <row r="13" spans="1:17" x14ac:dyDescent="0.35">
      <c r="G13" t="s">
        <v>577</v>
      </c>
      <c r="O13">
        <f>AVERAGEIFS(D1:D6,D1:D6,"&gt;69",A1:A6,"&lt;&gt;jigna")</f>
        <v>73</v>
      </c>
      <c r="P13">
        <f>AVERAGEIFS(D1:D6,D1:D6,"&gt;69",A1:A6,"&lt;&gt;jigna")</f>
        <v>73</v>
      </c>
      <c r="Q13">
        <f>AVERAGEIFS(D1:D6,D1:D6,"&gt;69",A1:A6,"&lt;&gt;jigna")</f>
        <v>73</v>
      </c>
    </row>
    <row r="14" spans="1:17" x14ac:dyDescent="0.35">
      <c r="G14" t="s">
        <v>578</v>
      </c>
      <c r="O14">
        <f>AVERAGEIFS(B1:B6,B1:B6,"&gt;65",A1:A6,"*P*")</f>
        <v>70</v>
      </c>
      <c r="P14">
        <f>AVERAGEIFS(B1:B6,B1:B6,"&gt;65",A1:A6,"*P*")</f>
        <v>70</v>
      </c>
      <c r="Q14">
        <f>AVERAGEIFS(B1:B6,B1:B6,"&gt;65",A1:A6,"*p*")</f>
        <v>70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0318-AC17-46E8-BCAA-A74D6CFA9417}">
  <dimension ref="A1:M19"/>
  <sheetViews>
    <sheetView tabSelected="1" topLeftCell="A2" workbookViewId="0">
      <selection activeCell="E20" sqref="E20"/>
    </sheetView>
  </sheetViews>
  <sheetFormatPr defaultRowHeight="14.5" x14ac:dyDescent="0.35"/>
  <cols>
    <col min="1" max="1" width="14.36328125" customWidth="1"/>
    <col min="4" max="4" width="51.54296875" customWidth="1"/>
  </cols>
  <sheetData>
    <row r="1" spans="1:13" ht="18.5" x14ac:dyDescent="0.45">
      <c r="A1" s="17" t="s">
        <v>579</v>
      </c>
      <c r="B1" s="17" t="s">
        <v>580</v>
      </c>
    </row>
    <row r="2" spans="1:13" ht="15.5" x14ac:dyDescent="0.35">
      <c r="A2" s="18" t="s">
        <v>581</v>
      </c>
      <c r="B2" s="18">
        <v>50</v>
      </c>
      <c r="D2" t="s">
        <v>586</v>
      </c>
    </row>
    <row r="3" spans="1:13" ht="15.5" x14ac:dyDescent="0.35">
      <c r="A3" s="18" t="s">
        <v>582</v>
      </c>
      <c r="B3" s="18">
        <v>67</v>
      </c>
      <c r="D3" t="s">
        <v>587</v>
      </c>
      <c r="E3">
        <f>COUNT(A1:B6)</f>
        <v>5</v>
      </c>
    </row>
    <row r="4" spans="1:13" ht="15.5" x14ac:dyDescent="0.35">
      <c r="A4" s="18" t="s">
        <v>583</v>
      </c>
      <c r="B4" s="18">
        <v>85</v>
      </c>
    </row>
    <row r="5" spans="1:13" ht="15.5" x14ac:dyDescent="0.35">
      <c r="A5" s="18" t="s">
        <v>584</v>
      </c>
      <c r="B5" s="18">
        <v>40</v>
      </c>
    </row>
    <row r="6" spans="1:13" ht="15.5" x14ac:dyDescent="0.35">
      <c r="A6" s="18" t="s">
        <v>585</v>
      </c>
      <c r="B6" s="18">
        <v>35</v>
      </c>
      <c r="D6" t="s">
        <v>588</v>
      </c>
    </row>
    <row r="7" spans="1:13" x14ac:dyDescent="0.35">
      <c r="D7" t="s">
        <v>589</v>
      </c>
      <c r="E7">
        <f>COUNTIF(B1:B6,"&gt;50")</f>
        <v>2</v>
      </c>
    </row>
    <row r="8" spans="1:13" x14ac:dyDescent="0.35">
      <c r="D8" t="s">
        <v>590</v>
      </c>
      <c r="E8">
        <f>COUNTIF(A1:A6,"*O*")</f>
        <v>2</v>
      </c>
    </row>
    <row r="9" spans="1:13" x14ac:dyDescent="0.35">
      <c r="D9" t="s">
        <v>591</v>
      </c>
      <c r="E9">
        <f>COUNTIF(A1:A6,"onion")</f>
        <v>1</v>
      </c>
    </row>
    <row r="10" spans="1:13" x14ac:dyDescent="0.35">
      <c r="D10" t="s">
        <v>592</v>
      </c>
      <c r="E10">
        <f>COUNTIF(A1:A6,"*")</f>
        <v>6</v>
      </c>
    </row>
    <row r="13" spans="1:13" x14ac:dyDescent="0.35">
      <c r="D13" t="s">
        <v>593</v>
      </c>
    </row>
    <row r="14" spans="1:13" x14ac:dyDescent="0.35">
      <c r="D14" t="s">
        <v>594</v>
      </c>
      <c r="M14">
        <f>COUNTIFS(B1:B6,"&gt;35",A1:A6,"*i*")</f>
        <v>3</v>
      </c>
    </row>
    <row r="15" spans="1:13" x14ac:dyDescent="0.35">
      <c r="D15" t="s">
        <v>595</v>
      </c>
      <c r="M15">
        <f>COUNTIFS(A1:A6,"*a*",B1:B6,"&gt;67")</f>
        <v>1</v>
      </c>
    </row>
    <row r="18" spans="4:5" x14ac:dyDescent="0.35">
      <c r="D18" t="s">
        <v>596</v>
      </c>
    </row>
    <row r="19" spans="4:5" x14ac:dyDescent="0.35">
      <c r="D19" t="s">
        <v>597</v>
      </c>
      <c r="E19">
        <f>COUNTBLANK(A1:B8)</f>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26AEA-40E6-46F9-BA11-45AADC97E4DF}">
  <dimension ref="A1"/>
  <sheetViews>
    <sheetView workbookViewId="0"/>
  </sheetViews>
  <sheetFormatPr defaultRowHeight="14.5" x14ac:dyDescent="0.3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D0121-A7AF-49C4-A1AB-04C2790A01E9}">
  <dimension ref="A1"/>
  <sheetViews>
    <sheetView workbookViewId="0"/>
  </sheetViews>
  <sheetFormatPr defaultRowHeight="14.5" x14ac:dyDescent="0.3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1CA6A-3B2C-480D-9DA2-999ECBACB118}">
  <dimension ref="A1"/>
  <sheetViews>
    <sheetView workbookViewId="0"/>
  </sheetViews>
  <sheetFormatPr defaultRowHeight="14.5" x14ac:dyDescent="0.3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AEF63-2FBA-43A9-A162-0AE96D3AD61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Sheet2</vt:lpstr>
      <vt:lpstr>Sheet3</vt:lpstr>
      <vt:lpstr>Sheet4</vt:lpstr>
      <vt:lpstr>Sheet5</vt:lpstr>
      <vt:lpstr>Sheet6</vt:lpstr>
      <vt:lpstr>Sheet7</vt:lpstr>
      <vt:lpstr>Sheet8</vt:lpstr>
      <vt:lpstr>Sheet9</vt:lpstr>
      <vt:lpstr>Sheet13</vt:lpstr>
      <vt:lpstr>Sheet10</vt:lpstr>
      <vt:lpstr>Sheet11</vt:lpstr>
      <vt:lpstr>Sheet12</vt:lpstr>
      <vt:lpstr>CHART</vt:lpstr>
      <vt:lpstr>SORT &amp; FILTER</vt:lpstr>
      <vt:lpstr>CONDITIONAL FORMATING</vt:lpstr>
      <vt:lpstr>NAMRANGE</vt:lpstr>
      <vt:lpstr>DATA VALIDATION</vt:lpstr>
      <vt:lpstr>VLOOKUP</vt:lpstr>
      <vt:lpstr>HLOOKUP</vt:lpstr>
      <vt:lpstr>xlookup</vt:lpstr>
      <vt:lpstr>avg</vt:lpstr>
      <vt:lpstr>count</vt:lpstr>
      <vt:lpstr>text</vt:lpstr>
      <vt:lpstr>date</vt:lpstr>
      <vt:lpstr>pivot</vt:lpstr>
      <vt:lpstr>macros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nishamakwana1133@outlook.com</dc:creator>
  <cp:lastModifiedBy>nishamakwana1133@outlook.com</cp:lastModifiedBy>
  <dcterms:created xsi:type="dcterms:W3CDTF">2024-09-24T06:56:09Z</dcterms:created>
  <dcterms:modified xsi:type="dcterms:W3CDTF">2024-09-26T17:37:24Z</dcterms:modified>
</cp:coreProperties>
</file>