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11490" windowHeight="4635" activeTab="6"/>
  </bookViews>
  <sheets>
    <sheet name="Problem 1" sheetId="1" r:id="rId1"/>
    <sheet name="Problem 2" sheetId="3" r:id="rId2"/>
    <sheet name="Problem 3" sheetId="4" r:id="rId3"/>
    <sheet name="Problem 4" sheetId="5" r:id="rId4"/>
    <sheet name="Problem 5" sheetId="6" r:id="rId5"/>
    <sheet name="Problem 6" sheetId="9" r:id="rId6"/>
    <sheet name="Problem 7"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 i="8" l="1"/>
  <c r="Q15" i="8"/>
  <c r="P16" i="8"/>
  <c r="Q16" i="8"/>
  <c r="Q20" i="8"/>
  <c r="R20" i="8" s="1"/>
  <c r="S20" i="8" s="1"/>
  <c r="P20" i="8"/>
  <c r="P18" i="8"/>
  <c r="C48" i="1"/>
  <c r="D39" i="4"/>
  <c r="E39" i="4" s="1"/>
  <c r="C39" i="4"/>
  <c r="B39" i="4"/>
  <c r="T20" i="8" l="1"/>
  <c r="Q17" i="8"/>
  <c r="Q18" i="8" s="1"/>
  <c r="R18" i="8" s="1"/>
  <c r="S18" i="8" s="1"/>
  <c r="B41" i="6" l="1"/>
  <c r="C41" i="6" s="1"/>
  <c r="B40" i="6"/>
  <c r="D41" i="6" l="1"/>
  <c r="I33" i="8"/>
  <c r="P31" i="8"/>
  <c r="N30" i="8"/>
  <c r="O30" i="8" s="1"/>
  <c r="N29" i="8"/>
  <c r="O29" i="8" s="1"/>
  <c r="M12" i="9"/>
  <c r="L12" i="9"/>
  <c r="K12" i="9"/>
  <c r="M11" i="9"/>
  <c r="L11" i="9"/>
  <c r="K11" i="9"/>
  <c r="J11"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F17" i="8"/>
  <c r="F18" i="8"/>
  <c r="F19" i="8"/>
  <c r="F20" i="8"/>
  <c r="F3" i="8"/>
  <c r="F4" i="8"/>
  <c r="F5" i="8"/>
  <c r="F6" i="8"/>
  <c r="F7" i="8"/>
  <c r="F8" i="8"/>
  <c r="F9" i="8"/>
  <c r="F10" i="8"/>
  <c r="F11" i="8"/>
  <c r="F12" i="8"/>
  <c r="F13" i="8"/>
  <c r="F14" i="8"/>
  <c r="F15" i="8"/>
  <c r="F16" i="8"/>
  <c r="G2" i="8"/>
  <c r="F2" i="8"/>
  <c r="H12" i="9"/>
  <c r="I12" i="9"/>
  <c r="I4" i="9"/>
  <c r="I5" i="9"/>
  <c r="I6" i="9"/>
  <c r="I7" i="9"/>
  <c r="I8" i="9"/>
  <c r="I9" i="9"/>
  <c r="I10" i="9"/>
  <c r="I11" i="9"/>
  <c r="I3" i="9"/>
  <c r="H4" i="9"/>
  <c r="H5" i="9"/>
  <c r="H6" i="9"/>
  <c r="H7" i="9"/>
  <c r="H8" i="9"/>
  <c r="H9" i="9"/>
  <c r="H10" i="9"/>
  <c r="H11" i="9"/>
  <c r="H3" i="9"/>
  <c r="I2" i="9"/>
  <c r="H2" i="9"/>
  <c r="D31" i="8"/>
  <c r="D32" i="8" s="1"/>
  <c r="E31" i="8"/>
  <c r="E32" i="8" s="1"/>
  <c r="J30" i="8" s="1"/>
  <c r="B45" i="9"/>
  <c r="J29" i="8" l="1"/>
  <c r="I32" i="8"/>
  <c r="O31" i="8"/>
  <c r="O32" i="8" s="1"/>
  <c r="I34" i="8" s="1"/>
  <c r="J34" i="8" s="1"/>
  <c r="F31" i="8"/>
  <c r="I29" i="8" s="1"/>
  <c r="G31" i="8"/>
  <c r="I30" i="8" s="1"/>
  <c r="K30" i="8" s="1"/>
  <c r="C40" i="1"/>
  <c r="K29" i="8" l="1"/>
  <c r="J32" i="8"/>
  <c r="F12" i="9"/>
  <c r="G12" i="9"/>
</calcChain>
</file>

<file path=xl/sharedStrings.xml><?xml version="1.0" encoding="utf-8"?>
<sst xmlns="http://schemas.openxmlformats.org/spreadsheetml/2006/main" count="261" uniqueCount="167">
  <si>
    <t>During the 1980s, the general consensus is that about 5% of the nation’s children had autism. Some claimed that increases certain chemicals in the environment has led to an increase in autism. (a) Write an appropriate hypothesis test for this situation. (b) Give an appropriate test for this hypothesis, stating what are the necessary conditions for performing the test. (c) A recent study examined 384 children and found that 46 showed signs of autism. Perform a test of the hypothesis and state the p-value. (d) What are your conclusions? State how you use the p-value.</t>
  </si>
  <si>
    <t>A company with a fleet of 150 cars found that the emission system of 7 our of the 22 cars tested failed to meet pollution guidelines.</t>
  </si>
  <si>
    <t>(a) Write a hypothesis to test if more than 20% of the entire fleet might be out of compliance. (b) Test the hypothesis based on the binomial distribution and report a p-value. (c) Is the test significant at the 10%, 5%, 1% level?</t>
  </si>
  <si>
    <t>National data in the 1960s showed that about 44% of the adult population had never smoked. (a) State a null and alternative hypothesis to test that the fraction of the 1995 population of adults that had never smoked had increased. (b) A national random sample of 891 adults were interviewed and 463 stated that they had never smoked. Perform a z-test of the hypothesis and give an approriate p-value. (c) Create a 98% confidence interval for the proportion of adults who had never been smokers. (d) Give the value of the power function π(p) for p = 0.46, 0.48, 0.50, 0.52 with the choice of α = 0.02 and a “greater than” alternative hypothesis. (e) Compute the power function for these values if we increase the sample to 1600. Explain why these values increased.</t>
  </si>
  <si>
    <t>One of the lenses in your supply is suspected to have a focal length f of 9.1cm rather than the 9cm claimed by the manufacturer. (a) Write an appropriate hypothesis test for this situation. (b) The focal length f is determined by using the thin lens formula, 1 s1 + 1 s2 = 1 f . 1 Here s1 is the distance from the lens to the object and s2 is the distance from the lens to the real image of the object. The distances s1 and s2 are each independently measured 25 times. The sample mean of the measurements is S¯ 1 = 26.6 centimeters and S¯ 2 = 13.8 centimeters, respectively. The standard deviation of the measurement is 0.1cm for s1 and 0.5cm for s2. Give an estimate ˆf based on these measurements and the thin lens formula. (c) Use the delta method to give the standard deviation of ˆf. (d) Use this to devise a z-test for the hypothesis and report a p-value for the test.</t>
  </si>
  <si>
    <t>The body temperature in degrees Fahrenheit of 52 randomly chosen healthy adults is measured with the following summary of the data: n = 52, x¯ = 98.2846 s = 0.6824. (a) Are the necessary conditions for constructing a valid t-interval satisfied? Explain. (b) Find a 98% confidence interval for the mean body temperature and explain its meaning. (c) Give a two-side hypothesis test for a mean body temperature of 98.6 o Fahrenheit and use the information above to evaluate a test with significance level α = 0.02. (d) Find the power of the test at the parameter value µ = 98.2 and indicate this value using the cutoff value for the test and drawing the sample distribution for the null and alternative hypothesis.</t>
  </si>
  <si>
    <t>In this problem, we will examine the sugar content of several national brands of cereals, here measured as a percentage of weight. children 40.3 55.0 45.7 43.3 50.3 45.9 53.5 43.0 44.2 44.0 33.6 55.1 48.8 50.4 37.8 60.3 46.6 47.4 44.0 adult 20.0 30.2 2.2 7.5 4.4 22.2 16.6 14.5 21.4 3.3 10.0 1.0 4.4 1.3 8.1 6.6 7.8 10.6 10.6 16.2 14.5 4.1 15.8 4.1 2.4 3.5 8.5 4.7 18.4 (a) Give a summary of these two data sets. (b) Create side-by-side boxplots and interpret what you see. (c) Use R to create a 95% confidence interval for the difference in mean sugar content and explain your result.</t>
  </si>
  <si>
    <t>Mean</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</si>
  <si>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</si>
  <si>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</si>
  <si>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</si>
  <si>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</si>
  <si>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</si>
  <si>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</si>
  <si>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</si>
  <si>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</si>
  <si>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</si>
  <si>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</si>
  <si>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</si>
  <si>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Step:1</t>
  </si>
  <si>
    <t>Step:2</t>
  </si>
  <si>
    <t>Step:3</t>
  </si>
  <si>
    <t>Step:4</t>
  </si>
  <si>
    <t>Step:5</t>
  </si>
  <si>
    <t>Step:6</t>
  </si>
  <si>
    <t>Step:7</t>
  </si>
  <si>
    <t>Step:8</t>
  </si>
  <si>
    <t>The value of alpha is .05</t>
  </si>
  <si>
    <t>The gathered data are shown.</t>
  </si>
  <si>
    <t>Statistical Conclusion</t>
  </si>
  <si>
    <t xml:space="preserve">Business Decision </t>
  </si>
  <si>
    <t>Ho : µ = 0.05</t>
  </si>
  <si>
    <t>H1 : µ &gt; 0.05</t>
  </si>
  <si>
    <t>TEST- The statistical test to be used is Z test</t>
  </si>
  <si>
    <t>This is a one tailed test , and if the Z score is greater than the Z critical value then we can reject the null hypothesis.</t>
  </si>
  <si>
    <t>critical table z value is z=1.96</t>
  </si>
  <si>
    <t>The decision rule is to reject the null hypothesis if the observed test statistic is greater than 1.96</t>
  </si>
  <si>
    <t>population proportion are 5% and number of samples are 384, sample proportion is 46/384= 0.12, q=1-p is 0.95</t>
  </si>
  <si>
    <r>
      <t>p^-p/</t>
    </r>
    <r>
      <rPr>
        <sz val="11"/>
        <color theme="1"/>
        <rFont val="Calibri"/>
        <family val="2"/>
      </rPr>
      <t>√pq/n</t>
    </r>
  </si>
  <si>
    <t>The observed Z value is 0.07</t>
  </si>
  <si>
    <r>
      <t>0.12-0.05/</t>
    </r>
    <r>
      <rPr>
        <sz val="11"/>
        <color theme="1"/>
        <rFont val="Calibri"/>
        <family val="2"/>
      </rPr>
      <t>√0.05*0.95/384</t>
    </r>
  </si>
  <si>
    <t xml:space="preserve"> </t>
  </si>
  <si>
    <t>children</t>
  </si>
  <si>
    <t xml:space="preserve">adult </t>
  </si>
  <si>
    <t>Ho : µ1 = µ2</t>
  </si>
  <si>
    <t>H1 : µ1 &gt; µ2</t>
  </si>
  <si>
    <t>Null Hypothesis : sugar content of several national brands of cereals of children and adult are in equal percentage of weight</t>
  </si>
  <si>
    <t>Alternate Hypothesis : sugar content of several national brands of cereals of children and adult are not in equal percentage of weight</t>
  </si>
  <si>
    <t>TEST- The statistical test to be used is t test</t>
  </si>
  <si>
    <t>df=n1+n2-2 , n1=19 and n2=29, 19+29-2= 46</t>
  </si>
  <si>
    <t>Drivers of cars calling for regular gas sometimes premium in the hopes that it will improve gas mileage. Here a rental car company takes 10 randomly chosen cars in its fleet and runs a tank of gas according to a coin toss, runs a tank of gas of each type.</t>
  </si>
  <si>
    <t>Car # 1 2 3 4 5 6 7 8 9 10 Regular 16 20 21 22 23 22 27 25 27 28 Premium 19 22 24 24 25 25 26 26 28 32</t>
  </si>
  <si>
    <t>(a) Write an appropriate hypothesis test for this situation and state the testing procedure appropriate to this circumstance. (b) Compute the necessary summary statistics for the test in part (a). (c) Perform the t-test and report the p-value. (d) Compare your result to that of a two sample t-test.</t>
  </si>
  <si>
    <t>Null Hypothesis : body temperature will be at 98.6</t>
  </si>
  <si>
    <t>Alternate Hypothesis :  body temperature will not be at 98.6</t>
  </si>
  <si>
    <t>Ho : µ = 98.6</t>
  </si>
  <si>
    <r>
      <t xml:space="preserve">H1 : µ </t>
    </r>
    <r>
      <rPr>
        <sz val="11"/>
        <color theme="1"/>
        <rFont val="Calibri"/>
        <family val="2"/>
      </rPr>
      <t>≠ 98.6</t>
    </r>
  </si>
  <si>
    <t>TEST- The statistical test to be used is Z test with two tailed test.</t>
  </si>
  <si>
    <t>The value of alpha is 0.02</t>
  </si>
  <si>
    <t>This test is two tailed, and we use alpha by 2 to get the critical value</t>
  </si>
  <si>
    <r>
      <t xml:space="preserve">critical table t value is z= </t>
    </r>
    <r>
      <rPr>
        <sz val="11"/>
        <color theme="1"/>
        <rFont val="Calibri"/>
        <family val="2"/>
      </rPr>
      <t>±</t>
    </r>
    <r>
      <rPr>
        <sz val="11"/>
        <color theme="1"/>
        <rFont val="Calibri"/>
        <family val="2"/>
        <scheme val="minor"/>
      </rPr>
      <t>2.33</t>
    </r>
  </si>
  <si>
    <t>The decision rule is to reject the null hypothesis if the observed test statistic is greater than 2.33</t>
  </si>
  <si>
    <t>The sample is 52, sample mean is 98.2846 and the standard deviation is 0.6824</t>
  </si>
  <si>
    <t>TEST- The statistical test to be used is t test, because the number of samples taken by manufacturer company is 25, that is lesser then 30.</t>
  </si>
  <si>
    <t>The value of alpha is 0.05</t>
  </si>
  <si>
    <t xml:space="preserve">This test is two tailed test </t>
  </si>
  <si>
    <t>H1 : µ1 ≠ µ2</t>
  </si>
  <si>
    <t>Null Hypothesis : lense focal length is equal to 9cm</t>
  </si>
  <si>
    <t>Alternate Hypothesis : lense focal length is not equal to 9cm</t>
  </si>
  <si>
    <t>Ho : µ = 0.2</t>
  </si>
  <si>
    <t>H1 : µ &gt; 0.2</t>
  </si>
  <si>
    <t>Alternate Hypothesis : company fleet of cars will be more out of compliance with 20%</t>
  </si>
  <si>
    <t>Null Hypothesis : company fleet of cars will be out of compliance with 20%</t>
  </si>
  <si>
    <t>TEST- The statistical test to be used is t test.</t>
  </si>
  <si>
    <t>The value of alpha is we going to place with 0.1,0.05 and 0.01</t>
  </si>
  <si>
    <t>With 22 sample data points, df = n - 1 = 22 - 1 = 21. This test is one tailed right test</t>
  </si>
  <si>
    <t>The decision rule is to reject the null hypothesis if the observed test statistic is greater than critical value.</t>
  </si>
  <si>
    <t xml:space="preserve">number of sample = 22, sample mean =150, sample deviation = 7 </t>
  </si>
  <si>
    <t>The observed t value is 4.57</t>
  </si>
  <si>
    <r>
      <t>150-0.2/7</t>
    </r>
    <r>
      <rPr>
        <sz val="11"/>
        <color theme="1"/>
        <rFont val="Calibri"/>
        <family val="2"/>
      </rPr>
      <t>√22</t>
    </r>
  </si>
  <si>
    <t>t score belongs to the critical region, so we reject null hypothesis and accept alternate hypothesis for all the three significance level for 10%,5% and 1%</t>
  </si>
  <si>
    <t>The company is decised that the fleet in the cars are out of complains with more then 20%, so the company accept to go with alternate hypothesis.</t>
  </si>
  <si>
    <t>p value - we can reject null hypothesis at the significance level 0.05, because p value does not exceed 0.05</t>
  </si>
  <si>
    <t>ts&gt; tc</t>
  </si>
  <si>
    <t>4.57 &gt; 1.323,1.721 and 2.518</t>
  </si>
  <si>
    <r>
      <t xml:space="preserve">p &lt; </t>
    </r>
    <r>
      <rPr>
        <sz val="11"/>
        <color theme="1"/>
        <rFont val="Calibri"/>
        <family val="2"/>
      </rPr>
      <t>α</t>
    </r>
  </si>
  <si>
    <t>0.00 &lt; 0.1,0.05 and 0.01</t>
  </si>
  <si>
    <t>df = n1+ n2-2; n1=25, n2=25; 25+25-2=48</t>
  </si>
  <si>
    <t>α/2= 0.25</t>
  </si>
  <si>
    <r>
      <t xml:space="preserve">critical value is t= </t>
    </r>
    <r>
      <rPr>
        <sz val="11"/>
        <color theme="1"/>
        <rFont val="Calibri"/>
        <family val="2"/>
      </rPr>
      <t>± 2.021</t>
    </r>
  </si>
  <si>
    <t>p value is 0.000</t>
  </si>
  <si>
    <t xml:space="preserve">The decision rule is to reject the null hypothesis if the observed test statistic is greater than t critical and p value is reject if its lesser than or equal to alpha </t>
  </si>
  <si>
    <r>
      <t xml:space="preserve">t score &gt; t critical and p value &lt;= </t>
    </r>
    <r>
      <rPr>
        <sz val="11"/>
        <color theme="1"/>
        <rFont val="Calibri"/>
        <family val="2"/>
      </rPr>
      <t>α will reject null hypothesis and accept alternate hypothesis</t>
    </r>
  </si>
  <si>
    <t>number of sample1 and 2= 25; sample mean1,2 =26.6,13.8; sample deviation1,2 =0.1,0.5</t>
  </si>
  <si>
    <t>The observed t value is 125.49</t>
  </si>
  <si>
    <r>
      <t>(26.6-13.8)-0/</t>
    </r>
    <r>
      <rPr>
        <sz val="11"/>
        <color theme="1"/>
        <rFont val="Calibri"/>
        <family val="2"/>
      </rPr>
      <t>√(0.1)2/25+(0.5)2/25</t>
    </r>
  </si>
  <si>
    <t>It stated that we can reject null hypothesis because we observed that t score is greater than critical value .so we can accept alternate hypothesis.</t>
  </si>
  <si>
    <t>t score &gt; t critical ; 125.49&gt; 2.021</t>
  </si>
  <si>
    <t>p value - we decided that we can reject the null hypothesis at the significance level 0.05, because it is not exceed 0.05</t>
  </si>
  <si>
    <r>
      <t xml:space="preserve">p value &lt; </t>
    </r>
    <r>
      <rPr>
        <sz val="11"/>
        <color theme="1"/>
        <rFont val="Calibri"/>
        <family val="2"/>
      </rPr>
      <t>α ;  0.000 &lt; 0.05</t>
    </r>
  </si>
  <si>
    <t>the manufacturer decided by taking this hypothesis found that there are difference in the lenes they made with the focal lenth of 9 cm will be less or more in cm and accepted to proceed with the alternate hypothesis.   B)focal length is determined by using thin lens formula 1/s1+1/s2= 1/f, so by placing s1 as 0.1 and s2 as 0.5; 1/0.1+1/0.5=6/0.5; that is observed that f is 12</t>
  </si>
  <si>
    <r>
      <t xml:space="preserve">H1 : µ1 </t>
    </r>
    <r>
      <rPr>
        <sz val="11"/>
        <color theme="1"/>
        <rFont val="Calibri"/>
        <family val="2"/>
      </rPr>
      <t>≠</t>
    </r>
    <r>
      <rPr>
        <sz val="11"/>
        <color theme="1"/>
        <rFont val="Calibri"/>
        <family val="2"/>
        <scheme val="minor"/>
      </rPr>
      <t xml:space="preserve"> µ2</t>
    </r>
  </si>
  <si>
    <t>Null Hypothesis : car in its fleet runs a tank for gas milege with regular gas is same as to premium gas</t>
  </si>
  <si>
    <t>Alternate Hypothesis : car in its fleet runs a tank for gas milege with regular gas is not the same as to premium gas</t>
  </si>
  <si>
    <t>TEST- The statistical test to be used is t test , though the sample taken by rental car company for regular and premium gas is 10</t>
  </si>
  <si>
    <t>df = n1 + n2 - 2; 10 + 10 - 2 = 18. This test is two tailed test , and the</t>
  </si>
  <si>
    <t>regular gas</t>
  </si>
  <si>
    <t>premium gas</t>
  </si>
  <si>
    <r>
      <t xml:space="preserve">critical table t value is t= </t>
    </r>
    <r>
      <rPr>
        <sz val="11"/>
        <color theme="1"/>
        <rFont val="Calibri"/>
        <family val="2"/>
      </rPr>
      <t>± 2.101</t>
    </r>
  </si>
  <si>
    <t>n1 and n2 = 10; sample mean 23.1 and 25.1; std dev 12.49 and 10.69; sp= 12.88</t>
  </si>
  <si>
    <t>The observed t value is -1.25</t>
  </si>
  <si>
    <t>ⴟ1=Ex1/n1; 231/10=23.1</t>
  </si>
  <si>
    <t>ⴟ2=Ex2/n2; 251/10=25.1</t>
  </si>
  <si>
    <r>
      <t>23.1-25.1/</t>
    </r>
    <r>
      <rPr>
        <sz val="11"/>
        <color theme="1"/>
        <rFont val="Calibri"/>
        <family val="2"/>
      </rPr>
      <t>√12.88(1/10 + 1/10)</t>
    </r>
  </si>
  <si>
    <t>car (n)</t>
  </si>
  <si>
    <t>regular gas Ex1</t>
  </si>
  <si>
    <t>premium gas Ex2</t>
  </si>
  <si>
    <t>Ex1^2</t>
  </si>
  <si>
    <t>Ex2^2</t>
  </si>
  <si>
    <t>p value - we decided that we can reject the null hypothesis at the significance level 0.02, because it is not exceed 0.02</t>
  </si>
  <si>
    <t>The observed z value is -3.33</t>
  </si>
  <si>
    <t>zscore &gt; zcritical ; -3.33 &gt; -2.33; we reject null hypothesis and accept alternate hypothesis that it may have a difference in body tempture</t>
  </si>
  <si>
    <t xml:space="preserve">p value -0.001 ; p value &lt;= α, 0.001 &lt; 0.02 , hence we rejecting the null hypothesis </t>
  </si>
  <si>
    <r>
      <t>98.2846-98.2/0.6824/</t>
    </r>
    <r>
      <rPr>
        <sz val="11"/>
        <color theme="1"/>
        <rFont val="Calibri"/>
        <family val="2"/>
      </rPr>
      <t>√52</t>
    </r>
  </si>
  <si>
    <t>if, we consider taking 98.2 then t score is 0.89, so 0.89 &lt; 2.33 we are fail to reject null hypothesis and accepting it.</t>
  </si>
  <si>
    <t xml:space="preserve">pvalue -0.37 , 0.37 &gt; 0.02, hence we are fail to reject and accept the null hypothesis </t>
  </si>
  <si>
    <t>a) No this not satisfied , number of sample is geater than &lt;30, so we considered z test for this problem and not taken necessary conditions for constructing on t interval.</t>
  </si>
  <si>
    <t>b) 98 % confidence level for the mean body temperature as 98/100=0.98 so taken significance level as 1-0.98 = 0.02, hence we calculating the alpha with α= 0.02</t>
  </si>
  <si>
    <t>the business implication is considering alternate hypothesis of 98.6 in any body tempture that can be between 97 to 99 degrees. But the second interpretation given that its accepting 98.2 degree is normal with any body tempture and the p value are stating the same. hence they observed that no problem if 98.2 will have fever or tempture in the body, it can be of room tempture or by climate condition and not to worry about the degrees available in body tempture unless in more than 99 degrees.</t>
  </si>
  <si>
    <t>Null Hypothesis : There is no difference in Adult population had never smoked</t>
  </si>
  <si>
    <t>Alternate Hypothesis : There is difference in Adult population that had never smoked has increased</t>
  </si>
  <si>
    <t>Ho : µ = .44</t>
  </si>
  <si>
    <t>H1 : µ &gt; .44</t>
  </si>
  <si>
    <t>TEST- The statistical test to be used is z test, though the sample is more than 30</t>
  </si>
  <si>
    <t>This test is one tailed right test, and the</t>
  </si>
  <si>
    <t>critical table z value is z= 2.33</t>
  </si>
  <si>
    <t xml:space="preserve">The decision rule is to reject the null hypothesis if the observed test statistic is greater than z critical and p value is reject if its lesser than or equal to alpha </t>
  </si>
  <si>
    <r>
      <t xml:space="preserve">z score &gt; z critical and p value &lt;= </t>
    </r>
    <r>
      <rPr>
        <sz val="11"/>
        <color theme="1"/>
        <rFont val="Calibri"/>
        <family val="2"/>
      </rPr>
      <t>α will reject null hypothesis and accept alternate hypothesis</t>
    </r>
  </si>
  <si>
    <t>Number of sample used is 891, sample mean is 463 and the population standard deviation is 1600</t>
  </si>
  <si>
    <r>
      <t>463-.44/1600</t>
    </r>
    <r>
      <rPr>
        <sz val="11"/>
        <color theme="1"/>
        <rFont val="Calibri"/>
        <family val="2"/>
      </rPr>
      <t>√891</t>
    </r>
  </si>
  <si>
    <t>The observed z value is 8.63</t>
  </si>
  <si>
    <t>significance level of 98%, α/2=0.01</t>
  </si>
  <si>
    <t>p value should be lesser than significance level that is 0.000 &lt; 0.02, so we rejected th null hypothesis</t>
  </si>
  <si>
    <t>according to observation z score is greater than z critical ; 8.63 &gt; 2.33, hence we rejecting the null hypothesis and accepted alternate hypothesis</t>
  </si>
  <si>
    <t>p(2&gt;=8.63)</t>
  </si>
  <si>
    <t xml:space="preserve">the business came to an decision by observed accepting alternate hypothesis that .44 had increase in the number of years with never smoked. </t>
  </si>
  <si>
    <t xml:space="preserve">though the power of function state that it’s a type II error that is a false rejection it is accept there is increase in th never smoking people in the population </t>
  </si>
  <si>
    <t>Because zscore= 0.07 is lesser then the zcritical = 1.96 hence its fail to reject null hypothesis</t>
  </si>
  <si>
    <t>p(z&gt;= 0.07); (1-p(z&lt;=0.07)</t>
  </si>
  <si>
    <t>p value is 0.4721; hence 0.4721 &gt; 0.05</t>
  </si>
  <si>
    <t>p value is also greater then alpha 0.05, hence its fail to reject null hypothesis</t>
  </si>
  <si>
    <t>Alternate Hypothesis : General consensus of the nations children had increase in autism by chemicals in environment</t>
  </si>
  <si>
    <t>Null Hypothesis : General consensus of the nations children had autism by chemicals in environment</t>
  </si>
  <si>
    <t>they agree that the autism of the general consensus of nations children had autism due to chemicals in the enviroment and its affecting in the near by population sorrounding in the area. So they taken necessary steps to prevent children to be healthy and get avoid from the autism disease and stay healthy enivronment and also adviced to take vaccination and prevent from the autism.</t>
  </si>
  <si>
    <t>The number of sample are 19 and 29, sample mean is 889.2 and 294.9,sample standard deviation is 39.03 and 53.96</t>
  </si>
  <si>
    <t>The observed t value is 8.47</t>
  </si>
  <si>
    <t>p value is 0.000 ; that is we can 0.000&lt; 0.05 hence we reject the null hypothesis</t>
  </si>
  <si>
    <t>t score &gt; tcritical; 8.47 &gt; 2.021, hence we reject the null hypothesis</t>
  </si>
  <si>
    <t>This test is two tailed test, and the</t>
  </si>
  <si>
    <t>critical table t value is t= 2.021</t>
  </si>
  <si>
    <t>The decision rule is to reject the null hypothesis if the observed test statistic is greater than critical value</t>
  </si>
  <si>
    <t>we found by the hypothesis testing that the business has a difference in sugar content of several national brands of cereals between the children and adults products. Since null hypothesis got rejected and alternate hypothesis got accepted by the conclusion.</t>
  </si>
  <si>
    <r>
      <t>critical table t value is t= t</t>
    </r>
    <r>
      <rPr>
        <sz val="11"/>
        <color theme="1"/>
        <rFont val="Calibri"/>
        <family val="2"/>
      </rPr>
      <t>₁ₒ- 1.323,t₅-1.721 and t₁-2.528</t>
    </r>
  </si>
  <si>
    <t>p value is 0.2428</t>
  </si>
  <si>
    <t>ts &gt;tc; -1.25 &lt; 2.101; tscore is outside the critical region , so there is no enough  evidence to reject the null hypothesis. Hence we accepting the alternate hypothesis</t>
  </si>
  <si>
    <t>p value is 0.2428 &gt; 0.05 , hence there is no enough evidence to reject the null hypothesis by the significance level at 0.05</t>
  </si>
  <si>
    <t xml:space="preserve">business confirms by the testing is that the car in its fleet runs a tank for gas milege with regular gas is same as to premium gas because its depends upon the milege they drive and use the vechical.  It may be good considering premium gas but regular gas is also sufficient and budget friendly to the car drivers.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</si>
</sst>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3" tint="-0.499984740745262"/>
        <bgColor indexed="64"/>
      </patternFill>
    </fill>
    <fill>
      <patternFill patternType="solid">
        <fgColor theme="2" tint="-0.89999084444715716"/>
        <bgColor indexed="64"/>
      </patternFill>
    </fill>
    <fill>
      <patternFill patternType="solid">
        <fgColor theme="9" tint="0.39997558519241921"/>
        <bgColor indexed="64"/>
      </patternFill>
    </fill>
    <fill>
      <patternFill patternType="solid">
        <fgColor theme="9"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Alignment="1"/>
    <xf numFmtId="0" fontId="2" fillId="0" borderId="0" xfId="0" applyFont="1"/>
    <xf numFmtId="0" fontId="2" fillId="2" borderId="0" xfId="0" applyFont="1" applyFill="1"/>
    <xf numFmtId="164" fontId="0" fillId="0" borderId="0" xfId="0" applyNumberFormat="1"/>
    <xf numFmtId="0" fontId="0" fillId="3" borderId="0" xfId="0" applyFill="1" applyBorder="1" applyAlignment="1"/>
    <xf numFmtId="2" fontId="0" fillId="0" borderId="0" xfId="0" applyNumberFormat="1"/>
    <xf numFmtId="0" fontId="3" fillId="0" borderId="0" xfId="0" applyFont="1"/>
    <xf numFmtId="0" fontId="0" fillId="4" borderId="0" xfId="0" applyFill="1" applyBorder="1" applyAlignment="1"/>
    <xf numFmtId="0" fontId="0" fillId="5" borderId="0" xfId="0" applyFill="1" applyBorder="1" applyAlignment="1"/>
    <xf numFmtId="2" fontId="0" fillId="6" borderId="0" xfId="0" applyNumberFormat="1" applyFill="1" applyBorder="1" applyAlignment="1"/>
    <xf numFmtId="165" fontId="0" fillId="6" borderId="1" xfId="0" applyNumberFormat="1" applyFill="1" applyBorder="1" applyAlignment="1"/>
    <xf numFmtId="1" fontId="0" fillId="0" borderId="0" xfId="0" applyNumberFormat="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1209524</xdr:colOff>
      <xdr:row>14</xdr:row>
      <xdr:rowOff>118027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7305675" y="2857500"/>
          <a:ext cx="1209524" cy="689527"/>
        </a:xfrm>
        <a:prstGeom prst="rect">
          <a:avLst/>
        </a:prstGeom>
      </xdr:spPr>
    </xdr:pic>
    <xdr:clientData/>
  </xdr:twoCellAnchor>
  <xdr:twoCellAnchor editAs="oneCell">
    <xdr:from>
      <xdr:col>1</xdr:col>
      <xdr:colOff>0</xdr:colOff>
      <xdr:row>18</xdr:row>
      <xdr:rowOff>19050</xdr:rowOff>
    </xdr:from>
    <xdr:to>
      <xdr:col>5</xdr:col>
      <xdr:colOff>466233</xdr:colOff>
      <xdr:row>25</xdr:row>
      <xdr:rowOff>133169</xdr:rowOff>
    </xdr:to>
    <xdr:pic>
      <xdr:nvPicPr>
        <xdr:cNvPr id="2" name="Picture 1"/>
        <xdr:cNvPicPr>
          <a:picLocks noChangeAspect="1"/>
        </xdr:cNvPicPr>
      </xdr:nvPicPr>
      <xdr:blipFill>
        <a:blip xmlns:r="http://schemas.openxmlformats.org/officeDocument/2006/relationships" r:embed="rId2"/>
        <a:stretch>
          <a:fillRect/>
        </a:stretch>
      </xdr:blipFill>
      <xdr:spPr>
        <a:xfrm>
          <a:off x="7305675" y="4210050"/>
          <a:ext cx="3933333" cy="14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247650</xdr:colOff>
      <xdr:row>16</xdr:row>
      <xdr:rowOff>21148</xdr:rowOff>
    </xdr:to>
    <xdr:pic>
      <xdr:nvPicPr>
        <xdr:cNvPr id="2" name="Picture 1"/>
        <xdr:cNvPicPr>
          <a:picLocks noChangeAspect="1"/>
        </xdr:cNvPicPr>
      </xdr:nvPicPr>
      <xdr:blipFill>
        <a:blip xmlns:r="http://schemas.openxmlformats.org/officeDocument/2006/relationships" r:embed="rId1"/>
        <a:stretch>
          <a:fillRect/>
        </a:stretch>
      </xdr:blipFill>
      <xdr:spPr>
        <a:xfrm>
          <a:off x="4114800" y="3048000"/>
          <a:ext cx="1466850" cy="783148"/>
        </a:xfrm>
        <a:prstGeom prst="rect">
          <a:avLst/>
        </a:prstGeom>
      </xdr:spPr>
    </xdr:pic>
    <xdr:clientData/>
  </xdr:twoCellAnchor>
  <xdr:twoCellAnchor editAs="oneCell">
    <xdr:from>
      <xdr:col>2</xdr:col>
      <xdr:colOff>57151</xdr:colOff>
      <xdr:row>20</xdr:row>
      <xdr:rowOff>57150</xdr:rowOff>
    </xdr:from>
    <xdr:to>
      <xdr:col>6</xdr:col>
      <xdr:colOff>1733551</xdr:colOff>
      <xdr:row>31</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4781551" y="4438650"/>
          <a:ext cx="4114800" cy="2238375"/>
        </a:xfrm>
        <a:prstGeom prst="rect">
          <a:avLst/>
        </a:prstGeom>
      </xdr:spPr>
    </xdr:pic>
    <xdr:clientData/>
  </xdr:twoCellAnchor>
  <xdr:twoCellAnchor editAs="oneCell">
    <xdr:from>
      <xdr:col>6</xdr:col>
      <xdr:colOff>1752600</xdr:colOff>
      <xdr:row>21</xdr:row>
      <xdr:rowOff>142875</xdr:rowOff>
    </xdr:from>
    <xdr:to>
      <xdr:col>10</xdr:col>
      <xdr:colOff>133350</xdr:colOff>
      <xdr:row>28</xdr:row>
      <xdr:rowOff>152208</xdr:rowOff>
    </xdr:to>
    <xdr:pic>
      <xdr:nvPicPr>
        <xdr:cNvPr id="4" name="Picture 3"/>
        <xdr:cNvPicPr>
          <a:picLocks noChangeAspect="1"/>
        </xdr:cNvPicPr>
      </xdr:nvPicPr>
      <xdr:blipFill>
        <a:blip xmlns:r="http://schemas.openxmlformats.org/officeDocument/2006/relationships" r:embed="rId3"/>
        <a:stretch>
          <a:fillRect/>
        </a:stretch>
      </xdr:blipFill>
      <xdr:spPr>
        <a:xfrm>
          <a:off x="8915400" y="4714875"/>
          <a:ext cx="3295650" cy="1533333"/>
        </a:xfrm>
        <a:prstGeom prst="rect">
          <a:avLst/>
        </a:prstGeom>
      </xdr:spPr>
    </xdr:pic>
    <xdr:clientData/>
  </xdr:twoCellAnchor>
  <xdr:twoCellAnchor editAs="oneCell">
    <xdr:from>
      <xdr:col>4</xdr:col>
      <xdr:colOff>542925</xdr:colOff>
      <xdr:row>12</xdr:row>
      <xdr:rowOff>85725</xdr:rowOff>
    </xdr:from>
    <xdr:to>
      <xdr:col>7</xdr:col>
      <xdr:colOff>428101</xdr:colOff>
      <xdr:row>20</xdr:row>
      <xdr:rowOff>114106</xdr:rowOff>
    </xdr:to>
    <xdr:pic>
      <xdr:nvPicPr>
        <xdr:cNvPr id="5" name="Picture 4"/>
        <xdr:cNvPicPr>
          <a:picLocks noChangeAspect="1"/>
        </xdr:cNvPicPr>
      </xdr:nvPicPr>
      <xdr:blipFill>
        <a:blip xmlns:r="http://schemas.openxmlformats.org/officeDocument/2006/relationships" r:embed="rId4"/>
        <a:stretch>
          <a:fillRect/>
        </a:stretch>
      </xdr:blipFill>
      <xdr:spPr>
        <a:xfrm>
          <a:off x="6486525" y="2943225"/>
          <a:ext cx="4190476" cy="1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247467</xdr:colOff>
      <xdr:row>15</xdr:row>
      <xdr:rowOff>57071</xdr:rowOff>
    </xdr:to>
    <xdr:pic>
      <xdr:nvPicPr>
        <xdr:cNvPr id="3" name="Picture 2"/>
        <xdr:cNvPicPr>
          <a:picLocks noChangeAspect="1"/>
        </xdr:cNvPicPr>
      </xdr:nvPicPr>
      <xdr:blipFill>
        <a:blip xmlns:r="http://schemas.openxmlformats.org/officeDocument/2006/relationships" r:embed="rId1"/>
        <a:stretch>
          <a:fillRect/>
        </a:stretch>
      </xdr:blipFill>
      <xdr:spPr>
        <a:xfrm>
          <a:off x="5543550" y="3810000"/>
          <a:ext cx="1466667" cy="628571"/>
        </a:xfrm>
        <a:prstGeom prst="rect">
          <a:avLst/>
        </a:prstGeom>
      </xdr:spPr>
    </xdr:pic>
    <xdr:clientData/>
  </xdr:twoCellAnchor>
  <xdr:twoCellAnchor editAs="oneCell">
    <xdr:from>
      <xdr:col>1</xdr:col>
      <xdr:colOff>0</xdr:colOff>
      <xdr:row>18</xdr:row>
      <xdr:rowOff>0</xdr:rowOff>
    </xdr:from>
    <xdr:to>
      <xdr:col>7</xdr:col>
      <xdr:colOff>228114</xdr:colOff>
      <xdr:row>25</xdr:row>
      <xdr:rowOff>104595</xdr:rowOff>
    </xdr:to>
    <xdr:pic>
      <xdr:nvPicPr>
        <xdr:cNvPr id="4" name="Picture 3"/>
        <xdr:cNvPicPr>
          <a:picLocks noChangeAspect="1"/>
        </xdr:cNvPicPr>
      </xdr:nvPicPr>
      <xdr:blipFill>
        <a:blip xmlns:r="http://schemas.openxmlformats.org/officeDocument/2006/relationships" r:embed="rId2"/>
        <a:stretch>
          <a:fillRect/>
        </a:stretch>
      </xdr:blipFill>
      <xdr:spPr>
        <a:xfrm>
          <a:off x="9448800" y="4953000"/>
          <a:ext cx="3885714" cy="14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7</xdr:col>
      <xdr:colOff>9525</xdr:colOff>
      <xdr:row>11</xdr:row>
      <xdr:rowOff>142690</xdr:rowOff>
    </xdr:to>
    <xdr:pic>
      <xdr:nvPicPr>
        <xdr:cNvPr id="3" name="Picture 2"/>
        <xdr:cNvPicPr>
          <a:picLocks noChangeAspect="1"/>
        </xdr:cNvPicPr>
      </xdr:nvPicPr>
      <xdr:blipFill>
        <a:blip xmlns:r="http://schemas.openxmlformats.org/officeDocument/2006/relationships" r:embed="rId1"/>
        <a:stretch>
          <a:fillRect/>
        </a:stretch>
      </xdr:blipFill>
      <xdr:spPr>
        <a:xfrm>
          <a:off x="7334250" y="2095500"/>
          <a:ext cx="3057525" cy="1476190"/>
        </a:xfrm>
        <a:prstGeom prst="rect">
          <a:avLst/>
        </a:prstGeom>
      </xdr:spPr>
    </xdr:pic>
    <xdr:clientData/>
  </xdr:twoCellAnchor>
  <xdr:twoCellAnchor editAs="oneCell">
    <xdr:from>
      <xdr:col>2</xdr:col>
      <xdr:colOff>0</xdr:colOff>
      <xdr:row>15</xdr:row>
      <xdr:rowOff>104775</xdr:rowOff>
    </xdr:from>
    <xdr:to>
      <xdr:col>8</xdr:col>
      <xdr:colOff>228114</xdr:colOff>
      <xdr:row>23</xdr:row>
      <xdr:rowOff>18870</xdr:rowOff>
    </xdr:to>
    <xdr:pic>
      <xdr:nvPicPr>
        <xdr:cNvPr id="4" name="Picture 3"/>
        <xdr:cNvPicPr>
          <a:picLocks noChangeAspect="1"/>
        </xdr:cNvPicPr>
      </xdr:nvPicPr>
      <xdr:blipFill>
        <a:blip xmlns:r="http://schemas.openxmlformats.org/officeDocument/2006/relationships" r:embed="rId2"/>
        <a:stretch>
          <a:fillRect/>
        </a:stretch>
      </xdr:blipFill>
      <xdr:spPr>
        <a:xfrm>
          <a:off x="7334250" y="4295775"/>
          <a:ext cx="3885714" cy="14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4</xdr:col>
      <xdr:colOff>47390</xdr:colOff>
      <xdr:row>14</xdr:row>
      <xdr:rowOff>142738</xdr:rowOff>
    </xdr:to>
    <xdr:pic>
      <xdr:nvPicPr>
        <xdr:cNvPr id="2" name="Picture 1"/>
        <xdr:cNvPicPr>
          <a:picLocks noChangeAspect="1"/>
        </xdr:cNvPicPr>
      </xdr:nvPicPr>
      <xdr:blipFill>
        <a:blip xmlns:r="http://schemas.openxmlformats.org/officeDocument/2006/relationships" r:embed="rId1"/>
        <a:stretch>
          <a:fillRect/>
        </a:stretch>
      </xdr:blipFill>
      <xdr:spPr>
        <a:xfrm>
          <a:off x="7591425" y="2667000"/>
          <a:ext cx="1876190" cy="1095238"/>
        </a:xfrm>
        <a:prstGeom prst="rect">
          <a:avLst/>
        </a:prstGeom>
      </xdr:spPr>
    </xdr:pic>
    <xdr:clientData/>
  </xdr:twoCellAnchor>
  <xdr:twoCellAnchor editAs="oneCell">
    <xdr:from>
      <xdr:col>1</xdr:col>
      <xdr:colOff>0</xdr:colOff>
      <xdr:row>30</xdr:row>
      <xdr:rowOff>0</xdr:rowOff>
    </xdr:from>
    <xdr:to>
      <xdr:col>7</xdr:col>
      <xdr:colOff>247162</xdr:colOff>
      <xdr:row>37</xdr:row>
      <xdr:rowOff>95071</xdr:rowOff>
    </xdr:to>
    <xdr:pic>
      <xdr:nvPicPr>
        <xdr:cNvPr id="3" name="Picture 2"/>
        <xdr:cNvPicPr>
          <a:picLocks noChangeAspect="1"/>
        </xdr:cNvPicPr>
      </xdr:nvPicPr>
      <xdr:blipFill>
        <a:blip xmlns:r="http://schemas.openxmlformats.org/officeDocument/2006/relationships" r:embed="rId2"/>
        <a:stretch>
          <a:fillRect/>
        </a:stretch>
      </xdr:blipFill>
      <xdr:spPr>
        <a:xfrm>
          <a:off x="7591425" y="6667500"/>
          <a:ext cx="3904762" cy="14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xdr:col>
      <xdr:colOff>1381125</xdr:colOff>
      <xdr:row>13</xdr:row>
      <xdr:rowOff>47452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667625" y="2286000"/>
          <a:ext cx="2600325" cy="1380952"/>
        </a:xfrm>
        <a:prstGeom prst="rect">
          <a:avLst/>
        </a:prstGeom>
      </xdr:spPr>
    </xdr:pic>
    <xdr:clientData/>
  </xdr:twoCellAnchor>
  <xdr:twoCellAnchor editAs="oneCell">
    <xdr:from>
      <xdr:col>1</xdr:col>
      <xdr:colOff>0</xdr:colOff>
      <xdr:row>47</xdr:row>
      <xdr:rowOff>0</xdr:rowOff>
    </xdr:from>
    <xdr:to>
      <xdr:col>6</xdr:col>
      <xdr:colOff>47139</xdr:colOff>
      <xdr:row>53</xdr:row>
      <xdr:rowOff>85548</xdr:rowOff>
    </xdr:to>
    <xdr:pic>
      <xdr:nvPicPr>
        <xdr:cNvPr id="3" name="Picture 2"/>
        <xdr:cNvPicPr>
          <a:picLocks noChangeAspect="1"/>
        </xdr:cNvPicPr>
      </xdr:nvPicPr>
      <xdr:blipFill>
        <a:blip xmlns:r="http://schemas.openxmlformats.org/officeDocument/2006/relationships" r:embed="rId2"/>
        <a:stretch>
          <a:fillRect/>
        </a:stretch>
      </xdr:blipFill>
      <xdr:spPr>
        <a:xfrm>
          <a:off x="7667625" y="10115550"/>
          <a:ext cx="3885714" cy="14190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3</xdr:col>
      <xdr:colOff>333181</xdr:colOff>
      <xdr:row>9</xdr:row>
      <xdr:rowOff>152333</xdr:rowOff>
    </xdr:to>
    <xdr:pic>
      <xdr:nvPicPr>
        <xdr:cNvPr id="3" name="Picture 2"/>
        <xdr:cNvPicPr>
          <a:picLocks noChangeAspect="1"/>
        </xdr:cNvPicPr>
      </xdr:nvPicPr>
      <xdr:blipFill>
        <a:blip xmlns:r="http://schemas.openxmlformats.org/officeDocument/2006/relationships" r:embed="rId1"/>
        <a:stretch>
          <a:fillRect/>
        </a:stretch>
      </xdr:blipFill>
      <xdr:spPr>
        <a:xfrm>
          <a:off x="6343650" y="2295525"/>
          <a:ext cx="1552381" cy="533333"/>
        </a:xfrm>
        <a:prstGeom prst="rect">
          <a:avLst/>
        </a:prstGeom>
      </xdr:spPr>
    </xdr:pic>
    <xdr:clientData/>
  </xdr:twoCellAnchor>
  <xdr:twoCellAnchor editAs="oneCell">
    <xdr:from>
      <xdr:col>2</xdr:col>
      <xdr:colOff>0</xdr:colOff>
      <xdr:row>35</xdr:row>
      <xdr:rowOff>0</xdr:rowOff>
    </xdr:from>
    <xdr:to>
      <xdr:col>7</xdr:col>
      <xdr:colOff>1113905</xdr:colOff>
      <xdr:row>43</xdr:row>
      <xdr:rowOff>28381</xdr:rowOff>
    </xdr:to>
    <xdr:pic>
      <xdr:nvPicPr>
        <xdr:cNvPr id="4" name="Picture 3"/>
        <xdr:cNvPicPr>
          <a:picLocks noChangeAspect="1"/>
        </xdr:cNvPicPr>
      </xdr:nvPicPr>
      <xdr:blipFill>
        <a:blip xmlns:r="http://schemas.openxmlformats.org/officeDocument/2006/relationships" r:embed="rId2"/>
        <a:stretch>
          <a:fillRect/>
        </a:stretch>
      </xdr:blipFill>
      <xdr:spPr>
        <a:xfrm>
          <a:off x="6953250" y="7639050"/>
          <a:ext cx="4161905" cy="1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38" workbookViewId="0">
      <selection activeCell="B55" sqref="B55"/>
    </sheetView>
  </sheetViews>
  <sheetFormatPr defaultRowHeight="15" x14ac:dyDescent="0.25"/>
  <cols>
    <col min="1" max="1" width="109.5703125" customWidth="1"/>
    <col min="2" max="2" width="24.5703125" customWidth="1"/>
  </cols>
  <sheetData>
    <row r="1" spans="1:1" ht="75" x14ac:dyDescent="0.25">
      <c r="A1" s="1" t="s">
        <v>0</v>
      </c>
    </row>
    <row r="4" spans="1:1" x14ac:dyDescent="0.25">
      <c r="A4" s="7" t="s">
        <v>19</v>
      </c>
    </row>
    <row r="6" spans="1:1" x14ac:dyDescent="0.25">
      <c r="A6" t="s">
        <v>152</v>
      </c>
    </row>
    <row r="7" spans="1:1" x14ac:dyDescent="0.25">
      <c r="A7" t="s">
        <v>151</v>
      </c>
    </row>
    <row r="9" spans="1:1" x14ac:dyDescent="0.25">
      <c r="A9" t="s">
        <v>31</v>
      </c>
    </row>
    <row r="10" spans="1:1" x14ac:dyDescent="0.25">
      <c r="A10" t="s">
        <v>32</v>
      </c>
    </row>
    <row r="12" spans="1:1" x14ac:dyDescent="0.25">
      <c r="A12" s="7" t="s">
        <v>20</v>
      </c>
    </row>
    <row r="14" spans="1:1" x14ac:dyDescent="0.25">
      <c r="A14" t="s">
        <v>33</v>
      </c>
    </row>
    <row r="16" spans="1:1" x14ac:dyDescent="0.25">
      <c r="A16" s="7" t="s">
        <v>21</v>
      </c>
    </row>
    <row r="18" spans="1:3" x14ac:dyDescent="0.25">
      <c r="A18" t="s">
        <v>27</v>
      </c>
    </row>
    <row r="22" spans="1:3" x14ac:dyDescent="0.25">
      <c r="A22" s="7" t="s">
        <v>22</v>
      </c>
    </row>
    <row r="24" spans="1:3" x14ac:dyDescent="0.25">
      <c r="A24" t="s">
        <v>34</v>
      </c>
      <c r="C24" s="5"/>
    </row>
    <row r="25" spans="1:3" x14ac:dyDescent="0.25">
      <c r="A25" t="s">
        <v>35</v>
      </c>
    </row>
    <row r="27" spans="1:3" x14ac:dyDescent="0.25">
      <c r="A27" s="1" t="s">
        <v>36</v>
      </c>
    </row>
    <row r="30" spans="1:3" x14ac:dyDescent="0.25">
      <c r="A30" s="7" t="s">
        <v>23</v>
      </c>
    </row>
    <row r="32" spans="1:3" x14ac:dyDescent="0.25">
      <c r="A32" t="s">
        <v>28</v>
      </c>
    </row>
    <row r="37" spans="1:3" x14ac:dyDescent="0.25">
      <c r="A37" s="7" t="s">
        <v>24</v>
      </c>
    </row>
    <row r="39" spans="1:3" x14ac:dyDescent="0.25">
      <c r="A39" t="s">
        <v>37</v>
      </c>
      <c r="B39" t="s">
        <v>38</v>
      </c>
    </row>
    <row r="40" spans="1:3" x14ac:dyDescent="0.25">
      <c r="A40" t="s">
        <v>39</v>
      </c>
      <c r="B40" t="s">
        <v>40</v>
      </c>
      <c r="C40">
        <f>0.12-0.05</f>
        <v>6.9999999999999993E-2</v>
      </c>
    </row>
    <row r="42" spans="1:3" x14ac:dyDescent="0.25">
      <c r="A42" t="s">
        <v>149</v>
      </c>
      <c r="B42" t="s">
        <v>148</v>
      </c>
    </row>
    <row r="43" spans="1:3" x14ac:dyDescent="0.25">
      <c r="A43" s="7" t="s">
        <v>25</v>
      </c>
    </row>
    <row r="45" spans="1:3" x14ac:dyDescent="0.25">
      <c r="A45" s="6" t="s">
        <v>29</v>
      </c>
    </row>
    <row r="46" spans="1:3" s="1" customFormat="1" x14ac:dyDescent="0.25">
      <c r="A46" s="1" t="s">
        <v>147</v>
      </c>
      <c r="B46" s="1" t="s">
        <v>41</v>
      </c>
    </row>
    <row r="48" spans="1:3" x14ac:dyDescent="0.25">
      <c r="A48" t="s">
        <v>150</v>
      </c>
      <c r="C48">
        <f>1-0.5279</f>
        <v>0.47209999999999996</v>
      </c>
    </row>
    <row r="49" spans="1:1" x14ac:dyDescent="0.25">
      <c r="A49" s="7" t="s">
        <v>26</v>
      </c>
    </row>
    <row r="51" spans="1:1" x14ac:dyDescent="0.25">
      <c r="A51" s="6" t="s">
        <v>30</v>
      </c>
    </row>
    <row r="52" spans="1:1" ht="60" x14ac:dyDescent="0.25">
      <c r="A52" s="1" t="s">
        <v>153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42" workbookViewId="0">
      <selection activeCell="B57" sqref="B57"/>
    </sheetView>
  </sheetViews>
  <sheetFormatPr defaultRowHeight="15" x14ac:dyDescent="0.25"/>
  <cols>
    <col min="1" max="1" width="61.7109375" customWidth="1"/>
    <col min="7" max="7" width="46.28515625" customWidth="1"/>
  </cols>
  <sheetData>
    <row r="1" spans="1:7" x14ac:dyDescent="0.25">
      <c r="A1" t="s">
        <v>1</v>
      </c>
    </row>
    <row r="2" spans="1:7" ht="60" x14ac:dyDescent="0.25">
      <c r="A2" s="1" t="s">
        <v>2</v>
      </c>
      <c r="G2" s="1"/>
    </row>
    <row r="4" spans="1:7" x14ac:dyDescent="0.25">
      <c r="A4" s="7" t="s">
        <v>19</v>
      </c>
    </row>
    <row r="6" spans="1:7" x14ac:dyDescent="0.25">
      <c r="A6" t="s">
        <v>72</v>
      </c>
    </row>
    <row r="7" spans="1:7" x14ac:dyDescent="0.25">
      <c r="A7" t="s">
        <v>71</v>
      </c>
    </row>
    <row r="9" spans="1:7" x14ac:dyDescent="0.25">
      <c r="A9" t="s">
        <v>69</v>
      </c>
    </row>
    <row r="10" spans="1:7" x14ac:dyDescent="0.25">
      <c r="A10" t="s">
        <v>70</v>
      </c>
    </row>
    <row r="12" spans="1:7" x14ac:dyDescent="0.25">
      <c r="A12" s="7" t="s">
        <v>20</v>
      </c>
    </row>
    <row r="14" spans="1:7" x14ac:dyDescent="0.25">
      <c r="A14" t="s">
        <v>73</v>
      </c>
    </row>
    <row r="16" spans="1:7" x14ac:dyDescent="0.25">
      <c r="A16" s="7" t="s">
        <v>21</v>
      </c>
    </row>
    <row r="18" spans="1:1" x14ac:dyDescent="0.25">
      <c r="A18" t="s">
        <v>74</v>
      </c>
    </row>
    <row r="22" spans="1:1" x14ac:dyDescent="0.25">
      <c r="A22" s="7" t="s">
        <v>22</v>
      </c>
    </row>
    <row r="24" spans="1:1" x14ac:dyDescent="0.25">
      <c r="A24" t="s">
        <v>75</v>
      </c>
    </row>
    <row r="25" spans="1:1" x14ac:dyDescent="0.25">
      <c r="A25" t="s">
        <v>162</v>
      </c>
    </row>
    <row r="27" spans="1:1" ht="30" x14ac:dyDescent="0.25">
      <c r="A27" s="1" t="s">
        <v>76</v>
      </c>
    </row>
    <row r="30" spans="1:1" x14ac:dyDescent="0.25">
      <c r="A30" s="7" t="s">
        <v>23</v>
      </c>
    </row>
    <row r="32" spans="1:1" x14ac:dyDescent="0.25">
      <c r="A32" t="s">
        <v>28</v>
      </c>
    </row>
    <row r="37" spans="1:3" x14ac:dyDescent="0.25">
      <c r="A37" s="7" t="s">
        <v>24</v>
      </c>
    </row>
    <row r="39" spans="1:3" x14ac:dyDescent="0.25">
      <c r="A39" t="s">
        <v>77</v>
      </c>
      <c r="B39" t="s">
        <v>79</v>
      </c>
    </row>
    <row r="40" spans="1:3" x14ac:dyDescent="0.25">
      <c r="A40" t="s">
        <v>78</v>
      </c>
    </row>
    <row r="43" spans="1:3" x14ac:dyDescent="0.25">
      <c r="A43" s="7" t="s">
        <v>25</v>
      </c>
    </row>
    <row r="45" spans="1:3" x14ac:dyDescent="0.25">
      <c r="A45" s="6" t="s">
        <v>29</v>
      </c>
    </row>
    <row r="47" spans="1:3" ht="45" x14ac:dyDescent="0.25">
      <c r="A47" s="1" t="s">
        <v>80</v>
      </c>
      <c r="B47" t="s">
        <v>83</v>
      </c>
      <c r="C47" t="s">
        <v>84</v>
      </c>
    </row>
    <row r="48" spans="1:3" x14ac:dyDescent="0.25">
      <c r="A48" s="1"/>
    </row>
    <row r="49" spans="1:3" ht="30" x14ac:dyDescent="0.25">
      <c r="A49" s="1" t="s">
        <v>82</v>
      </c>
      <c r="B49" t="s">
        <v>85</v>
      </c>
      <c r="C49" t="s">
        <v>86</v>
      </c>
    </row>
    <row r="50" spans="1:3" x14ac:dyDescent="0.25">
      <c r="A50" s="7" t="s">
        <v>26</v>
      </c>
    </row>
    <row r="52" spans="1:3" x14ac:dyDescent="0.25">
      <c r="A52" s="6" t="s">
        <v>30</v>
      </c>
    </row>
    <row r="53" spans="1:3" ht="45" x14ac:dyDescent="0.25">
      <c r="A53" s="1" t="s">
        <v>81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37" workbookViewId="0">
      <selection activeCell="A57" sqref="A57"/>
    </sheetView>
  </sheetViews>
  <sheetFormatPr defaultRowHeight="15" x14ac:dyDescent="0.25"/>
  <cols>
    <col min="1" max="1" width="141.7109375" bestFit="1" customWidth="1"/>
  </cols>
  <sheetData>
    <row r="1" spans="1:1" ht="135" x14ac:dyDescent="0.25">
      <c r="A1" s="1" t="s">
        <v>3</v>
      </c>
    </row>
    <row r="3" spans="1:1" x14ac:dyDescent="0.25">
      <c r="A3" s="7" t="s">
        <v>19</v>
      </c>
    </row>
    <row r="5" spans="1:1" x14ac:dyDescent="0.25">
      <c r="A5" t="s">
        <v>129</v>
      </c>
    </row>
    <row r="6" spans="1:1" x14ac:dyDescent="0.25">
      <c r="A6" t="s">
        <v>130</v>
      </c>
    </row>
    <row r="8" spans="1:1" x14ac:dyDescent="0.25">
      <c r="A8" t="s">
        <v>131</v>
      </c>
    </row>
    <row r="9" spans="1:1" x14ac:dyDescent="0.25">
      <c r="A9" t="s">
        <v>132</v>
      </c>
    </row>
    <row r="11" spans="1:1" x14ac:dyDescent="0.25">
      <c r="A11" s="7" t="s">
        <v>20</v>
      </c>
    </row>
    <row r="13" spans="1:1" x14ac:dyDescent="0.25">
      <c r="A13" t="s">
        <v>133</v>
      </c>
    </row>
    <row r="15" spans="1:1" x14ac:dyDescent="0.25">
      <c r="A15" s="7" t="s">
        <v>21</v>
      </c>
    </row>
    <row r="17" spans="1:1" x14ac:dyDescent="0.25">
      <c r="A17" t="s">
        <v>58</v>
      </c>
    </row>
    <row r="18" spans="1:1" x14ac:dyDescent="0.25">
      <c r="A18" t="s">
        <v>141</v>
      </c>
    </row>
    <row r="21" spans="1:1" x14ac:dyDescent="0.25">
      <c r="A21" s="7" t="s">
        <v>22</v>
      </c>
    </row>
    <row r="23" spans="1:1" x14ac:dyDescent="0.25">
      <c r="A23" t="s">
        <v>134</v>
      </c>
    </row>
    <row r="24" spans="1:1" x14ac:dyDescent="0.25">
      <c r="A24" t="s">
        <v>135</v>
      </c>
    </row>
    <row r="26" spans="1:1" x14ac:dyDescent="0.25">
      <c r="A26" s="5" t="s">
        <v>136</v>
      </c>
    </row>
    <row r="27" spans="1:1" x14ac:dyDescent="0.25">
      <c r="A27" s="5" t="s">
        <v>137</v>
      </c>
    </row>
    <row r="29" spans="1:1" x14ac:dyDescent="0.25">
      <c r="A29" s="7" t="s">
        <v>23</v>
      </c>
    </row>
    <row r="31" spans="1:1" x14ac:dyDescent="0.25">
      <c r="A31" t="s">
        <v>28</v>
      </c>
    </row>
    <row r="36" spans="1:5" x14ac:dyDescent="0.25">
      <c r="A36" s="7" t="s">
        <v>24</v>
      </c>
    </row>
    <row r="38" spans="1:5" x14ac:dyDescent="0.25">
      <c r="A38" t="s">
        <v>138</v>
      </c>
      <c r="B38" t="s">
        <v>139</v>
      </c>
    </row>
    <row r="39" spans="1:5" x14ac:dyDescent="0.25">
      <c r="A39" t="s">
        <v>140</v>
      </c>
      <c r="B39">
        <f>463-0.44</f>
        <v>462.56</v>
      </c>
      <c r="C39">
        <f>SQRT(891)</f>
        <v>29.8496231131986</v>
      </c>
      <c r="D39">
        <f>1600/C39</f>
        <v>53.60201681382464</v>
      </c>
      <c r="E39">
        <f>B39/D39</f>
        <v>8.6295260420257147</v>
      </c>
    </row>
    <row r="41" spans="1:5" x14ac:dyDescent="0.25">
      <c r="A41" t="s">
        <v>90</v>
      </c>
    </row>
    <row r="42" spans="1:5" x14ac:dyDescent="0.25">
      <c r="A42" s="7" t="s">
        <v>25</v>
      </c>
    </row>
    <row r="44" spans="1:5" x14ac:dyDescent="0.25">
      <c r="A44" s="6" t="s">
        <v>29</v>
      </c>
    </row>
    <row r="45" spans="1:5" x14ac:dyDescent="0.25">
      <c r="A45" t="s">
        <v>143</v>
      </c>
    </row>
    <row r="47" spans="1:5" x14ac:dyDescent="0.25">
      <c r="A47" t="s">
        <v>142</v>
      </c>
      <c r="B47" t="s">
        <v>144</v>
      </c>
    </row>
    <row r="48" spans="1:5" x14ac:dyDescent="0.25">
      <c r="A48" s="7" t="s">
        <v>26</v>
      </c>
    </row>
    <row r="50" spans="1:1" x14ac:dyDescent="0.25">
      <c r="A50" s="6" t="s">
        <v>30</v>
      </c>
    </row>
    <row r="51" spans="1:1" x14ac:dyDescent="0.25">
      <c r="A51" t="s">
        <v>145</v>
      </c>
    </row>
    <row r="52" spans="1:1" x14ac:dyDescent="0.25">
      <c r="A52" t="s">
        <v>146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39" workbookViewId="0">
      <selection activeCell="A56" sqref="A56"/>
    </sheetView>
  </sheetViews>
  <sheetFormatPr defaultRowHeight="15" x14ac:dyDescent="0.25"/>
  <cols>
    <col min="1" max="1" width="100.85546875" customWidth="1"/>
  </cols>
  <sheetData>
    <row r="1" spans="1:1" ht="120" x14ac:dyDescent="0.25">
      <c r="A1" s="1" t="s">
        <v>4</v>
      </c>
    </row>
    <row r="3" spans="1:1" x14ac:dyDescent="0.25">
      <c r="A3" s="7" t="s">
        <v>19</v>
      </c>
    </row>
    <row r="5" spans="1:1" x14ac:dyDescent="0.25">
      <c r="A5" t="s">
        <v>67</v>
      </c>
    </row>
    <row r="6" spans="1:1" x14ac:dyDescent="0.25">
      <c r="A6" t="s">
        <v>68</v>
      </c>
    </row>
    <row r="8" spans="1:1" x14ac:dyDescent="0.25">
      <c r="A8" t="s">
        <v>44</v>
      </c>
    </row>
    <row r="9" spans="1:1" x14ac:dyDescent="0.25">
      <c r="A9" t="s">
        <v>66</v>
      </c>
    </row>
    <row r="11" spans="1:1" x14ac:dyDescent="0.25">
      <c r="A11" s="7" t="s">
        <v>20</v>
      </c>
    </row>
    <row r="13" spans="1:1" x14ac:dyDescent="0.25">
      <c r="A13" t="s">
        <v>63</v>
      </c>
    </row>
    <row r="15" spans="1:1" x14ac:dyDescent="0.25">
      <c r="A15" s="7" t="s">
        <v>21</v>
      </c>
    </row>
    <row r="16" spans="1:1" x14ac:dyDescent="0.25">
      <c r="A16" s="6"/>
    </row>
    <row r="17" spans="1:4" x14ac:dyDescent="0.25">
      <c r="A17" t="s">
        <v>64</v>
      </c>
    </row>
    <row r="18" spans="1:4" x14ac:dyDescent="0.25">
      <c r="A18" s="11" t="s">
        <v>88</v>
      </c>
    </row>
    <row r="19" spans="1:4" x14ac:dyDescent="0.25">
      <c r="A19" t="s">
        <v>87</v>
      </c>
    </row>
    <row r="21" spans="1:4" x14ac:dyDescent="0.25">
      <c r="A21" s="7" t="s">
        <v>22</v>
      </c>
    </row>
    <row r="22" spans="1:4" x14ac:dyDescent="0.25">
      <c r="D22" t="s">
        <v>41</v>
      </c>
    </row>
    <row r="23" spans="1:4" x14ac:dyDescent="0.25">
      <c r="A23" t="s">
        <v>65</v>
      </c>
    </row>
    <row r="24" spans="1:4" x14ac:dyDescent="0.25">
      <c r="A24" t="s">
        <v>89</v>
      </c>
    </row>
    <row r="25" spans="1:4" x14ac:dyDescent="0.25">
      <c r="A25" t="s">
        <v>90</v>
      </c>
    </row>
    <row r="26" spans="1:4" x14ac:dyDescent="0.25">
      <c r="A26" s="5" t="s">
        <v>91</v>
      </c>
    </row>
    <row r="27" spans="1:4" x14ac:dyDescent="0.25">
      <c r="A27" s="5" t="s">
        <v>92</v>
      </c>
    </row>
    <row r="29" spans="1:4" x14ac:dyDescent="0.25">
      <c r="A29" s="7" t="s">
        <v>23</v>
      </c>
    </row>
    <row r="31" spans="1:4" x14ac:dyDescent="0.25">
      <c r="A31" t="s">
        <v>28</v>
      </c>
    </row>
    <row r="36" spans="1:2" x14ac:dyDescent="0.25">
      <c r="A36" s="7" t="s">
        <v>24</v>
      </c>
    </row>
    <row r="38" spans="1:2" x14ac:dyDescent="0.25">
      <c r="A38" t="s">
        <v>93</v>
      </c>
      <c r="B38" t="s">
        <v>95</v>
      </c>
    </row>
    <row r="39" spans="1:2" x14ac:dyDescent="0.25">
      <c r="A39" t="s">
        <v>94</v>
      </c>
    </row>
    <row r="42" spans="1:2" x14ac:dyDescent="0.25">
      <c r="A42" s="7" t="s">
        <v>25</v>
      </c>
    </row>
    <row r="44" spans="1:2" x14ac:dyDescent="0.25">
      <c r="A44" s="6" t="s">
        <v>29</v>
      </c>
    </row>
    <row r="45" spans="1:2" x14ac:dyDescent="0.25">
      <c r="A45" t="s">
        <v>96</v>
      </c>
    </row>
    <row r="46" spans="1:2" x14ac:dyDescent="0.25">
      <c r="A46" t="s">
        <v>97</v>
      </c>
    </row>
    <row r="48" spans="1:2" x14ac:dyDescent="0.25">
      <c r="A48" t="s">
        <v>98</v>
      </c>
    </row>
    <row r="49" spans="1:1" x14ac:dyDescent="0.25">
      <c r="A49" t="s">
        <v>99</v>
      </c>
    </row>
    <row r="51" spans="1:1" x14ac:dyDescent="0.25">
      <c r="A51" s="7" t="s">
        <v>26</v>
      </c>
    </row>
    <row r="53" spans="1:1" x14ac:dyDescent="0.25">
      <c r="A53" s="6" t="s">
        <v>30</v>
      </c>
    </row>
    <row r="54" spans="1:1" ht="60" x14ac:dyDescent="0.25">
      <c r="A54" s="1" t="s">
        <v>100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44" workbookViewId="0">
      <selection activeCell="E60" sqref="E60"/>
    </sheetView>
  </sheetViews>
  <sheetFormatPr defaultRowHeight="15" x14ac:dyDescent="0.25"/>
  <cols>
    <col min="1" max="1" width="113.85546875" customWidth="1"/>
  </cols>
  <sheetData>
    <row r="1" spans="1:1" ht="90" x14ac:dyDescent="0.25">
      <c r="A1" s="1" t="s">
        <v>5</v>
      </c>
    </row>
    <row r="4" spans="1:1" x14ac:dyDescent="0.25">
      <c r="A4" s="7" t="s">
        <v>19</v>
      </c>
    </row>
    <row r="6" spans="1:1" x14ac:dyDescent="0.25">
      <c r="A6" t="s">
        <v>53</v>
      </c>
    </row>
    <row r="7" spans="1:1" x14ac:dyDescent="0.25">
      <c r="A7" t="s">
        <v>54</v>
      </c>
    </row>
    <row r="9" spans="1:1" x14ac:dyDescent="0.25">
      <c r="A9" t="s">
        <v>55</v>
      </c>
    </row>
    <row r="10" spans="1:1" x14ac:dyDescent="0.25">
      <c r="A10" t="s">
        <v>56</v>
      </c>
    </row>
    <row r="12" spans="1:1" x14ac:dyDescent="0.25">
      <c r="A12" s="7" t="s">
        <v>20</v>
      </c>
    </row>
    <row r="14" spans="1:1" x14ac:dyDescent="0.25">
      <c r="A14" t="s">
        <v>57</v>
      </c>
    </row>
    <row r="16" spans="1:1" x14ac:dyDescent="0.25">
      <c r="A16" s="7" t="s">
        <v>21</v>
      </c>
    </row>
    <row r="18" spans="1:1" x14ac:dyDescent="0.25">
      <c r="A18" t="s">
        <v>58</v>
      </c>
    </row>
    <row r="22" spans="1:1" x14ac:dyDescent="0.25">
      <c r="A22" s="7" t="s">
        <v>22</v>
      </c>
    </row>
    <row r="24" spans="1:1" x14ac:dyDescent="0.25">
      <c r="A24" t="s">
        <v>59</v>
      </c>
    </row>
    <row r="25" spans="1:1" x14ac:dyDescent="0.25">
      <c r="A25" t="s">
        <v>60</v>
      </c>
    </row>
    <row r="27" spans="1:1" x14ac:dyDescent="0.25">
      <c r="A27" s="5" t="s">
        <v>61</v>
      </c>
    </row>
    <row r="29" spans="1:1" x14ac:dyDescent="0.25">
      <c r="A29" t="s">
        <v>119</v>
      </c>
    </row>
    <row r="30" spans="1:1" x14ac:dyDescent="0.25">
      <c r="A30" s="7" t="s">
        <v>23</v>
      </c>
    </row>
    <row r="32" spans="1:1" x14ac:dyDescent="0.25">
      <c r="A32" t="s">
        <v>28</v>
      </c>
    </row>
    <row r="37" spans="1:4" x14ac:dyDescent="0.25">
      <c r="A37" s="7" t="s">
        <v>24</v>
      </c>
    </row>
    <row r="39" spans="1:4" x14ac:dyDescent="0.25">
      <c r="A39" t="s">
        <v>62</v>
      </c>
    </row>
    <row r="40" spans="1:4" x14ac:dyDescent="0.25">
      <c r="A40" t="s">
        <v>120</v>
      </c>
      <c r="B40">
        <f>98.2846-98.6</f>
        <v>-0.31539999999999679</v>
      </c>
    </row>
    <row r="41" spans="1:4" x14ac:dyDescent="0.25">
      <c r="B41">
        <f>SQRT(52)</f>
        <v>7.2111025509279782</v>
      </c>
      <c r="C41">
        <f>0.6824/B41</f>
        <v>9.4631853476024097E-2</v>
      </c>
      <c r="D41">
        <f>B40/C41</f>
        <v>-3.3329158038725986</v>
      </c>
    </row>
    <row r="43" spans="1:4" x14ac:dyDescent="0.25">
      <c r="A43" s="7" t="s">
        <v>25</v>
      </c>
    </row>
    <row r="45" spans="1:4" x14ac:dyDescent="0.25">
      <c r="A45" s="6" t="s">
        <v>29</v>
      </c>
    </row>
    <row r="46" spans="1:4" x14ac:dyDescent="0.25">
      <c r="A46" t="s">
        <v>121</v>
      </c>
    </row>
    <row r="48" spans="1:4" x14ac:dyDescent="0.25">
      <c r="A48" t="s">
        <v>122</v>
      </c>
      <c r="B48" t="s">
        <v>123</v>
      </c>
    </row>
    <row r="49" spans="1:2" x14ac:dyDescent="0.25">
      <c r="B49">
        <v>0.89</v>
      </c>
    </row>
    <row r="50" spans="1:2" x14ac:dyDescent="0.25">
      <c r="A50" t="s">
        <v>124</v>
      </c>
    </row>
    <row r="51" spans="1:2" x14ac:dyDescent="0.25">
      <c r="A51" t="s">
        <v>125</v>
      </c>
    </row>
    <row r="52" spans="1:2" x14ac:dyDescent="0.25">
      <c r="A52" s="7" t="s">
        <v>26</v>
      </c>
    </row>
    <row r="54" spans="1:2" x14ac:dyDescent="0.25">
      <c r="A54" s="6" t="s">
        <v>30</v>
      </c>
    </row>
    <row r="55" spans="1:2" x14ac:dyDescent="0.25">
      <c r="A55" t="s">
        <v>126</v>
      </c>
    </row>
    <row r="56" spans="1:2" x14ac:dyDescent="0.25">
      <c r="A56" t="s">
        <v>127</v>
      </c>
    </row>
    <row r="57" spans="1:2" ht="75" x14ac:dyDescent="0.25">
      <c r="A57" s="1" t="s">
        <v>128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3" workbookViewId="0">
      <selection activeCell="C57" sqref="C57"/>
    </sheetView>
  </sheetViews>
  <sheetFormatPr defaultRowHeight="15" x14ac:dyDescent="0.25"/>
  <cols>
    <col min="1" max="1" width="115" bestFit="1" customWidth="1"/>
    <col min="4" max="4" width="21" customWidth="1"/>
  </cols>
  <sheetData>
    <row r="1" spans="1:13" ht="45" x14ac:dyDescent="0.25">
      <c r="A1" s="1" t="s">
        <v>50</v>
      </c>
      <c r="E1" t="s">
        <v>114</v>
      </c>
      <c r="F1" t="s">
        <v>115</v>
      </c>
      <c r="G1" t="s">
        <v>116</v>
      </c>
      <c r="H1" t="s">
        <v>117</v>
      </c>
      <c r="I1" t="s">
        <v>118</v>
      </c>
    </row>
    <row r="2" spans="1:13" x14ac:dyDescent="0.25">
      <c r="D2" s="11" t="s">
        <v>111</v>
      </c>
      <c r="E2">
        <v>1</v>
      </c>
      <c r="F2">
        <v>16</v>
      </c>
      <c r="G2">
        <v>19</v>
      </c>
      <c r="H2">
        <f>16*16</f>
        <v>256</v>
      </c>
      <c r="I2" s="16">
        <f>19*19</f>
        <v>361</v>
      </c>
    </row>
    <row r="3" spans="1:13" x14ac:dyDescent="0.25">
      <c r="A3" t="s">
        <v>51</v>
      </c>
      <c r="D3" t="s">
        <v>112</v>
      </c>
      <c r="E3">
        <v>2</v>
      </c>
      <c r="F3">
        <v>20</v>
      </c>
      <c r="G3">
        <v>22</v>
      </c>
      <c r="H3">
        <f>F3*F3</f>
        <v>400</v>
      </c>
      <c r="I3" s="16">
        <f>G3*G3</f>
        <v>484</v>
      </c>
    </row>
    <row r="4" spans="1:13" x14ac:dyDescent="0.25">
      <c r="E4">
        <v>3</v>
      </c>
      <c r="F4">
        <v>21</v>
      </c>
      <c r="G4">
        <v>24</v>
      </c>
      <c r="H4">
        <f t="shared" ref="H4:H11" si="0">F4*F4</f>
        <v>441</v>
      </c>
      <c r="I4" s="16">
        <f t="shared" ref="I4:I11" si="1">G4*G4</f>
        <v>576</v>
      </c>
    </row>
    <row r="5" spans="1:13" ht="75" x14ac:dyDescent="0.25">
      <c r="A5" s="1" t="s">
        <v>52</v>
      </c>
      <c r="E5">
        <v>4</v>
      </c>
      <c r="F5">
        <v>22</v>
      </c>
      <c r="G5">
        <v>24</v>
      </c>
      <c r="H5">
        <f t="shared" si="0"/>
        <v>484</v>
      </c>
      <c r="I5" s="16">
        <f t="shared" si="1"/>
        <v>576</v>
      </c>
    </row>
    <row r="6" spans="1:13" x14ac:dyDescent="0.25">
      <c r="E6">
        <v>5</v>
      </c>
      <c r="F6">
        <v>23</v>
      </c>
      <c r="G6">
        <v>25</v>
      </c>
      <c r="H6">
        <f t="shared" si="0"/>
        <v>529</v>
      </c>
      <c r="I6" s="16">
        <f t="shared" si="1"/>
        <v>625</v>
      </c>
    </row>
    <row r="7" spans="1:13" x14ac:dyDescent="0.25">
      <c r="E7">
        <v>6</v>
      </c>
      <c r="F7">
        <v>22</v>
      </c>
      <c r="G7">
        <v>25</v>
      </c>
      <c r="H7">
        <f t="shared" si="0"/>
        <v>484</v>
      </c>
      <c r="I7" s="16">
        <f t="shared" si="1"/>
        <v>625</v>
      </c>
    </row>
    <row r="8" spans="1:13" x14ac:dyDescent="0.25">
      <c r="A8" s="7" t="s">
        <v>19</v>
      </c>
      <c r="E8">
        <v>7</v>
      </c>
      <c r="F8">
        <v>27</v>
      </c>
      <c r="G8">
        <v>26</v>
      </c>
      <c r="H8">
        <f t="shared" si="0"/>
        <v>729</v>
      </c>
      <c r="I8" s="16">
        <f t="shared" si="1"/>
        <v>676</v>
      </c>
    </row>
    <row r="9" spans="1:13" x14ac:dyDescent="0.25">
      <c r="E9">
        <v>8</v>
      </c>
      <c r="F9">
        <v>25</v>
      </c>
      <c r="G9">
        <v>26</v>
      </c>
      <c r="H9">
        <f t="shared" si="0"/>
        <v>625</v>
      </c>
      <c r="I9" s="16">
        <f t="shared" si="1"/>
        <v>676</v>
      </c>
    </row>
    <row r="10" spans="1:13" x14ac:dyDescent="0.25">
      <c r="A10" t="s">
        <v>102</v>
      </c>
      <c r="E10">
        <v>9</v>
      </c>
      <c r="F10">
        <v>27</v>
      </c>
      <c r="G10">
        <v>28</v>
      </c>
      <c r="H10">
        <f t="shared" si="0"/>
        <v>729</v>
      </c>
      <c r="I10" s="16">
        <f t="shared" si="1"/>
        <v>784</v>
      </c>
    </row>
    <row r="11" spans="1:13" x14ac:dyDescent="0.25">
      <c r="A11" t="s">
        <v>103</v>
      </c>
      <c r="E11">
        <v>10</v>
      </c>
      <c r="F11">
        <v>28</v>
      </c>
      <c r="G11">
        <v>32</v>
      </c>
      <c r="H11">
        <f t="shared" si="0"/>
        <v>784</v>
      </c>
      <c r="I11" s="16">
        <f t="shared" si="1"/>
        <v>1024</v>
      </c>
      <c r="J11" s="6">
        <f>231/10</f>
        <v>23.1</v>
      </c>
      <c r="K11">
        <f>5461/10</f>
        <v>546.1</v>
      </c>
      <c r="L11">
        <f>23.1*23.1</f>
        <v>533.61</v>
      </c>
      <c r="M11" s="6">
        <f>K11-L11</f>
        <v>12.490000000000009</v>
      </c>
    </row>
    <row r="12" spans="1:13" x14ac:dyDescent="0.25">
      <c r="F12" s="6">
        <f ca="1">SUM(F2:F12)</f>
        <v>231</v>
      </c>
      <c r="G12" s="6">
        <f ca="1">SUM(G2:G12)</f>
        <v>251</v>
      </c>
      <c r="H12" s="6">
        <f>SUM(H2:H11)</f>
        <v>5461</v>
      </c>
      <c r="I12" s="6">
        <f>SUM(I2:I11)</f>
        <v>6407</v>
      </c>
      <c r="J12" s="6">
        <v>25.1</v>
      </c>
      <c r="K12">
        <f>I12/E11</f>
        <v>640.70000000000005</v>
      </c>
      <c r="L12">
        <f>J12*J12</f>
        <v>630.0100000000001</v>
      </c>
      <c r="M12" s="6">
        <f>K12-L12</f>
        <v>10.689999999999941</v>
      </c>
    </row>
    <row r="13" spans="1:13" x14ac:dyDescent="0.25">
      <c r="A13" t="s">
        <v>44</v>
      </c>
      <c r="H13" s="10"/>
    </row>
    <row r="14" spans="1:13" x14ac:dyDescent="0.25">
      <c r="A14" t="s">
        <v>101</v>
      </c>
    </row>
    <row r="15" spans="1:13" x14ac:dyDescent="0.25">
      <c r="D15" t="s">
        <v>17</v>
      </c>
    </row>
    <row r="16" spans="1:13" ht="15.75" thickBot="1" x14ac:dyDescent="0.3">
      <c r="A16" s="7" t="s">
        <v>20</v>
      </c>
    </row>
    <row r="17" spans="1:6" x14ac:dyDescent="0.25">
      <c r="A17" t="s">
        <v>41</v>
      </c>
      <c r="D17" s="4"/>
      <c r="E17" s="4" t="s">
        <v>106</v>
      </c>
      <c r="F17" s="4" t="s">
        <v>107</v>
      </c>
    </row>
    <row r="18" spans="1:6" x14ac:dyDescent="0.25">
      <c r="A18" t="s">
        <v>104</v>
      </c>
      <c r="D18" s="2" t="s">
        <v>7</v>
      </c>
      <c r="E18" s="13">
        <v>23.1</v>
      </c>
      <c r="F18" s="13">
        <v>25.1</v>
      </c>
    </row>
    <row r="19" spans="1:6" x14ac:dyDescent="0.25">
      <c r="D19" s="2" t="s">
        <v>8</v>
      </c>
      <c r="E19" s="2">
        <v>13.877777777777737</v>
      </c>
      <c r="F19" s="2">
        <v>11.877777777777737</v>
      </c>
    </row>
    <row r="20" spans="1:6" x14ac:dyDescent="0.25">
      <c r="A20" s="7" t="s">
        <v>21</v>
      </c>
      <c r="D20" s="2" t="s">
        <v>9</v>
      </c>
      <c r="E20" s="2">
        <v>10</v>
      </c>
      <c r="F20" s="2">
        <v>10</v>
      </c>
    </row>
    <row r="21" spans="1:6" x14ac:dyDescent="0.25">
      <c r="D21" s="2" t="s">
        <v>18</v>
      </c>
      <c r="E21" s="2">
        <v>12.877777777777737</v>
      </c>
      <c r="F21" s="2"/>
    </row>
    <row r="22" spans="1:6" x14ac:dyDescent="0.25">
      <c r="A22" t="s">
        <v>27</v>
      </c>
      <c r="D22" s="2" t="s">
        <v>10</v>
      </c>
      <c r="E22" s="2">
        <v>0</v>
      </c>
      <c r="F22" s="2"/>
    </row>
    <row r="23" spans="1:6" x14ac:dyDescent="0.25">
      <c r="D23" s="2" t="s">
        <v>11</v>
      </c>
      <c r="E23" s="2">
        <v>18</v>
      </c>
      <c r="F23" s="2"/>
    </row>
    <row r="24" spans="1:6" x14ac:dyDescent="0.25">
      <c r="D24" s="2" t="s">
        <v>12</v>
      </c>
      <c r="E24" s="14">
        <v>-1.2462194771917938</v>
      </c>
      <c r="F24" s="2"/>
    </row>
    <row r="25" spans="1:6" x14ac:dyDescent="0.25">
      <c r="D25" s="12" t="s">
        <v>13</v>
      </c>
      <c r="E25" s="12">
        <v>0.11432992430382044</v>
      </c>
      <c r="F25" s="2"/>
    </row>
    <row r="26" spans="1:6" x14ac:dyDescent="0.25">
      <c r="A26" s="7" t="s">
        <v>22</v>
      </c>
      <c r="D26" s="12" t="s">
        <v>14</v>
      </c>
      <c r="E26" s="12">
        <v>1.7340636066175394</v>
      </c>
      <c r="F26" s="2"/>
    </row>
    <row r="27" spans="1:6" x14ac:dyDescent="0.25">
      <c r="D27" s="2" t="s">
        <v>15</v>
      </c>
      <c r="E27" s="2">
        <v>0.22865984860764088</v>
      </c>
      <c r="F27" s="2"/>
    </row>
    <row r="28" spans="1:6" ht="15.75" thickBot="1" x14ac:dyDescent="0.3">
      <c r="A28" t="s">
        <v>105</v>
      </c>
      <c r="D28" s="3" t="s">
        <v>16</v>
      </c>
      <c r="E28" s="15">
        <v>2.1009220402410378</v>
      </c>
      <c r="F28" s="3"/>
    </row>
    <row r="29" spans="1:6" x14ac:dyDescent="0.25">
      <c r="A29" t="s">
        <v>108</v>
      </c>
    </row>
    <row r="31" spans="1:6" x14ac:dyDescent="0.25">
      <c r="A31" s="5" t="s">
        <v>91</v>
      </c>
    </row>
    <row r="32" spans="1:6" x14ac:dyDescent="0.25">
      <c r="A32" s="5" t="s">
        <v>92</v>
      </c>
    </row>
    <row r="34" spans="1:2" x14ac:dyDescent="0.25">
      <c r="A34" s="7" t="s">
        <v>23</v>
      </c>
    </row>
    <row r="36" spans="1:2" x14ac:dyDescent="0.25">
      <c r="A36" t="s">
        <v>28</v>
      </c>
    </row>
    <row r="41" spans="1:2" x14ac:dyDescent="0.25">
      <c r="A41" s="7" t="s">
        <v>24</v>
      </c>
    </row>
    <row r="43" spans="1:2" x14ac:dyDescent="0.25">
      <c r="A43" t="s">
        <v>109</v>
      </c>
      <c r="B43" t="s">
        <v>113</v>
      </c>
    </row>
    <row r="44" spans="1:2" x14ac:dyDescent="0.25">
      <c r="A44" t="s">
        <v>110</v>
      </c>
    </row>
    <row r="45" spans="1:2" x14ac:dyDescent="0.25">
      <c r="A45" t="s">
        <v>41</v>
      </c>
      <c r="B45">
        <f>-2/1.606</f>
        <v>-1.2453300124533</v>
      </c>
    </row>
    <row r="46" spans="1:2" x14ac:dyDescent="0.25">
      <c r="A46" t="s">
        <v>163</v>
      </c>
    </row>
    <row r="47" spans="1:2" x14ac:dyDescent="0.25">
      <c r="A47" s="7" t="s">
        <v>25</v>
      </c>
    </row>
    <row r="49" spans="1:1" x14ac:dyDescent="0.25">
      <c r="A49" s="6" t="s">
        <v>29</v>
      </c>
    </row>
    <row r="50" spans="1:1" ht="30" x14ac:dyDescent="0.25">
      <c r="A50" s="1" t="s">
        <v>164</v>
      </c>
    </row>
    <row r="52" spans="1:1" x14ac:dyDescent="0.25">
      <c r="A52" t="s">
        <v>165</v>
      </c>
    </row>
    <row r="53" spans="1:1" x14ac:dyDescent="0.25">
      <c r="A53" s="7" t="s">
        <v>26</v>
      </c>
    </row>
    <row r="55" spans="1:1" x14ac:dyDescent="0.25">
      <c r="A55" s="6" t="s">
        <v>30</v>
      </c>
    </row>
    <row r="57" spans="1:1" ht="45" x14ac:dyDescent="0.25">
      <c r="A57" s="1" t="s">
        <v>166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A38" workbookViewId="0">
      <selection activeCell="A56" sqref="A56"/>
    </sheetView>
  </sheetViews>
  <sheetFormatPr defaultRowHeight="15" x14ac:dyDescent="0.25"/>
  <cols>
    <col min="1" max="1" width="95.140625" customWidth="1"/>
    <col min="8" max="8" width="18.5703125" customWidth="1"/>
  </cols>
  <sheetData>
    <row r="1" spans="1:20" ht="90" x14ac:dyDescent="0.25">
      <c r="A1" s="1" t="s">
        <v>6</v>
      </c>
      <c r="D1" t="s">
        <v>42</v>
      </c>
      <c r="E1" t="s">
        <v>43</v>
      </c>
    </row>
    <row r="2" spans="1:20" x14ac:dyDescent="0.25">
      <c r="D2">
        <v>40.299999999999997</v>
      </c>
      <c r="E2" s="8">
        <v>20</v>
      </c>
      <c r="F2" s="10">
        <f>D2*D2</f>
        <v>1624.0899999999997</v>
      </c>
      <c r="G2" s="10">
        <f>E2*E2</f>
        <v>400</v>
      </c>
      <c r="R2" t="s">
        <v>17</v>
      </c>
    </row>
    <row r="3" spans="1:20" ht="15.75" thickBot="1" x14ac:dyDescent="0.3">
      <c r="A3" s="7" t="s">
        <v>19</v>
      </c>
      <c r="D3" s="8">
        <v>55</v>
      </c>
      <c r="E3" s="8">
        <v>30.2</v>
      </c>
      <c r="F3" s="10">
        <f t="shared" ref="F3:F20" si="0">D3*D3</f>
        <v>3025</v>
      </c>
      <c r="G3" s="10">
        <f t="shared" ref="G3:G30" si="1">E3*E3</f>
        <v>912.04</v>
      </c>
    </row>
    <row r="4" spans="1:20" x14ac:dyDescent="0.25">
      <c r="D4">
        <v>45.7</v>
      </c>
      <c r="E4" s="8">
        <v>2.2000000000000002</v>
      </c>
      <c r="F4" s="10">
        <f t="shared" si="0"/>
        <v>2088.4900000000002</v>
      </c>
      <c r="G4" s="10">
        <f t="shared" si="1"/>
        <v>4.8400000000000007</v>
      </c>
      <c r="R4" s="4"/>
      <c r="S4" s="4" t="s">
        <v>42</v>
      </c>
      <c r="T4" s="4" t="s">
        <v>43</v>
      </c>
    </row>
    <row r="5" spans="1:20" x14ac:dyDescent="0.25">
      <c r="A5" t="s">
        <v>46</v>
      </c>
      <c r="D5">
        <v>43.3</v>
      </c>
      <c r="E5" s="8">
        <v>7.5</v>
      </c>
      <c r="F5" s="10">
        <f t="shared" si="0"/>
        <v>1874.8899999999996</v>
      </c>
      <c r="G5" s="10">
        <f t="shared" si="1"/>
        <v>56.25</v>
      </c>
      <c r="R5" s="2" t="s">
        <v>7</v>
      </c>
      <c r="S5" s="2">
        <v>46.79999999999999</v>
      </c>
      <c r="T5" s="2">
        <v>10.168965517241379</v>
      </c>
    </row>
    <row r="6" spans="1:20" x14ac:dyDescent="0.25">
      <c r="A6" t="s">
        <v>47</v>
      </c>
      <c r="D6">
        <v>50.3</v>
      </c>
      <c r="E6" s="8">
        <v>4.4000000000000004</v>
      </c>
      <c r="F6" s="10">
        <f t="shared" si="0"/>
        <v>2530.0899999999997</v>
      </c>
      <c r="G6" s="10">
        <f t="shared" si="1"/>
        <v>19.360000000000003</v>
      </c>
      <c r="R6" s="2" t="s">
        <v>8</v>
      </c>
      <c r="S6" s="2">
        <v>41.195555555556183</v>
      </c>
      <c r="T6" s="2">
        <v>55.885788177339968</v>
      </c>
    </row>
    <row r="7" spans="1:20" x14ac:dyDescent="0.25">
      <c r="D7">
        <v>45.9</v>
      </c>
      <c r="E7" s="8">
        <v>22.2</v>
      </c>
      <c r="F7" s="10">
        <f t="shared" si="0"/>
        <v>2106.81</v>
      </c>
      <c r="G7" s="10">
        <f t="shared" si="1"/>
        <v>492.84</v>
      </c>
      <c r="R7" s="2" t="s">
        <v>9</v>
      </c>
      <c r="S7" s="2">
        <v>19</v>
      </c>
      <c r="T7" s="2">
        <v>29</v>
      </c>
    </row>
    <row r="8" spans="1:20" x14ac:dyDescent="0.25">
      <c r="A8" t="s">
        <v>44</v>
      </c>
      <c r="D8">
        <v>53.5</v>
      </c>
      <c r="E8" s="8">
        <v>16.600000000000001</v>
      </c>
      <c r="F8" s="10">
        <f t="shared" si="0"/>
        <v>2862.25</v>
      </c>
      <c r="G8" s="10">
        <f t="shared" si="1"/>
        <v>275.56000000000006</v>
      </c>
      <c r="R8" s="2" t="s">
        <v>18</v>
      </c>
      <c r="S8" s="2">
        <v>50.137436281859358</v>
      </c>
      <c r="T8" s="2"/>
    </row>
    <row r="9" spans="1:20" x14ac:dyDescent="0.25">
      <c r="A9" t="s">
        <v>45</v>
      </c>
      <c r="D9" s="8">
        <v>43</v>
      </c>
      <c r="E9" s="8">
        <v>14.5</v>
      </c>
      <c r="F9" s="10">
        <f t="shared" si="0"/>
        <v>1849</v>
      </c>
      <c r="G9" s="10">
        <f t="shared" si="1"/>
        <v>210.25</v>
      </c>
      <c r="R9" s="2" t="s">
        <v>10</v>
      </c>
      <c r="S9" s="2">
        <v>0</v>
      </c>
      <c r="T9" s="2"/>
    </row>
    <row r="10" spans="1:20" x14ac:dyDescent="0.25">
      <c r="D10">
        <v>44.2</v>
      </c>
      <c r="E10" s="8">
        <v>21.4</v>
      </c>
      <c r="F10" s="10">
        <f t="shared" si="0"/>
        <v>1953.6400000000003</v>
      </c>
      <c r="G10" s="10">
        <f t="shared" si="1"/>
        <v>457.95999999999992</v>
      </c>
      <c r="R10" s="2" t="s">
        <v>11</v>
      </c>
      <c r="S10" s="2">
        <v>46</v>
      </c>
      <c r="T10" s="2"/>
    </row>
    <row r="11" spans="1:20" x14ac:dyDescent="0.25">
      <c r="A11" s="7" t="s">
        <v>20</v>
      </c>
      <c r="D11" s="8">
        <v>44</v>
      </c>
      <c r="E11" s="8">
        <v>3.3</v>
      </c>
      <c r="F11" s="10">
        <f t="shared" si="0"/>
        <v>1936</v>
      </c>
      <c r="G11" s="10">
        <f t="shared" si="1"/>
        <v>10.889999999999999</v>
      </c>
      <c r="R11" s="2" t="s">
        <v>12</v>
      </c>
      <c r="S11" s="2">
        <v>17.527634273596583</v>
      </c>
      <c r="T11" s="2"/>
    </row>
    <row r="12" spans="1:20" x14ac:dyDescent="0.25">
      <c r="D12">
        <v>33.6</v>
      </c>
      <c r="E12" s="8">
        <v>10</v>
      </c>
      <c r="F12" s="10">
        <f t="shared" si="0"/>
        <v>1128.96</v>
      </c>
      <c r="G12" s="10">
        <f t="shared" si="1"/>
        <v>100</v>
      </c>
      <c r="R12" s="9" t="s">
        <v>13</v>
      </c>
      <c r="S12" s="9">
        <v>2.720009722584792E-22</v>
      </c>
      <c r="T12" s="2"/>
    </row>
    <row r="13" spans="1:20" x14ac:dyDescent="0.25">
      <c r="A13" t="s">
        <v>48</v>
      </c>
      <c r="D13">
        <v>55.1</v>
      </c>
      <c r="E13" s="8">
        <v>1</v>
      </c>
      <c r="F13" s="10">
        <f t="shared" si="0"/>
        <v>3036.01</v>
      </c>
      <c r="G13" s="10">
        <f t="shared" si="1"/>
        <v>1</v>
      </c>
      <c r="R13" s="9" t="s">
        <v>14</v>
      </c>
      <c r="S13" s="9">
        <v>1.678660413556865</v>
      </c>
      <c r="T13" s="2"/>
    </row>
    <row r="14" spans="1:20" x14ac:dyDescent="0.25">
      <c r="D14">
        <v>48.8</v>
      </c>
      <c r="E14" s="8">
        <v>4.4000000000000004</v>
      </c>
      <c r="F14" s="10">
        <f t="shared" si="0"/>
        <v>2381.4399999999996</v>
      </c>
      <c r="G14" s="10">
        <f t="shared" si="1"/>
        <v>19.360000000000003</v>
      </c>
      <c r="R14" s="2" t="s">
        <v>15</v>
      </c>
      <c r="S14" s="2">
        <v>5.440019445169584E-22</v>
      </c>
      <c r="T14" s="2"/>
    </row>
    <row r="15" spans="1:20" ht="15.75" thickBot="1" x14ac:dyDescent="0.3">
      <c r="A15" s="7" t="s">
        <v>21</v>
      </c>
      <c r="D15">
        <v>50.4</v>
      </c>
      <c r="E15" s="8">
        <v>1.3</v>
      </c>
      <c r="F15" s="10">
        <f t="shared" si="0"/>
        <v>2540.16</v>
      </c>
      <c r="G15" s="10">
        <f t="shared" si="1"/>
        <v>1.6900000000000002</v>
      </c>
      <c r="P15">
        <f>19-1</f>
        <v>18</v>
      </c>
      <c r="Q15">
        <f>P15*39.96</f>
        <v>719.28</v>
      </c>
      <c r="R15" s="3" t="s">
        <v>16</v>
      </c>
      <c r="S15" s="3">
        <v>2.0128955989194299</v>
      </c>
      <c r="T15" s="3"/>
    </row>
    <row r="16" spans="1:20" x14ac:dyDescent="0.25">
      <c r="D16">
        <v>37.799999999999997</v>
      </c>
      <c r="E16" s="8">
        <v>8.1</v>
      </c>
      <c r="F16" s="10">
        <f t="shared" si="0"/>
        <v>1428.8399999999997</v>
      </c>
      <c r="G16" s="10">
        <f t="shared" si="1"/>
        <v>65.61</v>
      </c>
      <c r="P16">
        <f>29-1</f>
        <v>28</v>
      </c>
      <c r="Q16">
        <f>53.96*P16</f>
        <v>1510.88</v>
      </c>
    </row>
    <row r="17" spans="1:20" x14ac:dyDescent="0.25">
      <c r="A17" t="s">
        <v>27</v>
      </c>
      <c r="D17">
        <v>60.3</v>
      </c>
      <c r="E17" s="8">
        <v>6.6</v>
      </c>
      <c r="F17" s="10">
        <f t="shared" si="0"/>
        <v>3636.0899999999997</v>
      </c>
      <c r="G17" s="10">
        <f t="shared" si="1"/>
        <v>43.559999999999995</v>
      </c>
      <c r="Q17">
        <f>Q15+Q16</f>
        <v>2230.16</v>
      </c>
    </row>
    <row r="18" spans="1:20" x14ac:dyDescent="0.25">
      <c r="D18">
        <v>46.6</v>
      </c>
      <c r="E18" s="8">
        <v>7.8</v>
      </c>
      <c r="F18" s="10">
        <f t="shared" si="0"/>
        <v>2171.56</v>
      </c>
      <c r="G18" s="10">
        <f t="shared" si="1"/>
        <v>60.839999999999996</v>
      </c>
      <c r="P18">
        <f>19+29</f>
        <v>48</v>
      </c>
      <c r="Q18">
        <f>Q17/P18</f>
        <v>46.461666666666666</v>
      </c>
      <c r="R18">
        <f>SQRT(Q18)</f>
        <v>6.816279532609169</v>
      </c>
      <c r="S18">
        <f>2464.83*R18</f>
        <v>16800.970280361056</v>
      </c>
    </row>
    <row r="19" spans="1:20" x14ac:dyDescent="0.25">
      <c r="A19" t="s">
        <v>49</v>
      </c>
      <c r="D19">
        <v>47.4</v>
      </c>
      <c r="E19" s="8">
        <v>10.6</v>
      </c>
      <c r="F19" s="10">
        <f t="shared" si="0"/>
        <v>2246.7599999999998</v>
      </c>
      <c r="G19" s="10">
        <f t="shared" si="1"/>
        <v>112.36</v>
      </c>
    </row>
    <row r="20" spans="1:20" x14ac:dyDescent="0.25">
      <c r="D20" s="8">
        <v>44</v>
      </c>
      <c r="E20" s="8">
        <v>10.6</v>
      </c>
      <c r="F20" s="10">
        <f t="shared" si="0"/>
        <v>1936</v>
      </c>
      <c r="G20" s="10">
        <f t="shared" si="1"/>
        <v>112.36</v>
      </c>
      <c r="P20">
        <f>46.8-10.17</f>
        <v>36.629999999999995</v>
      </c>
      <c r="Q20">
        <f>2.5/29</f>
        <v>8.6206896551724144E-2</v>
      </c>
      <c r="R20">
        <f>SQRT(Q20)</f>
        <v>0.29361010975735174</v>
      </c>
      <c r="S20">
        <f>16801*R20</f>
        <v>4932.9434540332668</v>
      </c>
      <c r="T20">
        <f>P20/S20</f>
        <v>7.4255868410676032E-3</v>
      </c>
    </row>
    <row r="21" spans="1:20" x14ac:dyDescent="0.25">
      <c r="A21" s="7" t="s">
        <v>22</v>
      </c>
      <c r="E21" s="8">
        <v>16.2</v>
      </c>
      <c r="F21" s="8"/>
      <c r="G21" s="10">
        <f t="shared" si="1"/>
        <v>262.44</v>
      </c>
    </row>
    <row r="22" spans="1:20" x14ac:dyDescent="0.25">
      <c r="E22" s="8">
        <v>14.5</v>
      </c>
      <c r="F22" s="8"/>
      <c r="G22" s="10">
        <f t="shared" si="1"/>
        <v>210.25</v>
      </c>
    </row>
    <row r="23" spans="1:20" x14ac:dyDescent="0.25">
      <c r="A23" t="s">
        <v>158</v>
      </c>
      <c r="E23" s="8">
        <v>4.0999999999999996</v>
      </c>
      <c r="F23" s="8"/>
      <c r="G23" s="10">
        <f t="shared" si="1"/>
        <v>16.809999999999999</v>
      </c>
    </row>
    <row r="24" spans="1:20" x14ac:dyDescent="0.25">
      <c r="A24" t="s">
        <v>159</v>
      </c>
      <c r="E24" s="8">
        <v>15.8</v>
      </c>
      <c r="F24" s="8"/>
      <c r="G24" s="10">
        <f t="shared" si="1"/>
        <v>249.64000000000001</v>
      </c>
    </row>
    <row r="25" spans="1:20" x14ac:dyDescent="0.25">
      <c r="E25" s="8">
        <v>4.0999999999999996</v>
      </c>
      <c r="F25" s="8"/>
      <c r="G25" s="10">
        <f t="shared" si="1"/>
        <v>16.809999999999999</v>
      </c>
    </row>
    <row r="26" spans="1:20" x14ac:dyDescent="0.25">
      <c r="A26" s="5" t="s">
        <v>160</v>
      </c>
      <c r="C26">
        <v>19</v>
      </c>
      <c r="E26" s="8">
        <v>2.4</v>
      </c>
      <c r="F26" s="8"/>
      <c r="G26" s="10">
        <f t="shared" si="1"/>
        <v>5.76</v>
      </c>
    </row>
    <row r="27" spans="1:20" x14ac:dyDescent="0.25">
      <c r="C27">
        <v>29</v>
      </c>
      <c r="E27" s="8">
        <v>3.5</v>
      </c>
      <c r="F27" s="8"/>
      <c r="G27" s="10">
        <f t="shared" si="1"/>
        <v>12.25</v>
      </c>
    </row>
    <row r="28" spans="1:20" x14ac:dyDescent="0.25">
      <c r="A28" t="s">
        <v>98</v>
      </c>
      <c r="E28" s="8">
        <v>8.5</v>
      </c>
      <c r="F28" s="8"/>
      <c r="G28" s="10">
        <f t="shared" si="1"/>
        <v>72.25</v>
      </c>
    </row>
    <row r="29" spans="1:20" x14ac:dyDescent="0.25">
      <c r="A29" s="7" t="s">
        <v>23</v>
      </c>
      <c r="E29" s="8">
        <v>4.7</v>
      </c>
      <c r="F29" s="8"/>
      <c r="G29" s="10">
        <f t="shared" si="1"/>
        <v>22.090000000000003</v>
      </c>
      <c r="H29">
        <v>42356.08</v>
      </c>
      <c r="I29">
        <f>F31/C26</f>
        <v>2229.2673684210522</v>
      </c>
      <c r="J29">
        <f>D32*D32</f>
        <v>2190.2399999999989</v>
      </c>
      <c r="K29">
        <f>I29-J29</f>
        <v>39.027368421053325</v>
      </c>
      <c r="N29">
        <f>F32*F32</f>
        <v>1523.3409000000001</v>
      </c>
      <c r="O29">
        <f>19*N29</f>
        <v>28943.477100000004</v>
      </c>
    </row>
    <row r="30" spans="1:20" x14ac:dyDescent="0.25">
      <c r="E30" s="8">
        <v>18.399999999999999</v>
      </c>
      <c r="F30" s="8"/>
      <c r="G30" s="10">
        <f t="shared" si="1"/>
        <v>338.55999999999995</v>
      </c>
      <c r="H30">
        <v>4563.63</v>
      </c>
      <c r="I30">
        <f>G31/C27</f>
        <v>157.36655172413796</v>
      </c>
      <c r="J30">
        <f>E32*E32</f>
        <v>103.40785969084422</v>
      </c>
      <c r="K30">
        <f>I30-J30</f>
        <v>53.958692033293744</v>
      </c>
      <c r="N30">
        <f>G32*G32</f>
        <v>2911.6815999999999</v>
      </c>
      <c r="O30">
        <f>29*N30</f>
        <v>84438.766399999993</v>
      </c>
    </row>
    <row r="31" spans="1:20" x14ac:dyDescent="0.25">
      <c r="A31" t="s">
        <v>28</v>
      </c>
      <c r="D31" s="6">
        <f>SUM(D2:D30)</f>
        <v>889.19999999999982</v>
      </c>
      <c r="E31" s="17">
        <f>SUM(E2:E30)</f>
        <v>294.89999999999998</v>
      </c>
      <c r="F31" s="18">
        <f>SUM(F2:F30)</f>
        <v>42356.079999999994</v>
      </c>
      <c r="G31" s="18">
        <f>SUM(G2:G30)</f>
        <v>4563.630000000001</v>
      </c>
      <c r="O31">
        <f>O29+O30</f>
        <v>113382.2435</v>
      </c>
      <c r="P31">
        <f>19+29-2</f>
        <v>46</v>
      </c>
    </row>
    <row r="32" spans="1:20" x14ac:dyDescent="0.25">
      <c r="D32" s="18">
        <f>D31/C26</f>
        <v>46.79999999999999</v>
      </c>
      <c r="E32" s="18">
        <f>E31/C27</f>
        <v>10.168965517241379</v>
      </c>
      <c r="F32" s="6">
        <v>39.03</v>
      </c>
      <c r="G32" s="18">
        <v>53.96</v>
      </c>
      <c r="I32" s="10">
        <f>D32-E32</f>
        <v>36.631034482758608</v>
      </c>
      <c r="J32">
        <f>I32/J34</f>
        <v>8.4696592423534565</v>
      </c>
      <c r="O32" s="6">
        <f>O31/P31</f>
        <v>2464.8313804347827</v>
      </c>
    </row>
    <row r="33" spans="1:10" x14ac:dyDescent="0.25">
      <c r="I33" s="10">
        <f>1/19+1/29</f>
        <v>8.7114337568058073E-2</v>
      </c>
    </row>
    <row r="34" spans="1:10" x14ac:dyDescent="0.25">
      <c r="I34">
        <f>SQRT(O32)</f>
        <v>49.64706819576341</v>
      </c>
      <c r="J34">
        <f>I34*I33</f>
        <v>4.3249714580701335</v>
      </c>
    </row>
    <row r="36" spans="1:10" x14ac:dyDescent="0.25">
      <c r="A36" s="7" t="s">
        <v>24</v>
      </c>
    </row>
    <row r="38" spans="1:10" x14ac:dyDescent="0.25">
      <c r="A38" t="s">
        <v>154</v>
      </c>
    </row>
    <row r="39" spans="1:10" x14ac:dyDescent="0.25">
      <c r="A39" t="s">
        <v>155</v>
      </c>
    </row>
    <row r="40" spans="1:10" x14ac:dyDescent="0.25">
      <c r="A40" t="s">
        <v>157</v>
      </c>
    </row>
    <row r="41" spans="1:10" x14ac:dyDescent="0.25">
      <c r="A41" t="s">
        <v>156</v>
      </c>
    </row>
    <row r="42" spans="1:10" x14ac:dyDescent="0.25">
      <c r="A42" s="7" t="s">
        <v>25</v>
      </c>
    </row>
    <row r="44" spans="1:10" x14ac:dyDescent="0.25">
      <c r="A44" s="6" t="s">
        <v>29</v>
      </c>
    </row>
    <row r="45" spans="1:10" x14ac:dyDescent="0.25">
      <c r="A45" t="s">
        <v>157</v>
      </c>
    </row>
    <row r="46" spans="1:10" x14ac:dyDescent="0.25">
      <c r="A46" t="s">
        <v>156</v>
      </c>
    </row>
    <row r="48" spans="1:10" x14ac:dyDescent="0.25">
      <c r="A48" s="7" t="s">
        <v>26</v>
      </c>
    </row>
    <row r="50" spans="1:1" x14ac:dyDescent="0.25">
      <c r="A50" s="6" t="s">
        <v>30</v>
      </c>
    </row>
    <row r="51" spans="1:1" ht="45" x14ac:dyDescent="0.25">
      <c r="A51" s="1" t="s">
        <v>161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 1</vt:lpstr>
      <vt:lpstr>Problem 2</vt:lpstr>
      <vt:lpstr>Problem 3</vt:lpstr>
      <vt:lpstr>Problem 4</vt:lpstr>
      <vt:lpstr>Problem 5</vt:lpstr>
      <vt:lpstr>Problem 6</vt:lpstr>
      <vt:lpstr>Problem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2021-12-20T08:15:31Z</dcterms:created>
  <dcterms:modified xsi:type="dcterms:W3CDTF">2021-12-26T17:06:52Z</dcterms:modified>
</cp:coreProperties>
</file>