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60" windowWidth="27555" windowHeight="12060"/>
  </bookViews>
  <sheets>
    <sheet name="costing" sheetId="1" r:id="rId1"/>
  </sheets>
  <externalReferences>
    <externalReference r:id="rId2"/>
  </externalReferences>
  <definedNames>
    <definedName name="SpecialInstructions">'[1]Internal Ballard Use Only'!$C$2:$C$16</definedName>
  </definedNames>
  <calcPr calcId="145621"/>
</workbook>
</file>

<file path=xl/calcChain.xml><?xml version="1.0" encoding="utf-8"?>
<calcChain xmlns="http://schemas.openxmlformats.org/spreadsheetml/2006/main">
  <c r="EH42" i="1" l="1"/>
  <c r="EH40" i="1"/>
  <c r="EH38" i="1"/>
  <c r="BR37" i="1"/>
  <c r="DO35" i="1"/>
  <c r="DN35" i="1"/>
  <c r="DM35" i="1"/>
  <c r="DT35" i="1" s="1"/>
  <c r="DR35" i="1" s="1"/>
  <c r="DO34" i="1"/>
  <c r="DN34" i="1"/>
  <c r="DM34" i="1"/>
  <c r="DT34" i="1" s="1"/>
  <c r="DR34" i="1" s="1"/>
  <c r="DO33" i="1"/>
  <c r="DN33" i="1"/>
  <c r="DM33" i="1"/>
  <c r="DT33" i="1" s="1"/>
  <c r="DR33" i="1" s="1"/>
  <c r="BR33" i="1"/>
  <c r="EH32" i="1"/>
  <c r="BR32" i="1"/>
  <c r="BR38" i="1" s="1"/>
  <c r="BR31" i="1"/>
  <c r="BR30" i="1"/>
  <c r="BR36" i="1" s="1"/>
  <c r="BV7" i="1" s="1"/>
  <c r="BW7" i="1" s="1"/>
  <c r="BR29" i="1"/>
  <c r="BR35" i="1" s="1"/>
  <c r="BR28" i="1"/>
  <c r="BR34" i="1" s="1"/>
  <c r="BR27" i="1"/>
  <c r="EH26" i="1"/>
  <c r="DP26" i="1"/>
  <c r="DO26" i="1"/>
  <c r="DN26" i="1"/>
  <c r="DM26" i="1"/>
  <c r="DP25" i="1"/>
  <c r="DO25" i="1"/>
  <c r="DN25" i="1"/>
  <c r="DM25" i="1"/>
  <c r="DP22" i="1"/>
  <c r="DO22" i="1"/>
  <c r="DN22" i="1"/>
  <c r="DM22" i="1"/>
  <c r="DP21" i="1"/>
  <c r="DO21" i="1"/>
  <c r="DN21" i="1"/>
  <c r="DM21" i="1"/>
  <c r="EE16" i="1"/>
  <c r="ED16" i="1"/>
  <c r="EC16" i="1"/>
  <c r="EB16" i="1"/>
  <c r="EA16" i="1"/>
  <c r="DZ16" i="1"/>
  <c r="EH41" i="1" s="1"/>
  <c r="DX16" i="1"/>
  <c r="EH39" i="1" s="1"/>
  <c r="DW16" i="1"/>
  <c r="DK16" i="1"/>
  <c r="EH36" i="1" s="1"/>
  <c r="DH16" i="1"/>
  <c r="EH35" i="1" s="1"/>
  <c r="CL16" i="1"/>
  <c r="EH30" i="1" s="1"/>
  <c r="BD16" i="1"/>
  <c r="EH23" i="1" s="1"/>
  <c r="AK16" i="1"/>
  <c r="EH19" i="1" s="1"/>
  <c r="DR13" i="1"/>
  <c r="DV8" i="1"/>
  <c r="BV8" i="1"/>
  <c r="BW8" i="1" s="1"/>
  <c r="S7" i="1"/>
  <c r="U7" i="1" s="1"/>
  <c r="BV6" i="1"/>
  <c r="BW6" i="1" s="1"/>
  <c r="AX6" i="1"/>
  <c r="U6" i="1"/>
  <c r="S6" i="1"/>
  <c r="BV5" i="1"/>
  <c r="BW5" i="1" s="1"/>
  <c r="AX5" i="1"/>
  <c r="AC5" i="1"/>
  <c r="S5" i="1"/>
  <c r="U5" i="1" s="1"/>
  <c r="DY4" i="1"/>
  <c r="BV4" i="1"/>
  <c r="BW4" i="1" s="1"/>
  <c r="BO4" i="1"/>
  <c r="BJ4" i="1"/>
  <c r="AX4" i="1"/>
  <c r="AC4" i="1"/>
  <c r="U4" i="1"/>
  <c r="S4" i="1"/>
  <c r="DU3" i="1"/>
  <c r="DV3" i="1" s="1"/>
  <c r="DV16" i="1" s="1"/>
  <c r="EH37" i="1" s="1"/>
  <c r="DE3" i="1"/>
  <c r="DE16" i="1" s="1"/>
  <c r="EH34" i="1" s="1"/>
  <c r="DA3" i="1"/>
  <c r="DA16" i="1" s="1"/>
  <c r="EH33" i="1" s="1"/>
  <c r="CV3" i="1"/>
  <c r="CQ3" i="1"/>
  <c r="CQ16" i="1" s="1"/>
  <c r="EH31" i="1" s="1"/>
  <c r="CG3" i="1"/>
  <c r="CG16" i="1" s="1"/>
  <c r="EH29" i="1" s="1"/>
  <c r="CD3" i="1"/>
  <c r="CD16" i="1" s="1"/>
  <c r="EH28" i="1" s="1"/>
  <c r="BV3" i="1"/>
  <c r="BW3" i="1" s="1"/>
  <c r="BO3" i="1"/>
  <c r="BJ3" i="1"/>
  <c r="BJ16" i="1" s="1"/>
  <c r="EH25" i="1" s="1"/>
  <c r="BG3" i="1"/>
  <c r="BG16" i="1" s="1"/>
  <c r="EH24" i="1" s="1"/>
  <c r="BA3" i="1"/>
  <c r="BA16" i="1" s="1"/>
  <c r="EH22" i="1" s="1"/>
  <c r="AX3" i="1"/>
  <c r="AX16" i="1" s="1"/>
  <c r="EH21" i="1" s="1"/>
  <c r="AS3" i="1"/>
  <c r="AS16" i="1" s="1"/>
  <c r="EH20" i="1" s="1"/>
  <c r="AC3" i="1"/>
  <c r="AC16" i="1" s="1"/>
  <c r="EH18" i="1" s="1"/>
  <c r="S3" i="1"/>
  <c r="U3" i="1" s="1"/>
  <c r="U16" i="1" s="1"/>
  <c r="EH17" i="1" s="1"/>
  <c r="BW14" i="1" l="1"/>
  <c r="BW16" i="1" s="1"/>
  <c r="EH27" i="1" s="1"/>
  <c r="EH44" i="1" l="1"/>
  <c r="EI42" i="1" l="1"/>
  <c r="EI40" i="1"/>
  <c r="EI38" i="1"/>
  <c r="EH45" i="1"/>
  <c r="EI32" i="1"/>
  <c r="EI18" i="1"/>
  <c r="EI31" i="1"/>
  <c r="EI24" i="1"/>
  <c r="EI36" i="1"/>
  <c r="EI34" i="1"/>
  <c r="EI28" i="1"/>
  <c r="EI37" i="1"/>
  <c r="EI33" i="1"/>
  <c r="EI22" i="1"/>
  <c r="EI20" i="1"/>
  <c r="EI30" i="1"/>
  <c r="EI26" i="1"/>
  <c r="EI35" i="1"/>
  <c r="EI23" i="1"/>
  <c r="EI25" i="1"/>
  <c r="EI39" i="1"/>
  <c r="EI21" i="1"/>
  <c r="EI41" i="1"/>
  <c r="EI17" i="1"/>
  <c r="EI19" i="1"/>
  <c r="EI29" i="1"/>
  <c r="EI27" i="1"/>
  <c r="EI43" i="1" l="1"/>
  <c r="EH46" i="1"/>
  <c r="EH47" i="1" s="1"/>
</calcChain>
</file>

<file path=xl/sharedStrings.xml><?xml version="1.0" encoding="utf-8"?>
<sst xmlns="http://schemas.openxmlformats.org/spreadsheetml/2006/main" count="287" uniqueCount="193">
  <si>
    <t>Date</t>
  </si>
  <si>
    <t>Photo</t>
  </si>
  <si>
    <t>Product Size Inches</t>
  </si>
  <si>
    <t>Wood</t>
  </si>
  <si>
    <t>Plywood</t>
  </si>
  <si>
    <t>Metal</t>
  </si>
  <si>
    <t>Spring</t>
  </si>
  <si>
    <t>Belt</t>
  </si>
  <si>
    <t>Spring clips</t>
  </si>
  <si>
    <t>Spring tie paper wire</t>
  </si>
  <si>
    <t>Hassian/Jute Fabric</t>
  </si>
  <si>
    <t>Satan/Dacking Fabric</t>
  </si>
  <si>
    <t>Non Woven</t>
  </si>
  <si>
    <t>Foam for costing</t>
  </si>
  <si>
    <t>Foam For Bom</t>
  </si>
  <si>
    <t>Fiber Wadding</t>
  </si>
  <si>
    <t>Poly fiber</t>
  </si>
  <si>
    <t>Thread</t>
  </si>
  <si>
    <t>Fabric</t>
  </si>
  <si>
    <t>Piping</t>
  </si>
  <si>
    <t>Button</t>
  </si>
  <si>
    <t>Chain</t>
  </si>
  <si>
    <t>Chain pullar</t>
  </si>
  <si>
    <t>Brass Cup For Leg</t>
  </si>
  <si>
    <t>Courragated Box</t>
  </si>
  <si>
    <t>20 feet</t>
  </si>
  <si>
    <t>40 feet</t>
  </si>
  <si>
    <t>CBM</t>
  </si>
  <si>
    <t>Packing Price</t>
  </si>
  <si>
    <t>Labor</t>
  </si>
  <si>
    <t xml:space="preserve">Finishing </t>
  </si>
  <si>
    <t>CNF</t>
  </si>
  <si>
    <t>miscellaneous</t>
  </si>
  <si>
    <t>Other</t>
  </si>
  <si>
    <t>Verson</t>
  </si>
  <si>
    <t>Internal structure</t>
  </si>
  <si>
    <t>Final product</t>
  </si>
  <si>
    <t>D</t>
  </si>
  <si>
    <t>W</t>
  </si>
  <si>
    <t>H</t>
  </si>
  <si>
    <t>Seat Height</t>
  </si>
  <si>
    <t>Seat Width</t>
  </si>
  <si>
    <t>Seat Defth</t>
  </si>
  <si>
    <t>Arm Height</t>
  </si>
  <si>
    <t>Diagonal</t>
  </si>
  <si>
    <t>Clearance</t>
  </si>
  <si>
    <t>Type</t>
  </si>
  <si>
    <t>length</t>
  </si>
  <si>
    <t>width</t>
  </si>
  <si>
    <t>thickness</t>
  </si>
  <si>
    <t>Qty.</t>
  </si>
  <si>
    <t>cft</t>
  </si>
  <si>
    <t>price/cft</t>
  </si>
  <si>
    <t>final price</t>
  </si>
  <si>
    <t>cutting size</t>
  </si>
  <si>
    <t>qty</t>
  </si>
  <si>
    <t>plywood size</t>
  </si>
  <si>
    <t>sq feet</t>
  </si>
  <si>
    <t>Pcs/Plywood</t>
  </si>
  <si>
    <t>price/sq feet</t>
  </si>
  <si>
    <t>L</t>
  </si>
  <si>
    <t>qty.</t>
  </si>
  <si>
    <t>weight</t>
  </si>
  <si>
    <t>price/kg</t>
  </si>
  <si>
    <t>seat/back</t>
  </si>
  <si>
    <t>code</t>
  </si>
  <si>
    <t>weight/spring</t>
  </si>
  <si>
    <t>Total weight</t>
  </si>
  <si>
    <t>price/feet</t>
  </si>
  <si>
    <t>total price</t>
  </si>
  <si>
    <t>price/mtr</t>
  </si>
  <si>
    <t>Total price</t>
  </si>
  <si>
    <t>price</t>
  </si>
  <si>
    <t>Length in meter</t>
  </si>
  <si>
    <t>mtr</t>
  </si>
  <si>
    <t>color</t>
  </si>
  <si>
    <t>gsm</t>
  </si>
  <si>
    <t>consumptions/pcs mtr.</t>
  </si>
  <si>
    <t>Length</t>
  </si>
  <si>
    <t>Width</t>
  </si>
  <si>
    <t>Piece per sheet</t>
  </si>
  <si>
    <t>sheet size</t>
  </si>
  <si>
    <t>Size</t>
  </si>
  <si>
    <t>Thickness</t>
  </si>
  <si>
    <t>Sheet Qty</t>
  </si>
  <si>
    <t>mtr.</t>
  </si>
  <si>
    <t>weight in gm</t>
  </si>
  <si>
    <t>price/gm</t>
  </si>
  <si>
    <t>type</t>
  </si>
  <si>
    <t>stitch/inch</t>
  </si>
  <si>
    <t>consumptions</t>
  </si>
  <si>
    <t>price/ mtr</t>
  </si>
  <si>
    <t>size in mm</t>
  </si>
  <si>
    <t>size</t>
  </si>
  <si>
    <t>PCS</t>
  </si>
  <si>
    <t>Price/pcs</t>
  </si>
  <si>
    <t>pric/feet</t>
  </si>
  <si>
    <t>qty. price/pcs</t>
  </si>
  <si>
    <t>Height</t>
  </si>
  <si>
    <t>Qty./pcs</t>
  </si>
  <si>
    <t>Pcs in 1 Box</t>
  </si>
  <si>
    <t>Price</t>
  </si>
  <si>
    <t>Gatta</t>
  </si>
  <si>
    <t>katapati</t>
  </si>
  <si>
    <t>Code</t>
  </si>
  <si>
    <t>OAK</t>
  </si>
  <si>
    <t>30X18</t>
  </si>
  <si>
    <t>6X4</t>
  </si>
  <si>
    <t>seat</t>
  </si>
  <si>
    <t>black</t>
  </si>
  <si>
    <t>YELLOW</t>
  </si>
  <si>
    <t>72X36X100</t>
  </si>
  <si>
    <t>top</t>
  </si>
  <si>
    <t>MASTER</t>
  </si>
  <si>
    <t>Buyer</t>
  </si>
  <si>
    <t>DF 24</t>
  </si>
  <si>
    <t>18X6</t>
  </si>
  <si>
    <t>back</t>
  </si>
  <si>
    <t>white</t>
  </si>
  <si>
    <t>72X36X50</t>
  </si>
  <si>
    <t>bobin</t>
  </si>
  <si>
    <t>DUMMY</t>
  </si>
  <si>
    <t>MANGO</t>
  </si>
  <si>
    <t>24X4</t>
  </si>
  <si>
    <t>8X4</t>
  </si>
  <si>
    <t>plastic belt</t>
  </si>
  <si>
    <t>NOBLIA VITARA</t>
  </si>
  <si>
    <t>SLATE BELT</t>
  </si>
  <si>
    <t>72X36X25</t>
  </si>
  <si>
    <t>LINIOSA TEXTURED NATURAL PERFORMANCE CHENILLE</t>
  </si>
  <si>
    <t>72X48X50</t>
  </si>
  <si>
    <t>72X36X10</t>
  </si>
  <si>
    <t>labour+50 turning</t>
  </si>
  <si>
    <t>HARDWARE</t>
  </si>
  <si>
    <t>%</t>
  </si>
  <si>
    <t>8*4'</t>
  </si>
  <si>
    <t>18mm</t>
  </si>
  <si>
    <t>12mm</t>
  </si>
  <si>
    <t>FOAM PRICE</t>
  </si>
  <si>
    <t>6MM</t>
  </si>
  <si>
    <t>10MM</t>
  </si>
  <si>
    <t>25MM</t>
  </si>
  <si>
    <t>50MM</t>
  </si>
  <si>
    <t>75MM</t>
  </si>
  <si>
    <t>100MM</t>
  </si>
  <si>
    <t>6mm</t>
  </si>
  <si>
    <t>Agarval</t>
  </si>
  <si>
    <t>6'X3'</t>
  </si>
  <si>
    <t>Non-FR</t>
  </si>
  <si>
    <t>6'X4'</t>
  </si>
  <si>
    <t>40' HQ</t>
  </si>
  <si>
    <t>Shila</t>
  </si>
  <si>
    <t>6'x3'</t>
  </si>
  <si>
    <t>Tie paper wire</t>
  </si>
  <si>
    <t>FR</t>
  </si>
  <si>
    <t>6'x4'</t>
  </si>
  <si>
    <t>Hassian Fabric</t>
  </si>
  <si>
    <t>20' STANDARD</t>
  </si>
  <si>
    <t>72x36x6</t>
  </si>
  <si>
    <t>Foam</t>
  </si>
  <si>
    <t>72x36x10</t>
  </si>
  <si>
    <t>72x36x25</t>
  </si>
  <si>
    <t>72x36x50</t>
  </si>
  <si>
    <t xml:space="preserve">5 PLY Automatic </t>
  </si>
  <si>
    <t>If the Box size is in inches (OD)</t>
  </si>
  <si>
    <t>60A27.5</t>
  </si>
  <si>
    <t>72x36x75</t>
  </si>
  <si>
    <t>Printed</t>
  </si>
  <si>
    <t>Leather</t>
  </si>
  <si>
    <t>72x36x100</t>
  </si>
  <si>
    <t>Depth Lid</t>
  </si>
  <si>
    <t>Ply</t>
  </si>
  <si>
    <t>Rate</t>
  </si>
  <si>
    <t>72x48x6</t>
  </si>
  <si>
    <t>Regular Box</t>
  </si>
  <si>
    <t>72x48x10</t>
  </si>
  <si>
    <t>Sleeve+Lid</t>
  </si>
  <si>
    <t>72x48x25</t>
  </si>
  <si>
    <t>Full Flap Box</t>
  </si>
  <si>
    <t>Chain puller</t>
  </si>
  <si>
    <t>72x48x50</t>
  </si>
  <si>
    <t xml:space="preserve">Brass cup </t>
  </si>
  <si>
    <t>72x48x75</t>
  </si>
  <si>
    <t>275 PSI BOX ; ECT 110 Lbs</t>
  </si>
  <si>
    <t>Packing price</t>
  </si>
  <si>
    <t>72x48x100</t>
  </si>
  <si>
    <t>Labour</t>
  </si>
  <si>
    <t>Total</t>
  </si>
  <si>
    <t>GST</t>
  </si>
  <si>
    <t>Overhead + Margin</t>
  </si>
  <si>
    <t>Total Price</t>
  </si>
  <si>
    <t>WITH FABRIC</t>
  </si>
  <si>
    <t>WITHOUT FABRIC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</si>
</sst>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 &quot;₹&quot;\ * #,##0.00_ ;_ &quot;₹&quot;\ * \-#,##0.00_ ;_ &quot;₹&quot;\ * &quot;-&quot;??_ ;_ @_ "/>
    <numFmt numFmtId="164" formatCode="0.0"/>
    <numFmt numFmtId="165" formatCode="_ [$Rs.-4009]\ * #,##0.00_ ;_ [$Rs.-4009]\ * \-#,##0.00_ ;_ [$Rs.-4009]\ * &quot;-&quot;??_ ;_ @_ "/>
    <numFmt numFmtId="166" formatCode="_ [$₹-4009]\ * #,##0.00_ ;_ [$₹-4009]\ * \-#,##0.00_ ;_ [$₹-4009]\ * &quot;-&quot;??_ ;_ @_ "/>
    <numFmt numFmtId="167" formatCode="0.00000000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Arial"/>
      <family val="2"/>
    </font>
    <font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indexed="10"/>
      <name val="Arial"/>
      <family val="2"/>
    </font>
    <font>
      <b/>
      <sz val="12"/>
      <color theme="1"/>
      <name val="Calibri"/>
      <family val="2"/>
      <scheme val="minor"/>
    </font>
    <font>
      <sz val="11"/>
      <color theme="1"/>
      <name val="Wingdings"/>
      <charset val="2"/>
    </font>
    <font>
      <sz val="10"/>
      <color rgb="FF000000"/>
      <name val="Times New Roman"/>
      <family val="1"/>
    </font>
    <font>
      <sz val="11"/>
      <name val="Calibri"/>
      <family val="2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8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7" fillId="0" borderId="0"/>
    <xf numFmtId="0" fontId="14" fillId="0" borderId="0"/>
    <xf numFmtId="0" fontId="14" fillId="0" borderId="0"/>
    <xf numFmtId="0" fontId="15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16" fillId="0" borderId="0">
      <protection locked="0"/>
    </xf>
  </cellStyleXfs>
  <cellXfs count="189">
    <xf numFmtId="0" fontId="0" fillId="0" borderId="0" xfId="0"/>
    <xf numFmtId="2" fontId="0" fillId="2" borderId="1" xfId="0" applyNumberFormat="1" applyFont="1" applyFill="1" applyBorder="1" applyAlignment="1">
      <alignment horizontal="left" vertical="center"/>
    </xf>
    <xf numFmtId="14" fontId="0" fillId="3" borderId="1" xfId="0" applyNumberFormat="1" applyFont="1" applyFill="1" applyBorder="1" applyAlignment="1">
      <alignment horizontal="left" vertical="center"/>
    </xf>
    <xf numFmtId="2" fontId="3" fillId="2" borderId="1" xfId="0" applyNumberFormat="1" applyFont="1" applyFill="1" applyBorder="1" applyAlignment="1">
      <alignment horizontal="center" vertical="center"/>
    </xf>
    <xf numFmtId="2" fontId="3" fillId="2" borderId="2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2" fontId="2" fillId="4" borderId="4" xfId="0" applyNumberFormat="1" applyFont="1" applyFill="1" applyBorder="1" applyAlignment="1">
      <alignment horizontal="center" vertical="center"/>
    </xf>
    <xf numFmtId="2" fontId="2" fillId="4" borderId="5" xfId="0" applyNumberFormat="1" applyFont="1" applyFill="1" applyBorder="1" applyAlignment="1">
      <alignment horizontal="center" vertical="center"/>
    </xf>
    <xf numFmtId="2" fontId="3" fillId="2" borderId="3" xfId="0" applyNumberFormat="1" applyFont="1" applyFill="1" applyBorder="1" applyAlignment="1">
      <alignment horizontal="center" vertical="center"/>
    </xf>
    <xf numFmtId="2" fontId="3" fillId="2" borderId="4" xfId="0" applyNumberFormat="1" applyFont="1" applyFill="1" applyBorder="1" applyAlignment="1">
      <alignment horizontal="center" vertical="center"/>
    </xf>
    <xf numFmtId="2" fontId="3" fillId="2" borderId="5" xfId="0" applyNumberFormat="1" applyFont="1" applyFill="1" applyBorder="1" applyAlignment="1">
      <alignment horizontal="center" vertical="center"/>
    </xf>
    <xf numFmtId="2" fontId="3" fillId="4" borderId="3" xfId="0" applyNumberFormat="1" applyFont="1" applyFill="1" applyBorder="1" applyAlignment="1">
      <alignment horizontal="center" vertical="center"/>
    </xf>
    <xf numFmtId="2" fontId="3" fillId="4" borderId="4" xfId="0" applyNumberFormat="1" applyFont="1" applyFill="1" applyBorder="1" applyAlignment="1">
      <alignment horizontal="center" vertical="center"/>
    </xf>
    <xf numFmtId="2" fontId="3" fillId="4" borderId="5" xfId="0" applyNumberFormat="1" applyFont="1" applyFill="1" applyBorder="1" applyAlignment="1">
      <alignment horizontal="center" vertical="center"/>
    </xf>
    <xf numFmtId="2" fontId="2" fillId="2" borderId="3" xfId="0" applyNumberFormat="1" applyFont="1" applyFill="1" applyBorder="1" applyAlignment="1">
      <alignment horizontal="center" vertical="center"/>
    </xf>
    <xf numFmtId="2" fontId="2" fillId="2" borderId="4" xfId="0" applyNumberFormat="1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horizontal="center" vertical="center"/>
    </xf>
    <xf numFmtId="2" fontId="2" fillId="2" borderId="6" xfId="0" applyNumberFormat="1" applyFont="1" applyFill="1" applyBorder="1" applyAlignment="1">
      <alignment horizontal="center" vertical="center"/>
    </xf>
    <xf numFmtId="2" fontId="2" fillId="2" borderId="7" xfId="0" applyNumberFormat="1" applyFont="1" applyFill="1" applyBorder="1" applyAlignment="1">
      <alignment horizontal="center" vertical="center"/>
    </xf>
    <xf numFmtId="2" fontId="2" fillId="2" borderId="8" xfId="0" applyNumberFormat="1" applyFont="1" applyFill="1" applyBorder="1" applyAlignment="1">
      <alignment horizontal="center" vertical="center"/>
    </xf>
    <xf numFmtId="2" fontId="2" fillId="2" borderId="9" xfId="0" applyNumberFormat="1" applyFont="1" applyFill="1" applyBorder="1" applyAlignment="1">
      <alignment horizontal="center" vertical="center"/>
    </xf>
    <xf numFmtId="2" fontId="2" fillId="4" borderId="9" xfId="0" applyNumberFormat="1" applyFont="1" applyFill="1" applyBorder="1" applyAlignment="1">
      <alignment horizontal="center" vertical="center"/>
    </xf>
    <xf numFmtId="2" fontId="2" fillId="2" borderId="10" xfId="0" applyNumberFormat="1" applyFont="1" applyFill="1" applyBorder="1" applyAlignment="1">
      <alignment horizontal="center" vertical="center"/>
    </xf>
    <xf numFmtId="2" fontId="3" fillId="2" borderId="9" xfId="0" applyNumberFormat="1" applyFont="1" applyFill="1" applyBorder="1" applyAlignment="1">
      <alignment horizontal="center" vertical="center"/>
    </xf>
    <xf numFmtId="2" fontId="3" fillId="4" borderId="9" xfId="0" applyNumberFormat="1" applyFont="1" applyFill="1" applyBorder="1" applyAlignment="1">
      <alignment horizontal="center" vertical="center"/>
    </xf>
    <xf numFmtId="2" fontId="3" fillId="4" borderId="9" xfId="0" applyNumberFormat="1" applyFont="1" applyFill="1" applyBorder="1" applyAlignment="1">
      <alignment horizontal="center" vertical="center" wrapText="1"/>
    </xf>
    <xf numFmtId="2" fontId="0" fillId="2" borderId="11" xfId="0" applyNumberFormat="1" applyFill="1" applyBorder="1" applyAlignment="1">
      <alignment horizontal="center" vertical="center"/>
    </xf>
    <xf numFmtId="2" fontId="0" fillId="2" borderId="5" xfId="0" applyNumberFormat="1" applyFill="1" applyBorder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3" borderId="1" xfId="0" applyNumberFormat="1" applyFont="1" applyFill="1" applyBorder="1" applyAlignment="1">
      <alignment horizontal="left" vertical="center"/>
    </xf>
    <xf numFmtId="2" fontId="4" fillId="2" borderId="1" xfId="0" applyNumberFormat="1" applyFont="1" applyFill="1" applyBorder="1" applyAlignment="1">
      <alignment horizontal="center" vertical="center"/>
    </xf>
    <xf numFmtId="2" fontId="4" fillId="2" borderId="2" xfId="0" applyNumberFormat="1" applyFont="1" applyFill="1" applyBorder="1" applyAlignment="1">
      <alignment horizontal="center" vertical="center"/>
    </xf>
    <xf numFmtId="2" fontId="0" fillId="4" borderId="12" xfId="0" applyNumberFormat="1" applyFont="1" applyFill="1" applyBorder="1" applyAlignment="1">
      <alignment horizontal="center" vertical="center" wrapText="1"/>
    </xf>
    <xf numFmtId="2" fontId="0" fillId="4" borderId="1" xfId="0" applyNumberFormat="1" applyFont="1" applyFill="1" applyBorder="1" applyAlignment="1">
      <alignment horizontal="center" vertical="center" wrapText="1"/>
    </xf>
    <xf numFmtId="2" fontId="0" fillId="4" borderId="13" xfId="0" applyNumberFormat="1" applyFont="1" applyFill="1" applyBorder="1" applyAlignment="1">
      <alignment horizontal="center" vertical="center" wrapText="1"/>
    </xf>
    <xf numFmtId="2" fontId="0" fillId="2" borderId="12" xfId="0" applyNumberFormat="1" applyFill="1" applyBorder="1" applyAlignment="1">
      <alignment horizontal="center" vertical="center" wrapText="1"/>
    </xf>
    <xf numFmtId="2" fontId="0" fillId="2" borderId="1" xfId="0" applyNumberFormat="1" applyFont="1" applyFill="1" applyBorder="1" applyAlignment="1">
      <alignment horizontal="center" vertical="center" wrapText="1"/>
    </xf>
    <xf numFmtId="2" fontId="0" fillId="2" borderId="1" xfId="0" applyNumberFormat="1" applyFill="1" applyBorder="1" applyAlignment="1">
      <alignment horizontal="center" vertical="center" wrapText="1"/>
    </xf>
    <xf numFmtId="2" fontId="4" fillId="2" borderId="13" xfId="0" applyNumberFormat="1" applyFont="1" applyFill="1" applyBorder="1" applyAlignment="1">
      <alignment horizontal="center" vertical="center"/>
    </xf>
    <xf numFmtId="2" fontId="4" fillId="4" borderId="12" xfId="0" applyNumberFormat="1" applyFont="1" applyFill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center" vertical="center"/>
    </xf>
    <xf numFmtId="2" fontId="4" fillId="4" borderId="13" xfId="0" applyNumberFormat="1" applyFont="1" applyFill="1" applyBorder="1" applyAlignment="1">
      <alignment horizontal="center" vertical="center"/>
    </xf>
    <xf numFmtId="2" fontId="4" fillId="2" borderId="12" xfId="0" applyNumberFormat="1" applyFont="1" applyFill="1" applyBorder="1" applyAlignment="1">
      <alignment horizontal="center" vertical="center"/>
    </xf>
    <xf numFmtId="2" fontId="0" fillId="4" borderId="12" xfId="0" applyNumberFormat="1" applyFont="1" applyFill="1" applyBorder="1" applyAlignment="1">
      <alignment horizontal="center" vertical="center"/>
    </xf>
    <xf numFmtId="2" fontId="0" fillId="4" borderId="1" xfId="0" applyNumberFormat="1" applyFont="1" applyFill="1" applyBorder="1" applyAlignment="1">
      <alignment horizontal="center" vertical="center"/>
    </xf>
    <xf numFmtId="2" fontId="0" fillId="4" borderId="13" xfId="0" applyNumberFormat="1" applyFont="1" applyFill="1" applyBorder="1" applyAlignment="1">
      <alignment horizontal="center" vertical="center"/>
    </xf>
    <xf numFmtId="2" fontId="0" fillId="2" borderId="12" xfId="0" applyNumberFormat="1" applyFont="1" applyFill="1" applyBorder="1" applyAlignment="1">
      <alignment horizontal="center" vertical="center"/>
    </xf>
    <xf numFmtId="2" fontId="0" fillId="2" borderId="1" xfId="0" applyNumberFormat="1" applyFont="1" applyFill="1" applyBorder="1" applyAlignment="1">
      <alignment horizontal="center" vertical="center"/>
    </xf>
    <xf numFmtId="2" fontId="0" fillId="2" borderId="13" xfId="0" applyNumberFormat="1" applyFont="1" applyFill="1" applyBorder="1" applyAlignment="1">
      <alignment horizontal="center" vertical="center"/>
    </xf>
    <xf numFmtId="2" fontId="0" fillId="2" borderId="14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2" fontId="0" fillId="2" borderId="15" xfId="0" applyNumberFormat="1" applyFont="1" applyFill="1" applyBorder="1" applyAlignment="1">
      <alignment horizontal="center" vertical="center"/>
    </xf>
    <xf numFmtId="2" fontId="0" fillId="4" borderId="15" xfId="0" applyNumberFormat="1" applyFont="1" applyFill="1" applyBorder="1" applyAlignment="1">
      <alignment horizontal="center" vertical="center"/>
    </xf>
    <xf numFmtId="2" fontId="2" fillId="2" borderId="16" xfId="0" applyNumberFormat="1" applyFont="1" applyFill="1" applyBorder="1" applyAlignment="1">
      <alignment horizontal="center" vertical="center"/>
    </xf>
    <xf numFmtId="2" fontId="4" fillId="2" borderId="15" xfId="0" applyNumberFormat="1" applyFont="1" applyFill="1" applyBorder="1" applyAlignment="1">
      <alignment horizontal="center" vertical="center"/>
    </xf>
    <xf numFmtId="2" fontId="4" fillId="4" borderId="15" xfId="0" applyNumberFormat="1" applyFont="1" applyFill="1" applyBorder="1" applyAlignment="1">
      <alignment horizontal="center" vertical="center"/>
    </xf>
    <xf numFmtId="2" fontId="0" fillId="2" borderId="12" xfId="0" applyNumberFormat="1" applyFill="1" applyBorder="1" applyAlignment="1">
      <alignment horizontal="center" vertical="center"/>
    </xf>
    <xf numFmtId="2" fontId="0" fillId="2" borderId="17" xfId="0" applyNumberFormat="1" applyFont="1" applyFill="1" applyBorder="1" applyAlignment="1">
      <alignment horizontal="center" vertical="center"/>
    </xf>
    <xf numFmtId="2" fontId="0" fillId="5" borderId="0" xfId="0" applyNumberFormat="1" applyFont="1" applyFill="1" applyAlignment="1">
      <alignment horizontal="center" vertical="center"/>
    </xf>
    <xf numFmtId="2" fontId="0" fillId="0" borderId="0" xfId="0" applyNumberFormat="1" applyFont="1" applyAlignment="1">
      <alignment horizontal="center" vertical="center"/>
    </xf>
    <xf numFmtId="2" fontId="0" fillId="3" borderId="1" xfId="0" applyNumberFormat="1" applyFill="1" applyBorder="1" applyAlignment="1">
      <alignment horizontal="left" vertical="center"/>
    </xf>
    <xf numFmtId="2" fontId="5" fillId="6" borderId="18" xfId="0" applyNumberFormat="1" applyFont="1" applyFill="1" applyBorder="1" applyAlignment="1">
      <alignment horizontal="center" vertical="center"/>
    </xf>
    <xf numFmtId="2" fontId="5" fillId="6" borderId="19" xfId="0" applyNumberFormat="1" applyFont="1" applyFill="1" applyBorder="1" applyAlignment="1">
      <alignment horizontal="center" vertical="center"/>
    </xf>
    <xf numFmtId="2" fontId="5" fillId="7" borderId="12" xfId="0" applyNumberFormat="1" applyFont="1" applyFill="1" applyBorder="1" applyAlignment="1">
      <alignment horizontal="center" vertical="center"/>
    </xf>
    <xf numFmtId="2" fontId="5" fillId="7" borderId="1" xfId="0" applyNumberFormat="1" applyFont="1" applyFill="1" applyBorder="1" applyAlignment="1">
      <alignment horizontal="center" vertical="center"/>
    </xf>
    <xf numFmtId="2" fontId="5" fillId="7" borderId="13" xfId="0" applyNumberFormat="1" applyFont="1" applyFill="1" applyBorder="1" applyAlignment="1">
      <alignment horizontal="center" vertical="center"/>
    </xf>
    <xf numFmtId="2" fontId="5" fillId="7" borderId="14" xfId="0" applyNumberFormat="1" applyFont="1" applyFill="1" applyBorder="1" applyAlignment="1">
      <alignment horizontal="center" vertical="center"/>
    </xf>
    <xf numFmtId="0" fontId="0" fillId="7" borderId="0" xfId="0" applyFill="1"/>
    <xf numFmtId="2" fontId="5" fillId="7" borderId="1" xfId="0" applyNumberFormat="1" applyFont="1" applyFill="1" applyBorder="1" applyAlignment="1">
      <alignment vertical="center"/>
    </xf>
    <xf numFmtId="2" fontId="5" fillId="7" borderId="15" xfId="0" applyNumberFormat="1" applyFont="1" applyFill="1" applyBorder="1" applyAlignment="1">
      <alignment horizontal="center" vertical="center"/>
    </xf>
    <xf numFmtId="2" fontId="5" fillId="7" borderId="17" xfId="0" applyNumberFormat="1" applyFont="1" applyFill="1" applyBorder="1" applyAlignment="1">
      <alignment horizontal="center" vertical="center"/>
    </xf>
    <xf numFmtId="2" fontId="5" fillId="5" borderId="0" xfId="0" applyNumberFormat="1" applyFont="1" applyFill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4" fontId="0" fillId="2" borderId="1" xfId="0" applyNumberFormat="1" applyFont="1" applyFill="1" applyBorder="1" applyAlignment="1">
      <alignment horizontal="left" vertical="center"/>
    </xf>
    <xf numFmtId="14" fontId="0" fillId="3" borderId="1" xfId="0" applyNumberFormat="1" applyFill="1" applyBorder="1" applyAlignment="1">
      <alignment horizontal="left" vertical="center"/>
    </xf>
    <xf numFmtId="2" fontId="5" fillId="6" borderId="20" xfId="0" applyNumberFormat="1" applyFont="1" applyFill="1" applyBorder="1" applyAlignment="1">
      <alignment horizontal="center" vertical="center"/>
    </xf>
    <xf numFmtId="2" fontId="5" fillId="6" borderId="21" xfId="0" applyNumberFormat="1" applyFont="1" applyFill="1" applyBorder="1" applyAlignment="1">
      <alignment horizontal="center" vertical="center"/>
    </xf>
    <xf numFmtId="2" fontId="6" fillId="7" borderId="15" xfId="0" applyNumberFormat="1" applyFont="1" applyFill="1" applyBorder="1" applyAlignment="1">
      <alignment horizontal="center" vertical="center"/>
    </xf>
    <xf numFmtId="2" fontId="6" fillId="7" borderId="12" xfId="0" applyNumberFormat="1" applyFont="1" applyFill="1" applyBorder="1" applyAlignment="1">
      <alignment horizontal="center" vertical="center"/>
    </xf>
    <xf numFmtId="2" fontId="5" fillId="7" borderId="22" xfId="0" applyNumberFormat="1" applyFont="1" applyFill="1" applyBorder="1" applyAlignment="1">
      <alignment horizontal="center" vertical="center"/>
    </xf>
    <xf numFmtId="2" fontId="5" fillId="7" borderId="23" xfId="0" applyNumberFormat="1" applyFont="1" applyFill="1" applyBorder="1" applyAlignment="1">
      <alignment horizontal="center" vertical="center"/>
    </xf>
    <xf numFmtId="2" fontId="5" fillId="7" borderId="24" xfId="0" applyNumberFormat="1" applyFont="1" applyFill="1" applyBorder="1" applyAlignment="1">
      <alignment horizontal="center" vertical="center"/>
    </xf>
    <xf numFmtId="2" fontId="5" fillId="7" borderId="25" xfId="0" applyNumberFormat="1" applyFont="1" applyFill="1" applyBorder="1" applyAlignment="1">
      <alignment horizontal="center" vertical="center"/>
    </xf>
    <xf numFmtId="2" fontId="5" fillId="7" borderId="26" xfId="0" applyNumberFormat="1" applyFont="1" applyFill="1" applyBorder="1" applyAlignment="1">
      <alignment horizontal="center" vertical="center"/>
    </xf>
    <xf numFmtId="2" fontId="5" fillId="7" borderId="27" xfId="0" applyNumberFormat="1" applyFont="1" applyFill="1" applyBorder="1" applyAlignment="1">
      <alignment horizontal="center" vertical="center"/>
    </xf>
    <xf numFmtId="2" fontId="5" fillId="7" borderId="28" xfId="0" applyNumberFormat="1" applyFont="1" applyFill="1" applyBorder="1" applyAlignment="1">
      <alignment horizontal="center" vertical="center"/>
    </xf>
    <xf numFmtId="2" fontId="6" fillId="7" borderId="1" xfId="0" applyNumberFormat="1" applyFont="1" applyFill="1" applyBorder="1" applyAlignment="1">
      <alignment horizontal="center" vertical="center"/>
    </xf>
    <xf numFmtId="2" fontId="6" fillId="7" borderId="13" xfId="0" applyNumberFormat="1" applyFont="1" applyFill="1" applyBorder="1" applyAlignment="1">
      <alignment horizontal="center" vertical="center"/>
    </xf>
    <xf numFmtId="2" fontId="5" fillId="6" borderId="29" xfId="0" applyNumberFormat="1" applyFont="1" applyFill="1" applyBorder="1" applyAlignment="1">
      <alignment horizontal="center" vertical="center"/>
    </xf>
    <xf numFmtId="2" fontId="5" fillId="6" borderId="30" xfId="0" applyNumberFormat="1" applyFont="1" applyFill="1" applyBorder="1" applyAlignment="1">
      <alignment horizontal="center" vertical="center"/>
    </xf>
    <xf numFmtId="2" fontId="3" fillId="7" borderId="31" xfId="0" applyNumberFormat="1" applyFont="1" applyFill="1" applyBorder="1" applyAlignment="1">
      <alignment horizontal="center" vertical="center"/>
    </xf>
    <xf numFmtId="2" fontId="3" fillId="7" borderId="32" xfId="0" applyNumberFormat="1" applyFont="1" applyFill="1" applyBorder="1" applyAlignment="1">
      <alignment horizontal="center" vertical="center"/>
    </xf>
    <xf numFmtId="2" fontId="3" fillId="7" borderId="33" xfId="0" applyNumberFormat="1" applyFont="1" applyFill="1" applyBorder="1" applyAlignment="1">
      <alignment horizontal="center" vertical="center"/>
    </xf>
    <xf numFmtId="2" fontId="3" fillId="7" borderId="1" xfId="0" applyNumberFormat="1" applyFont="1" applyFill="1" applyBorder="1" applyAlignment="1">
      <alignment horizontal="center" vertical="center"/>
    </xf>
    <xf numFmtId="2" fontId="3" fillId="7" borderId="13" xfId="0" applyNumberFormat="1" applyFont="1" applyFill="1" applyBorder="1" applyAlignment="1">
      <alignment horizontal="center" vertical="center"/>
    </xf>
    <xf numFmtId="2" fontId="0" fillId="7" borderId="31" xfId="0" applyNumberFormat="1" applyFill="1" applyBorder="1" applyAlignment="1">
      <alignment horizontal="center" vertical="center"/>
    </xf>
    <xf numFmtId="2" fontId="0" fillId="7" borderId="32" xfId="0" applyNumberFormat="1" applyFill="1" applyBorder="1" applyAlignment="1">
      <alignment horizontal="center" vertical="center"/>
    </xf>
    <xf numFmtId="2" fontId="0" fillId="7" borderId="33" xfId="0" applyNumberFormat="1" applyFill="1" applyBorder="1" applyAlignment="1">
      <alignment horizontal="center" vertical="center"/>
    </xf>
    <xf numFmtId="2" fontId="0" fillId="7" borderId="34" xfId="0" applyNumberFormat="1" applyFill="1" applyBorder="1" applyAlignment="1">
      <alignment horizontal="center" vertical="center"/>
    </xf>
    <xf numFmtId="2" fontId="0" fillId="7" borderId="32" xfId="0" applyNumberFormat="1" applyFill="1" applyBorder="1" applyAlignment="1">
      <alignment horizontal="right" vertical="center"/>
    </xf>
    <xf numFmtId="2" fontId="4" fillId="7" borderId="33" xfId="0" applyNumberFormat="1" applyFont="1" applyFill="1" applyBorder="1" applyAlignment="1">
      <alignment horizontal="center" vertical="center"/>
    </xf>
    <xf numFmtId="2" fontId="4" fillId="7" borderId="32" xfId="0" applyNumberFormat="1" applyFont="1" applyFill="1" applyBorder="1" applyAlignment="1">
      <alignment horizontal="center" vertical="center"/>
    </xf>
    <xf numFmtId="2" fontId="4" fillId="7" borderId="31" xfId="0" applyNumberFormat="1" applyFont="1" applyFill="1" applyBorder="1" applyAlignment="1">
      <alignment horizontal="center" vertical="center"/>
    </xf>
    <xf numFmtId="2" fontId="0" fillId="7" borderId="35" xfId="0" applyNumberFormat="1" applyFill="1" applyBorder="1" applyAlignment="1">
      <alignment horizontal="center" vertical="center"/>
    </xf>
    <xf numFmtId="2" fontId="2" fillId="7" borderId="35" xfId="0" applyNumberFormat="1" applyFont="1" applyFill="1" applyBorder="1" applyAlignment="1">
      <alignment horizontal="center" vertical="center"/>
    </xf>
    <xf numFmtId="2" fontId="0" fillId="7" borderId="36" xfId="0" applyNumberFormat="1" applyFill="1" applyBorder="1" applyAlignment="1">
      <alignment horizontal="center" vertical="center"/>
    </xf>
    <xf numFmtId="2" fontId="0" fillId="5" borderId="0" xfId="0" applyNumberFormat="1" applyFill="1" applyBorder="1" applyAlignment="1">
      <alignment horizontal="center" vertical="center"/>
    </xf>
    <xf numFmtId="2" fontId="3" fillId="0" borderId="0" xfId="0" applyNumberFormat="1" applyFont="1" applyFill="1" applyBorder="1" applyAlignment="1">
      <alignment horizontal="center" vertical="center"/>
    </xf>
    <xf numFmtId="2" fontId="4" fillId="0" borderId="0" xfId="0" applyNumberFormat="1" applyFont="1" applyFill="1" applyBorder="1" applyAlignment="1">
      <alignment horizontal="center" vertical="center"/>
    </xf>
    <xf numFmtId="2" fontId="4" fillId="5" borderId="0" xfId="0" applyNumberFormat="1" applyFont="1" applyFill="1" applyBorder="1" applyAlignment="1">
      <alignment horizontal="center" vertical="center"/>
    </xf>
    <xf numFmtId="2" fontId="0" fillId="5" borderId="3" xfId="0" applyNumberFormat="1" applyFill="1" applyBorder="1" applyAlignment="1">
      <alignment horizontal="right" vertical="center"/>
    </xf>
    <xf numFmtId="2" fontId="0" fillId="5" borderId="4" xfId="0" applyNumberFormat="1" applyFill="1" applyBorder="1" applyAlignment="1">
      <alignment horizontal="center" vertical="center"/>
    </xf>
    <xf numFmtId="10" fontId="0" fillId="5" borderId="5" xfId="1" applyNumberFormat="1" applyFont="1" applyFill="1" applyBorder="1" applyAlignment="1">
      <alignment horizontal="center" vertical="center"/>
    </xf>
    <xf numFmtId="2" fontId="3" fillId="0" borderId="17" xfId="0" applyNumberFormat="1" applyFont="1" applyFill="1" applyBorder="1" applyAlignment="1">
      <alignment horizontal="center" vertical="center"/>
    </xf>
    <xf numFmtId="2" fontId="3" fillId="0" borderId="1" xfId="0" applyNumberFormat="1" applyFont="1" applyFill="1" applyBorder="1" applyAlignment="1">
      <alignment horizontal="center" vertical="center"/>
    </xf>
    <xf numFmtId="2" fontId="0" fillId="5" borderId="12" xfId="0" applyNumberFormat="1" applyFill="1" applyBorder="1" applyAlignment="1">
      <alignment horizontal="right" vertical="center"/>
    </xf>
    <xf numFmtId="2" fontId="0" fillId="5" borderId="1" xfId="0" applyNumberFormat="1" applyFill="1" applyBorder="1" applyAlignment="1">
      <alignment horizontal="center" vertical="center"/>
    </xf>
    <xf numFmtId="10" fontId="0" fillId="5" borderId="13" xfId="1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/>
    </xf>
    <xf numFmtId="0" fontId="0" fillId="5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0" fontId="0" fillId="5" borderId="0" xfId="0" applyFill="1" applyAlignment="1">
      <alignment horizontal="center"/>
    </xf>
    <xf numFmtId="2" fontId="0" fillId="8" borderId="37" xfId="0" applyNumberFormat="1" applyFill="1" applyBorder="1" applyAlignment="1">
      <alignment horizontal="center" vertical="center"/>
    </xf>
    <xf numFmtId="2" fontId="0" fillId="8" borderId="1" xfId="0" applyNumberFormat="1" applyFill="1" applyBorder="1" applyAlignment="1">
      <alignment horizontal="center" vertical="center" wrapText="1"/>
    </xf>
    <xf numFmtId="2" fontId="7" fillId="9" borderId="1" xfId="0" applyNumberFormat="1" applyFont="1" applyFill="1" applyBorder="1" applyAlignment="1">
      <alignment horizontal="center" vertical="center"/>
    </xf>
    <xf numFmtId="2" fontId="5" fillId="4" borderId="14" xfId="0" applyNumberFormat="1" applyFont="1" applyFill="1" applyBorder="1" applyAlignment="1">
      <alignment horizontal="center" vertical="center"/>
    </xf>
    <xf numFmtId="2" fontId="5" fillId="5" borderId="1" xfId="0" applyNumberFormat="1" applyFont="1" applyFill="1" applyBorder="1" applyAlignment="1">
      <alignment horizontal="center" vertical="center"/>
    </xf>
    <xf numFmtId="2" fontId="4" fillId="0" borderId="0" xfId="0" applyNumberFormat="1" applyFont="1" applyFill="1" applyBorder="1" applyAlignment="1">
      <alignment horizontal="center" vertical="center" wrapText="1"/>
    </xf>
    <xf numFmtId="2" fontId="0" fillId="0" borderId="0" xfId="0" applyNumberFormat="1" applyFill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8" fillId="0" borderId="0" xfId="0" applyFont="1" applyBorder="1"/>
    <xf numFmtId="0" fontId="0" fillId="0" borderId="21" xfId="0" applyBorder="1"/>
    <xf numFmtId="2" fontId="9" fillId="0" borderId="0" xfId="0" applyNumberFormat="1" applyFont="1" applyFill="1" applyBorder="1" applyAlignment="1">
      <alignment horizontal="left" vertical="center"/>
    </xf>
    <xf numFmtId="0" fontId="8" fillId="0" borderId="42" xfId="0" applyFont="1" applyBorder="1"/>
    <xf numFmtId="0" fontId="8" fillId="0" borderId="43" xfId="0" applyFont="1" applyBorder="1"/>
    <xf numFmtId="0" fontId="8" fillId="0" borderId="44" xfId="0" applyFont="1" applyBorder="1"/>
    <xf numFmtId="2" fontId="2" fillId="5" borderId="0" xfId="0" applyNumberFormat="1" applyFont="1" applyFill="1" applyBorder="1" applyAlignment="1">
      <alignment horizontal="center" vertical="center"/>
    </xf>
    <xf numFmtId="2" fontId="10" fillId="0" borderId="0" xfId="0" applyNumberFormat="1" applyFont="1" applyFill="1" applyBorder="1" applyAlignment="1">
      <alignment horizontal="center" vertical="center"/>
    </xf>
    <xf numFmtId="0" fontId="8" fillId="0" borderId="9" xfId="0" applyFont="1" applyBorder="1"/>
    <xf numFmtId="2" fontId="11" fillId="0" borderId="11" xfId="0" applyNumberFormat="1" applyFont="1" applyBorder="1" applyAlignment="1">
      <alignment horizontal="center"/>
    </xf>
    <xf numFmtId="2" fontId="11" fillId="0" borderId="4" xfId="0" applyNumberFormat="1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1" fontId="8" fillId="0" borderId="5" xfId="0" applyNumberFormat="1" applyFont="1" applyBorder="1" applyAlignment="1">
      <alignment horizontal="center"/>
    </xf>
    <xf numFmtId="1" fontId="8" fillId="0" borderId="0" xfId="0" applyNumberFormat="1" applyFont="1" applyBorder="1"/>
    <xf numFmtId="2" fontId="2" fillId="0" borderId="0" xfId="0" applyNumberFormat="1" applyFont="1" applyFill="1" applyBorder="1" applyAlignment="1">
      <alignment horizontal="center" vertical="center"/>
    </xf>
    <xf numFmtId="0" fontId="8" fillId="0" borderId="45" xfId="0" applyFont="1" applyBorder="1"/>
    <xf numFmtId="2" fontId="11" fillId="0" borderId="46" xfId="0" applyNumberFormat="1" applyFont="1" applyBorder="1" applyAlignment="1">
      <alignment horizontal="center"/>
    </xf>
    <xf numFmtId="2" fontId="11" fillId="0" borderId="47" xfId="0" applyNumberFormat="1" applyFont="1" applyBorder="1" applyAlignment="1">
      <alignment horizontal="center"/>
    </xf>
    <xf numFmtId="0" fontId="11" fillId="0" borderId="47" xfId="0" applyFont="1" applyBorder="1" applyAlignment="1">
      <alignment horizontal="center"/>
    </xf>
    <xf numFmtId="0" fontId="8" fillId="0" borderId="47" xfId="0" applyFont="1" applyBorder="1" applyAlignment="1">
      <alignment horizontal="center"/>
    </xf>
    <xf numFmtId="1" fontId="8" fillId="0" borderId="48" xfId="0" applyNumberFormat="1" applyFont="1" applyBorder="1" applyAlignment="1">
      <alignment horizontal="center"/>
    </xf>
    <xf numFmtId="0" fontId="8" fillId="0" borderId="35" xfId="0" applyFont="1" applyBorder="1"/>
    <xf numFmtId="0" fontId="11" fillId="0" borderId="32" xfId="0" applyFont="1" applyBorder="1" applyAlignment="1">
      <alignment horizontal="center"/>
    </xf>
    <xf numFmtId="0" fontId="8" fillId="0" borderId="32" xfId="0" applyFont="1" applyBorder="1" applyAlignment="1">
      <alignment horizontal="center"/>
    </xf>
    <xf numFmtId="1" fontId="8" fillId="0" borderId="33" xfId="0" applyNumberFormat="1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164" fontId="8" fillId="0" borderId="0" xfId="0" applyNumberFormat="1" applyFont="1" applyBorder="1" applyAlignment="1">
      <alignment horizontal="center"/>
    </xf>
    <xf numFmtId="0" fontId="8" fillId="0" borderId="49" xfId="0" applyFont="1" applyBorder="1"/>
    <xf numFmtId="0" fontId="8" fillId="0" borderId="50" xfId="0" applyFont="1" applyBorder="1"/>
    <xf numFmtId="0" fontId="12" fillId="0" borderId="50" xfId="0" applyFont="1" applyBorder="1" applyAlignment="1">
      <alignment horizontal="center"/>
    </xf>
    <xf numFmtId="0" fontId="8" fillId="0" borderId="51" xfId="0" applyFont="1" applyBorder="1"/>
    <xf numFmtId="2" fontId="5" fillId="4" borderId="52" xfId="0" applyNumberFormat="1" applyFont="1" applyFill="1" applyBorder="1" applyAlignment="1">
      <alignment horizontal="center" vertical="center"/>
    </xf>
    <xf numFmtId="2" fontId="13" fillId="0" borderId="0" xfId="0" applyNumberFormat="1" applyFont="1" applyFill="1" applyBorder="1" applyAlignment="1">
      <alignment horizontal="center" vertical="center"/>
    </xf>
    <xf numFmtId="2" fontId="0" fillId="5" borderId="31" xfId="0" applyNumberFormat="1" applyFill="1" applyBorder="1" applyAlignment="1">
      <alignment horizontal="right" vertical="center"/>
    </xf>
    <xf numFmtId="2" fontId="0" fillId="5" borderId="32" xfId="0" applyNumberFormat="1" applyFill="1" applyBorder="1" applyAlignment="1">
      <alignment horizontal="center" vertical="center"/>
    </xf>
    <xf numFmtId="10" fontId="0" fillId="5" borderId="33" xfId="1" applyNumberFormat="1" applyFont="1" applyFill="1" applyBorder="1" applyAlignment="1">
      <alignment horizontal="center" vertical="center"/>
    </xf>
    <xf numFmtId="9" fontId="2" fillId="0" borderId="0" xfId="1" applyFont="1" applyAlignment="1">
      <alignment horizontal="center" vertical="center"/>
    </xf>
    <xf numFmtId="2" fontId="0" fillId="2" borderId="3" xfId="0" applyNumberFormat="1" applyFill="1" applyBorder="1" applyAlignment="1">
      <alignment horizontal="center" vertical="center"/>
    </xf>
    <xf numFmtId="165" fontId="0" fillId="2" borderId="4" xfId="0" applyNumberFormat="1" applyFill="1" applyBorder="1" applyAlignment="1">
      <alignment horizontal="center" vertical="center"/>
    </xf>
    <xf numFmtId="9" fontId="0" fillId="2" borderId="5" xfId="1" applyFont="1" applyFill="1" applyBorder="1" applyAlignment="1">
      <alignment horizontal="center" vertical="center"/>
    </xf>
    <xf numFmtId="2" fontId="0" fillId="4" borderId="12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2" fontId="0" fillId="4" borderId="13" xfId="0" applyNumberFormat="1" applyFill="1" applyBorder="1" applyAlignment="1">
      <alignment horizontal="center" vertical="center"/>
    </xf>
    <xf numFmtId="2" fontId="0" fillId="0" borderId="0" xfId="0" applyNumberFormat="1" applyAlignment="1">
      <alignment horizontal="left" vertical="center"/>
    </xf>
    <xf numFmtId="165" fontId="0" fillId="2" borderId="1" xfId="0" applyNumberFormat="1" applyFill="1" applyBorder="1" applyAlignment="1">
      <alignment horizontal="center" vertical="center"/>
    </xf>
    <xf numFmtId="0" fontId="0" fillId="2" borderId="13" xfId="1" applyNumberFormat="1" applyFont="1" applyFill="1" applyBorder="1" applyAlignment="1">
      <alignment horizontal="center" vertical="center"/>
    </xf>
    <xf numFmtId="9" fontId="0" fillId="0" borderId="0" xfId="1" applyFont="1" applyAlignment="1">
      <alignment horizontal="left" vertical="center"/>
    </xf>
    <xf numFmtId="166" fontId="2" fillId="2" borderId="1" xfId="0" applyNumberFormat="1" applyFont="1" applyFill="1" applyBorder="1" applyAlignment="1">
      <alignment horizontal="center" vertical="center"/>
    </xf>
    <xf numFmtId="2" fontId="0" fillId="2" borderId="13" xfId="0" applyNumberFormat="1" applyFill="1" applyBorder="1" applyAlignment="1">
      <alignment horizontal="center" vertical="center"/>
    </xf>
    <xf numFmtId="2" fontId="0" fillId="4" borderId="31" xfId="0" applyNumberFormat="1" applyFill="1" applyBorder="1" applyAlignment="1">
      <alignment horizontal="center" vertical="center"/>
    </xf>
    <xf numFmtId="166" fontId="2" fillId="4" borderId="1" xfId="0" applyNumberFormat="1" applyFont="1" applyFill="1" applyBorder="1" applyAlignment="1">
      <alignment horizontal="center" vertical="center"/>
    </xf>
    <xf numFmtId="2" fontId="0" fillId="4" borderId="33" xfId="0" applyNumberFormat="1" applyFill="1" applyBorder="1" applyAlignment="1">
      <alignment horizontal="center" vertical="center"/>
    </xf>
  </cellXfs>
  <cellStyles count="18">
    <cellStyle name="Currency 2" xfId="2"/>
    <cellStyle name="Currency 3" xfId="3"/>
    <cellStyle name="Currency 4" xfId="4"/>
    <cellStyle name="Normal" xfId="0" builtinId="0"/>
    <cellStyle name="Normal 10" xfId="5"/>
    <cellStyle name="Normal 11" xfId="6"/>
    <cellStyle name="Normal 12" xfId="7"/>
    <cellStyle name="Normal 13" xfId="8"/>
    <cellStyle name="Normal 2" xfId="9"/>
    <cellStyle name="Normal 3" xfId="10"/>
    <cellStyle name="Normal 4" xfId="11"/>
    <cellStyle name="Normal 5" xfId="12"/>
    <cellStyle name="Normal 6" xfId="13"/>
    <cellStyle name="Normal 7" xfId="14"/>
    <cellStyle name="Normal 8" xfId="15"/>
    <cellStyle name="Normal 9" xfId="16"/>
    <cellStyle name="Percent" xfId="1" builtinId="5"/>
    <cellStyle name="Percent 2" xfId="17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fill>
        <patternFill patternType="solid">
          <fgColor indexed="64"/>
          <bgColor rgb="FF92D050"/>
        </patternFill>
      </fill>
      <alignment horizontal="center" vertical="center" textRotation="0" wrapText="0" relative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solid">
          <fgColor rgb="FF000000"/>
          <bgColor rgb="FF92D050"/>
        </patternFill>
      </fill>
      <alignment horizontal="center" vertical="center" textRotation="0" wrapText="0" relativeIndent="0" justifyLastLine="0" shrinkToFit="0" readingOrder="0"/>
    </dxf>
    <dxf>
      <numFmt numFmtId="2" formatCode="0.00"/>
      <fill>
        <patternFill patternType="solid">
          <fgColor indexed="64"/>
          <bgColor theme="1" tint="0.499984740745262"/>
        </patternFill>
      </fill>
      <alignment horizontal="center" vertical="center" textRotation="0" wrapText="0" relative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137949</xdr:colOff>
      <xdr:row>3</xdr:row>
      <xdr:rowOff>45981</xdr:rowOff>
    </xdr:from>
    <xdr:to>
      <xdr:col>4</xdr:col>
      <xdr:colOff>157656</xdr:colOff>
      <xdr:row>15</xdr:row>
      <xdr:rowOff>163873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5208" y="683171"/>
          <a:ext cx="2476500" cy="20885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\Desktop\Betsy%20Skirted%20Counter%20Stoo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ct Sheet"/>
      <sheetName val="Internal Ballard Use Only"/>
    </sheetNames>
    <sheetDataSet>
      <sheetData sheetId="0"/>
      <sheetData sheetId="1">
        <row r="2">
          <cell r="C2" t="str">
            <v>OUTDOOR SAFE/ WATER RESISTANT</v>
          </cell>
        </row>
        <row r="3">
          <cell r="C3" t="str">
            <v>MALE/FEMALE HARDWARE FOR SCREW ON FEET/LEGS</v>
          </cell>
        </row>
        <row r="4">
          <cell r="C4" t="str">
            <v>RUSH SEAT</v>
          </cell>
        </row>
        <row r="5">
          <cell r="C5" t="str">
            <v>SADDLE SEAT</v>
          </cell>
        </row>
        <row r="6">
          <cell r="C6" t="str">
            <v>SWIVEL SEAT</v>
          </cell>
        </row>
        <row r="7">
          <cell r="C7" t="str">
            <v>UPHOLSTERED SEAT</v>
          </cell>
        </row>
        <row r="8">
          <cell r="C8" t="str">
            <v xml:space="preserve"> </v>
          </cell>
        </row>
        <row r="9">
          <cell r="C9" t="str">
            <v xml:space="preserve"> </v>
          </cell>
        </row>
        <row r="10">
          <cell r="C10" t="str">
            <v xml:space="preserve"> </v>
          </cell>
        </row>
        <row r="11">
          <cell r="C11" t="str">
            <v xml:space="preserve"> </v>
          </cell>
        </row>
        <row r="12">
          <cell r="C12" t="str">
            <v xml:space="preserve"> </v>
          </cell>
        </row>
        <row r="13">
          <cell r="C13" t="str">
            <v xml:space="preserve"> </v>
          </cell>
        </row>
        <row r="14">
          <cell r="C14" t="str">
            <v xml:space="preserve"> </v>
          </cell>
        </row>
        <row r="15">
          <cell r="C15" t="str">
            <v xml:space="preserve"> 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23" displayName="Table23" ref="BQ26:BQ38" totalsRowShown="0" headerRowDxfId="5" dataDxfId="4" headerRowBorderDxfId="2" tableBorderDxfId="3" totalsRowBorderDxfId="1">
  <autoFilter ref="BQ26:BQ38"/>
  <tableColumns count="1">
    <tableColumn id="1" name="sheet siz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L50"/>
  <sheetViews>
    <sheetView tabSelected="1" zoomScale="145" zoomScaleNormal="145" workbookViewId="0">
      <selection activeCell="H20" sqref="H20"/>
    </sheetView>
  </sheetViews>
  <sheetFormatPr defaultColWidth="23.28515625" defaultRowHeight="15" x14ac:dyDescent="0.25"/>
  <cols>
    <col min="1" max="1" width="10.85546875" style="29" bestFit="1" customWidth="1"/>
    <col min="2" max="2" width="18.85546875" style="29" customWidth="1"/>
    <col min="3" max="3" width="21" style="29" bestFit="1" customWidth="1"/>
    <col min="4" max="4" width="15.85546875" style="29" bestFit="1" customWidth="1"/>
    <col min="5" max="5" width="5.42578125" style="29" bestFit="1" customWidth="1"/>
    <col min="6" max="6" width="6.42578125" style="29" bestFit="1" customWidth="1"/>
    <col min="7" max="7" width="5.42578125" style="29" bestFit="1" customWidth="1"/>
    <col min="8" max="8" width="11.7109375" style="29" bestFit="1" customWidth="1"/>
    <col min="9" max="9" width="11.28515625" style="29" bestFit="1" customWidth="1"/>
    <col min="10" max="10" width="10.7109375" style="29" bestFit="1" customWidth="1"/>
    <col min="11" max="11" width="11.28515625" style="29" bestFit="1" customWidth="1"/>
    <col min="12" max="12" width="9.5703125" style="29" bestFit="1" customWidth="1"/>
    <col min="13" max="13" width="10.28515625" style="29" bestFit="1" customWidth="1"/>
    <col min="14" max="14" width="24.42578125" style="29" customWidth="1"/>
    <col min="15" max="15" width="7" style="29" bestFit="1" customWidth="1"/>
    <col min="16" max="16" width="6.42578125" style="29" bestFit="1" customWidth="1"/>
    <col min="17" max="17" width="9.85546875" style="29" bestFit="1" customWidth="1"/>
    <col min="18" max="18" width="5.42578125" style="29" bestFit="1" customWidth="1"/>
    <col min="19" max="19" width="4.7109375" style="29" bestFit="1" customWidth="1"/>
    <col min="20" max="20" width="10.5703125" style="29" bestFit="1" customWidth="1"/>
    <col min="21" max="21" width="12.140625" style="29" bestFit="1" customWidth="1"/>
    <col min="22" max="22" width="13.7109375" style="29" bestFit="1" customWidth="1"/>
    <col min="23" max="23" width="11.5703125" style="29" bestFit="1" customWidth="1"/>
    <col min="24" max="24" width="4.85546875" style="29" bestFit="1" customWidth="1"/>
    <col min="25" max="25" width="15.7109375" style="29" bestFit="1" customWidth="1"/>
    <col min="26" max="26" width="8.7109375" style="29" bestFit="1" customWidth="1"/>
    <col min="27" max="27" width="15.7109375" style="29" bestFit="1" customWidth="1"/>
    <col min="28" max="28" width="15.28515625" style="29" bestFit="1" customWidth="1"/>
    <col min="29" max="29" width="12.140625" style="29" bestFit="1" customWidth="1"/>
    <col min="30" max="30" width="2.42578125" style="29" bestFit="1" customWidth="1"/>
    <col min="31" max="32" width="3" style="29" bestFit="1" customWidth="1"/>
    <col min="33" max="33" width="16.28515625" style="29" customWidth="1"/>
    <col min="34" max="34" width="5.5703125" style="29" bestFit="1" customWidth="1"/>
    <col min="35" max="35" width="8.7109375" style="29" bestFit="1" customWidth="1"/>
    <col min="36" max="36" width="10.28515625" style="29" bestFit="1" customWidth="1"/>
    <col min="37" max="37" width="12.140625" style="29" bestFit="1" customWidth="1"/>
    <col min="38" max="38" width="12" style="29" bestFit="1" customWidth="1"/>
    <col min="39" max="39" width="6.5703125" style="29" bestFit="1" customWidth="1"/>
    <col min="40" max="40" width="8.140625" style="29" bestFit="1" customWidth="1"/>
    <col min="41" max="41" width="16.7109375" style="29" bestFit="1" customWidth="1"/>
    <col min="42" max="42" width="4.85546875" style="29" bestFit="1" customWidth="1"/>
    <col min="43" max="43" width="15" style="29" bestFit="1" customWidth="1"/>
    <col min="44" max="44" width="12" style="29" bestFit="1" customWidth="1"/>
    <col min="45" max="45" width="12.28515625" style="29" bestFit="1" customWidth="1"/>
    <col min="46" max="46" width="12" style="29" bestFit="1" customWidth="1"/>
    <col min="47" max="47" width="6.5703125" style="29" bestFit="1" customWidth="1"/>
    <col min="48" max="48" width="8.140625" style="29" bestFit="1" customWidth="1"/>
    <col min="49" max="49" width="11.7109375" style="29" bestFit="1" customWidth="1"/>
    <col min="50" max="50" width="12.7109375" style="29" bestFit="1" customWidth="1"/>
    <col min="51" max="51" width="5.42578125" style="29" bestFit="1" customWidth="1"/>
    <col min="52" max="52" width="5.7109375" style="29" bestFit="1" customWidth="1"/>
    <col min="53" max="53" width="10.5703125" style="29" bestFit="1" customWidth="1"/>
    <col min="54" max="54" width="15.5703125" style="29" bestFit="1" customWidth="1"/>
    <col min="55" max="55" width="5.7109375" style="29" bestFit="1" customWidth="1"/>
    <col min="56" max="56" width="10.5703125" style="29" bestFit="1" customWidth="1"/>
    <col min="57" max="57" width="4.42578125" style="29" bestFit="1" customWidth="1"/>
    <col min="58" max="58" width="9.5703125" style="29" bestFit="1" customWidth="1"/>
    <col min="59" max="59" width="10.5703125" style="29" bestFit="1" customWidth="1"/>
    <col min="60" max="60" width="4.42578125" style="29" bestFit="1" customWidth="1"/>
    <col min="61" max="61" width="9.5703125" style="29" bestFit="1" customWidth="1"/>
    <col min="62" max="62" width="10.5703125" style="29" bestFit="1" customWidth="1"/>
    <col min="63" max="63" width="5.7109375" style="29" bestFit="1" customWidth="1"/>
    <col min="64" max="64" width="4.85546875" style="29" bestFit="1" customWidth="1"/>
    <col min="65" max="65" width="22.42578125" style="29" bestFit="1" customWidth="1"/>
    <col min="66" max="66" width="9.5703125" style="29" bestFit="1" customWidth="1"/>
    <col min="67" max="67" width="10.5703125" style="29" bestFit="1" customWidth="1"/>
    <col min="68" max="68" width="10.5703125" style="29" customWidth="1"/>
    <col min="69" max="69" width="14.7109375" style="29" bestFit="1" customWidth="1"/>
    <col min="70" max="70" width="7.7109375" style="29" bestFit="1" customWidth="1"/>
    <col min="71" max="71" width="6.140625" style="29" bestFit="1" customWidth="1"/>
    <col min="72" max="72" width="15.42578125" style="29" bestFit="1" customWidth="1"/>
    <col min="73" max="73" width="10.5703125" style="29" bestFit="1" customWidth="1"/>
    <col min="74" max="74" width="7.7109375" style="29" bestFit="1" customWidth="1"/>
    <col min="75" max="75" width="10.85546875" style="29" bestFit="1" customWidth="1"/>
    <col min="76" max="76" width="8.140625" style="29" bestFit="1" customWidth="1"/>
    <col min="77" max="77" width="10.28515625" style="29" bestFit="1" customWidth="1"/>
    <col min="78" max="78" width="9.7109375" style="29" bestFit="1" customWidth="1"/>
    <col min="79" max="79" width="6.42578125" style="29" bestFit="1" customWidth="1"/>
    <col min="80" max="80" width="4.7109375" style="29" bestFit="1" customWidth="1"/>
    <col min="81" max="81" width="9.5703125" style="29" bestFit="1" customWidth="1"/>
    <col min="82" max="82" width="10.85546875" style="29" bestFit="1" customWidth="1"/>
    <col min="83" max="83" width="12.85546875" style="29" bestFit="1" customWidth="1"/>
    <col min="84" max="84" width="9.28515625" style="29" bestFit="1" customWidth="1"/>
    <col min="85" max="85" width="10.85546875" style="29" bestFit="1" customWidth="1"/>
    <col min="86" max="86" width="5.7109375" style="29" bestFit="1" customWidth="1"/>
    <col min="87" max="87" width="5.5703125" style="29" bestFit="1" customWidth="1"/>
    <col min="88" max="88" width="10.85546875" style="29" bestFit="1" customWidth="1"/>
    <col min="89" max="89" width="14.28515625" style="29" bestFit="1" customWidth="1"/>
    <col min="90" max="90" width="10.5703125" style="29" bestFit="1" customWidth="1"/>
    <col min="91" max="91" width="5.5703125" style="29" bestFit="1" customWidth="1"/>
    <col min="92" max="92" width="14.140625" style="29" customWidth="1"/>
    <col min="93" max="93" width="22.42578125" style="29" bestFit="1" customWidth="1"/>
    <col min="94" max="94" width="10" style="29" bestFit="1" customWidth="1"/>
    <col min="95" max="95" width="15.140625" style="29" customWidth="1"/>
    <col min="96" max="96" width="5.5703125" style="29" bestFit="1" customWidth="1"/>
    <col min="97" max="97" width="11" style="29" bestFit="1" customWidth="1"/>
    <col min="98" max="98" width="7" style="29" bestFit="1" customWidth="1"/>
    <col min="99" max="99" width="9.5703125" style="29" bestFit="1" customWidth="1"/>
    <col min="100" max="100" width="10.5703125" style="29" bestFit="1" customWidth="1"/>
    <col min="101" max="101" width="5.5703125" style="29" bestFit="1" customWidth="1"/>
    <col min="102" max="102" width="4.85546875" style="29" bestFit="1" customWidth="1"/>
    <col min="103" max="103" width="4.28515625" style="29" bestFit="1" customWidth="1"/>
    <col min="104" max="104" width="9.42578125" style="29" bestFit="1" customWidth="1"/>
    <col min="105" max="105" width="5.7109375" style="29" bestFit="1" customWidth="1"/>
    <col min="106" max="106" width="5.5703125" style="29" bestFit="1" customWidth="1"/>
    <col min="107" max="107" width="14.28515625" style="29" bestFit="1" customWidth="1"/>
    <col min="108" max="108" width="9" style="29" bestFit="1" customWidth="1"/>
    <col min="109" max="109" width="10.85546875" style="29" bestFit="1" customWidth="1"/>
    <col min="110" max="110" width="5.5703125" style="29" bestFit="1" customWidth="1"/>
    <col min="111" max="111" width="4.42578125" style="29" bestFit="1" customWidth="1"/>
    <col min="112" max="112" width="5.7109375" style="29" bestFit="1" customWidth="1"/>
    <col min="113" max="113" width="4.85546875" style="29" bestFit="1" customWidth="1"/>
    <col min="114" max="114" width="13.42578125" style="29" bestFit="1" customWidth="1"/>
    <col min="115" max="115" width="10.85546875" style="29" bestFit="1" customWidth="1"/>
    <col min="116" max="116" width="37.28515625" style="29" customWidth="1"/>
    <col min="117" max="117" width="9.42578125" style="29" customWidth="1"/>
    <col min="118" max="118" width="7.85546875" style="29" bestFit="1" customWidth="1"/>
    <col min="119" max="119" width="9.5703125" style="29" customWidth="1"/>
    <col min="120" max="120" width="12.42578125" style="29" bestFit="1" customWidth="1"/>
    <col min="121" max="121" width="11.5703125" style="29" bestFit="1" customWidth="1"/>
    <col min="122" max="122" width="9" style="29" customWidth="1"/>
    <col min="123" max="123" width="10" style="29" bestFit="1" customWidth="1"/>
    <col min="124" max="124" width="7.28515625" style="29" bestFit="1" customWidth="1"/>
    <col min="125" max="125" width="5.140625" style="29" bestFit="1" customWidth="1"/>
    <col min="126" max="126" width="12.5703125" style="29" bestFit="1" customWidth="1"/>
    <col min="127" max="127" width="7.7109375" style="29" bestFit="1" customWidth="1"/>
    <col min="128" max="128" width="12" style="29" bestFit="1" customWidth="1"/>
    <col min="129" max="129" width="10.140625" style="29" customWidth="1"/>
    <col min="130" max="130" width="17.7109375" style="29" bestFit="1" customWidth="1"/>
    <col min="131" max="131" width="6.140625" style="29" bestFit="1" customWidth="1"/>
    <col min="132" max="132" width="8.85546875" style="29" bestFit="1" customWidth="1"/>
    <col min="133" max="135" width="4.7109375" style="29" bestFit="1" customWidth="1"/>
    <col min="136" max="136" width="7" style="29" bestFit="1" customWidth="1"/>
    <col min="137" max="137" width="20.85546875" style="29" bestFit="1" customWidth="1"/>
    <col min="138" max="138" width="18.7109375" style="29" customWidth="1"/>
    <col min="139" max="139" width="10.5703125" style="29" customWidth="1"/>
    <col min="140" max="140" width="2.7109375" style="29" bestFit="1" customWidth="1"/>
    <col min="141" max="16384" width="23.28515625" style="29"/>
  </cols>
  <sheetData>
    <row r="1" spans="1:142" ht="18.75" x14ac:dyDescent="0.25">
      <c r="A1" s="1" t="s">
        <v>0</v>
      </c>
      <c r="B1" s="2">
        <v>45321</v>
      </c>
      <c r="C1" s="3" t="s">
        <v>1</v>
      </c>
      <c r="D1" s="4"/>
      <c r="E1" s="5" t="s">
        <v>2</v>
      </c>
      <c r="F1" s="6"/>
      <c r="G1" s="6"/>
      <c r="H1" s="6"/>
      <c r="I1" s="6"/>
      <c r="J1" s="6"/>
      <c r="K1" s="6"/>
      <c r="L1" s="6"/>
      <c r="M1" s="7"/>
      <c r="N1" s="8" t="s">
        <v>3</v>
      </c>
      <c r="O1" s="9"/>
      <c r="P1" s="9"/>
      <c r="Q1" s="9"/>
      <c r="R1" s="9"/>
      <c r="S1" s="9"/>
      <c r="T1" s="9"/>
      <c r="U1" s="10"/>
      <c r="V1" s="11" t="s">
        <v>4</v>
      </c>
      <c r="W1" s="12"/>
      <c r="X1" s="12"/>
      <c r="Y1" s="12"/>
      <c r="Z1" s="12"/>
      <c r="AA1" s="12"/>
      <c r="AB1" s="12"/>
      <c r="AC1" s="13"/>
      <c r="AD1" s="8" t="s">
        <v>5</v>
      </c>
      <c r="AE1" s="9"/>
      <c r="AF1" s="9"/>
      <c r="AG1" s="9"/>
      <c r="AH1" s="9"/>
      <c r="AI1" s="9"/>
      <c r="AJ1" s="9"/>
      <c r="AK1" s="10"/>
      <c r="AL1" s="11" t="s">
        <v>6</v>
      </c>
      <c r="AM1" s="12"/>
      <c r="AN1" s="12"/>
      <c r="AO1" s="12"/>
      <c r="AP1" s="12"/>
      <c r="AQ1" s="12"/>
      <c r="AR1" s="12"/>
      <c r="AS1" s="13"/>
      <c r="AT1" s="8" t="s">
        <v>7</v>
      </c>
      <c r="AU1" s="9"/>
      <c r="AV1" s="9"/>
      <c r="AW1" s="9"/>
      <c r="AX1" s="10"/>
      <c r="AY1" s="5" t="s">
        <v>8</v>
      </c>
      <c r="AZ1" s="6"/>
      <c r="BA1" s="7"/>
      <c r="BB1" s="14" t="s">
        <v>9</v>
      </c>
      <c r="BC1" s="15"/>
      <c r="BD1" s="16"/>
      <c r="BE1" s="5" t="s">
        <v>10</v>
      </c>
      <c r="BF1" s="6"/>
      <c r="BG1" s="7"/>
      <c r="BH1" s="14" t="s">
        <v>11</v>
      </c>
      <c r="BI1" s="15"/>
      <c r="BJ1" s="16"/>
      <c r="BK1" s="5" t="s">
        <v>12</v>
      </c>
      <c r="BL1" s="6"/>
      <c r="BM1" s="6"/>
      <c r="BN1" s="6"/>
      <c r="BO1" s="7"/>
      <c r="BP1" s="17" t="s">
        <v>13</v>
      </c>
      <c r="BQ1" s="18"/>
      <c r="BR1" s="18"/>
      <c r="BS1" s="18"/>
      <c r="BT1" s="18"/>
      <c r="BU1" s="18"/>
      <c r="BV1" s="18"/>
      <c r="BW1" s="19"/>
      <c r="BX1" s="5" t="s">
        <v>14</v>
      </c>
      <c r="BY1" s="6"/>
      <c r="BZ1" s="7"/>
      <c r="CA1" s="14" t="s">
        <v>15</v>
      </c>
      <c r="CB1" s="15"/>
      <c r="CC1" s="15"/>
      <c r="CD1" s="16"/>
      <c r="CE1" s="5" t="s">
        <v>16</v>
      </c>
      <c r="CF1" s="6"/>
      <c r="CG1" s="7"/>
      <c r="CH1" s="14" t="s">
        <v>17</v>
      </c>
      <c r="CI1" s="15"/>
      <c r="CJ1" s="15"/>
      <c r="CK1" s="15"/>
      <c r="CL1" s="16"/>
      <c r="CM1" s="5" t="s">
        <v>18</v>
      </c>
      <c r="CN1" s="6"/>
      <c r="CO1" s="6"/>
      <c r="CP1" s="6"/>
      <c r="CQ1" s="7"/>
      <c r="CR1" s="14" t="s">
        <v>19</v>
      </c>
      <c r="CS1" s="15"/>
      <c r="CT1" s="15"/>
      <c r="CU1" s="15"/>
      <c r="CV1" s="16"/>
      <c r="CW1" s="5" t="s">
        <v>20</v>
      </c>
      <c r="CX1" s="6"/>
      <c r="CY1" s="6"/>
      <c r="CZ1" s="6"/>
      <c r="DA1" s="7"/>
      <c r="DB1" s="14" t="s">
        <v>21</v>
      </c>
      <c r="DC1" s="15"/>
      <c r="DD1" s="15"/>
      <c r="DE1" s="16"/>
      <c r="DF1" s="5" t="s">
        <v>22</v>
      </c>
      <c r="DG1" s="6"/>
      <c r="DH1" s="7"/>
      <c r="DI1" s="14" t="s">
        <v>23</v>
      </c>
      <c r="DJ1" s="15"/>
      <c r="DK1" s="16"/>
      <c r="DL1" s="5" t="s">
        <v>24</v>
      </c>
      <c r="DM1" s="6"/>
      <c r="DN1" s="6"/>
      <c r="DO1" s="6"/>
      <c r="DP1" s="6"/>
      <c r="DQ1" s="6"/>
      <c r="DR1" s="7"/>
      <c r="DS1" s="20" t="s">
        <v>25</v>
      </c>
      <c r="DT1" s="21" t="s">
        <v>26</v>
      </c>
      <c r="DU1" s="22" t="s">
        <v>27</v>
      </c>
      <c r="DV1" s="21" t="s">
        <v>28</v>
      </c>
      <c r="DW1" s="23" t="s">
        <v>29</v>
      </c>
      <c r="DX1" s="24" t="s">
        <v>30</v>
      </c>
      <c r="DY1" s="23" t="s">
        <v>31</v>
      </c>
      <c r="DZ1" s="25" t="s">
        <v>32</v>
      </c>
      <c r="EA1" s="14" t="s">
        <v>33</v>
      </c>
      <c r="EB1" s="15"/>
      <c r="EC1" s="15"/>
      <c r="ED1" s="15"/>
      <c r="EE1" s="15"/>
      <c r="EF1" s="15"/>
      <c r="EG1" s="16"/>
      <c r="EH1" s="26"/>
      <c r="EI1" s="27"/>
      <c r="EJ1" s="28"/>
    </row>
    <row r="2" spans="1:142" s="60" customFormat="1" ht="18.75" x14ac:dyDescent="0.25">
      <c r="A2" s="1" t="s">
        <v>34</v>
      </c>
      <c r="B2" s="30">
        <v>1</v>
      </c>
      <c r="C2" s="31" t="s">
        <v>35</v>
      </c>
      <c r="D2" s="32" t="s">
        <v>36</v>
      </c>
      <c r="E2" s="33" t="s">
        <v>37</v>
      </c>
      <c r="F2" s="34" t="s">
        <v>38</v>
      </c>
      <c r="G2" s="34" t="s">
        <v>39</v>
      </c>
      <c r="H2" s="34" t="s">
        <v>40</v>
      </c>
      <c r="I2" s="34" t="s">
        <v>41</v>
      </c>
      <c r="J2" s="34" t="s">
        <v>42</v>
      </c>
      <c r="K2" s="34" t="s">
        <v>43</v>
      </c>
      <c r="L2" s="34" t="s">
        <v>44</v>
      </c>
      <c r="M2" s="35" t="s">
        <v>45</v>
      </c>
      <c r="N2" s="36" t="s">
        <v>46</v>
      </c>
      <c r="O2" s="37" t="s">
        <v>47</v>
      </c>
      <c r="P2" s="37" t="s">
        <v>48</v>
      </c>
      <c r="Q2" s="37" t="s">
        <v>49</v>
      </c>
      <c r="R2" s="38" t="s">
        <v>50</v>
      </c>
      <c r="S2" s="31" t="s">
        <v>51</v>
      </c>
      <c r="T2" s="31" t="s">
        <v>52</v>
      </c>
      <c r="U2" s="39" t="s">
        <v>53</v>
      </c>
      <c r="V2" s="40" t="s">
        <v>54</v>
      </c>
      <c r="W2" s="41" t="s">
        <v>49</v>
      </c>
      <c r="X2" s="41" t="s">
        <v>55</v>
      </c>
      <c r="Y2" s="41" t="s">
        <v>56</v>
      </c>
      <c r="Z2" s="41" t="s">
        <v>57</v>
      </c>
      <c r="AA2" s="41" t="s">
        <v>58</v>
      </c>
      <c r="AB2" s="41" t="s">
        <v>59</v>
      </c>
      <c r="AC2" s="42" t="s">
        <v>53</v>
      </c>
      <c r="AD2" s="43" t="s">
        <v>60</v>
      </c>
      <c r="AE2" s="31" t="s">
        <v>37</v>
      </c>
      <c r="AF2" s="31" t="s">
        <v>39</v>
      </c>
      <c r="AG2" s="31" t="s">
        <v>49</v>
      </c>
      <c r="AH2" s="31" t="s">
        <v>61</v>
      </c>
      <c r="AI2" s="31" t="s">
        <v>62</v>
      </c>
      <c r="AJ2" s="31" t="s">
        <v>63</v>
      </c>
      <c r="AK2" s="39" t="s">
        <v>53</v>
      </c>
      <c r="AL2" s="40" t="s">
        <v>64</v>
      </c>
      <c r="AM2" s="41" t="s">
        <v>65</v>
      </c>
      <c r="AN2" s="41" t="s">
        <v>47</v>
      </c>
      <c r="AO2" s="41" t="s">
        <v>66</v>
      </c>
      <c r="AP2" s="41" t="s">
        <v>55</v>
      </c>
      <c r="AQ2" s="41" t="s">
        <v>67</v>
      </c>
      <c r="AR2" s="41" t="s">
        <v>68</v>
      </c>
      <c r="AS2" s="42" t="s">
        <v>69</v>
      </c>
      <c r="AT2" s="43" t="s">
        <v>64</v>
      </c>
      <c r="AU2" s="31" t="s">
        <v>65</v>
      </c>
      <c r="AV2" s="31" t="s">
        <v>47</v>
      </c>
      <c r="AW2" s="31" t="s">
        <v>70</v>
      </c>
      <c r="AX2" s="39" t="s">
        <v>71</v>
      </c>
      <c r="AY2" s="44" t="s">
        <v>61</v>
      </c>
      <c r="AZ2" s="45" t="s">
        <v>72</v>
      </c>
      <c r="BA2" s="46" t="s">
        <v>69</v>
      </c>
      <c r="BB2" s="47" t="s">
        <v>73</v>
      </c>
      <c r="BC2" s="48" t="s">
        <v>72</v>
      </c>
      <c r="BD2" s="49" t="s">
        <v>69</v>
      </c>
      <c r="BE2" s="44" t="s">
        <v>74</v>
      </c>
      <c r="BF2" s="45" t="s">
        <v>70</v>
      </c>
      <c r="BG2" s="46" t="s">
        <v>69</v>
      </c>
      <c r="BH2" s="47" t="s">
        <v>74</v>
      </c>
      <c r="BI2" s="48" t="s">
        <v>70</v>
      </c>
      <c r="BJ2" s="49" t="s">
        <v>69</v>
      </c>
      <c r="BK2" s="44" t="s">
        <v>75</v>
      </c>
      <c r="BL2" s="45" t="s">
        <v>76</v>
      </c>
      <c r="BM2" s="45" t="s">
        <v>77</v>
      </c>
      <c r="BN2" s="45" t="s">
        <v>70</v>
      </c>
      <c r="BO2" s="46" t="s">
        <v>69</v>
      </c>
      <c r="BP2" s="50" t="s">
        <v>75</v>
      </c>
      <c r="BQ2" s="47" t="s">
        <v>78</v>
      </c>
      <c r="BR2" s="48" t="s">
        <v>79</v>
      </c>
      <c r="BS2" s="51" t="s">
        <v>50</v>
      </c>
      <c r="BT2" s="51" t="s">
        <v>80</v>
      </c>
      <c r="BU2" s="51" t="s">
        <v>81</v>
      </c>
      <c r="BV2" s="51" t="s">
        <v>72</v>
      </c>
      <c r="BW2" s="49" t="s">
        <v>71</v>
      </c>
      <c r="BX2" s="44" t="s">
        <v>82</v>
      </c>
      <c r="BY2" s="45" t="s">
        <v>83</v>
      </c>
      <c r="BZ2" s="46" t="s">
        <v>84</v>
      </c>
      <c r="CA2" s="47" t="s">
        <v>76</v>
      </c>
      <c r="CB2" s="48" t="s">
        <v>85</v>
      </c>
      <c r="CC2" s="48" t="s">
        <v>70</v>
      </c>
      <c r="CD2" s="49" t="s">
        <v>71</v>
      </c>
      <c r="CE2" s="44" t="s">
        <v>86</v>
      </c>
      <c r="CF2" s="45" t="s">
        <v>87</v>
      </c>
      <c r="CG2" s="46" t="s">
        <v>71</v>
      </c>
      <c r="CH2" s="47" t="s">
        <v>88</v>
      </c>
      <c r="CI2" s="48" t="s">
        <v>65</v>
      </c>
      <c r="CJ2" s="48" t="s">
        <v>89</v>
      </c>
      <c r="CK2" s="48" t="s">
        <v>90</v>
      </c>
      <c r="CL2" s="49" t="s">
        <v>69</v>
      </c>
      <c r="CM2" s="44" t="s">
        <v>65</v>
      </c>
      <c r="CN2" s="45" t="s">
        <v>48</v>
      </c>
      <c r="CO2" s="45" t="s">
        <v>77</v>
      </c>
      <c r="CP2" s="45" t="s">
        <v>91</v>
      </c>
      <c r="CQ2" s="46" t="s">
        <v>71</v>
      </c>
      <c r="CR2" s="47" t="s">
        <v>65</v>
      </c>
      <c r="CS2" s="48" t="s">
        <v>92</v>
      </c>
      <c r="CT2" s="48" t="s">
        <v>47</v>
      </c>
      <c r="CU2" s="48" t="s">
        <v>70</v>
      </c>
      <c r="CV2" s="49" t="s">
        <v>69</v>
      </c>
      <c r="CW2" s="44" t="s">
        <v>65</v>
      </c>
      <c r="CX2" s="45" t="s">
        <v>93</v>
      </c>
      <c r="CY2" s="45" t="s">
        <v>94</v>
      </c>
      <c r="CZ2" s="45" t="s">
        <v>95</v>
      </c>
      <c r="DA2" s="46" t="s">
        <v>72</v>
      </c>
      <c r="DB2" s="47" t="s">
        <v>65</v>
      </c>
      <c r="DC2" s="48" t="s">
        <v>90</v>
      </c>
      <c r="DD2" s="48" t="s">
        <v>96</v>
      </c>
      <c r="DE2" s="49" t="s">
        <v>71</v>
      </c>
      <c r="DF2" s="44" t="s">
        <v>65</v>
      </c>
      <c r="DG2" s="45" t="s">
        <v>61</v>
      </c>
      <c r="DH2" s="46" t="s">
        <v>72</v>
      </c>
      <c r="DI2" s="47" t="s">
        <v>93</v>
      </c>
      <c r="DJ2" s="48" t="s">
        <v>97</v>
      </c>
      <c r="DK2" s="49" t="s">
        <v>71</v>
      </c>
      <c r="DL2" s="44" t="s">
        <v>46</v>
      </c>
      <c r="DM2" s="45" t="s">
        <v>78</v>
      </c>
      <c r="DN2" s="45" t="s">
        <v>79</v>
      </c>
      <c r="DO2" s="45" t="s">
        <v>98</v>
      </c>
      <c r="DP2" s="45" t="s">
        <v>99</v>
      </c>
      <c r="DQ2" s="45" t="s">
        <v>100</v>
      </c>
      <c r="DR2" s="46" t="s">
        <v>101</v>
      </c>
      <c r="DS2" s="52" t="s">
        <v>50</v>
      </c>
      <c r="DT2" s="53" t="s">
        <v>50</v>
      </c>
      <c r="DU2" s="54"/>
      <c r="DV2" s="53"/>
      <c r="DW2" s="55"/>
      <c r="DX2" s="56"/>
      <c r="DY2" s="55"/>
      <c r="DZ2" s="56"/>
      <c r="EA2" s="57" t="s">
        <v>102</v>
      </c>
      <c r="EB2" s="51" t="s">
        <v>103</v>
      </c>
      <c r="EC2" s="48"/>
      <c r="ED2" s="48"/>
      <c r="EE2" s="48"/>
      <c r="EF2" s="48"/>
      <c r="EG2" s="49"/>
      <c r="EH2" s="58"/>
      <c r="EI2" s="49"/>
      <c r="EJ2" s="59"/>
    </row>
    <row r="3" spans="1:142" s="73" customFormat="1" ht="12.75" customHeight="1" x14ac:dyDescent="0.25">
      <c r="A3" s="1" t="s">
        <v>104</v>
      </c>
      <c r="B3" s="61"/>
      <c r="C3" s="62"/>
      <c r="D3" s="63"/>
      <c r="E3" s="64">
        <v>30</v>
      </c>
      <c r="F3" s="65">
        <v>31</v>
      </c>
      <c r="G3" s="65">
        <v>31</v>
      </c>
      <c r="H3" s="65"/>
      <c r="I3" s="65"/>
      <c r="J3" s="65"/>
      <c r="K3" s="65"/>
      <c r="L3" s="65"/>
      <c r="M3" s="66"/>
      <c r="N3" s="64" t="s">
        <v>105</v>
      </c>
      <c r="O3" s="65">
        <v>2.75</v>
      </c>
      <c r="P3" s="65">
        <v>3</v>
      </c>
      <c r="Q3" s="65">
        <v>2.5</v>
      </c>
      <c r="R3" s="65">
        <v>5</v>
      </c>
      <c r="S3" s="65">
        <f t="shared" ref="S3:S7" si="0">(O3*P3*Q3/144)*R3</f>
        <v>0.71614583333333326</v>
      </c>
      <c r="T3" s="65">
        <v>2200</v>
      </c>
      <c r="U3" s="66">
        <f t="shared" ref="U3:U7" si="1">T3*S3</f>
        <v>1575.5208333333333</v>
      </c>
      <c r="V3" s="64" t="s">
        <v>106</v>
      </c>
      <c r="W3" s="65">
        <v>12</v>
      </c>
      <c r="X3" s="65">
        <v>3</v>
      </c>
      <c r="Y3" s="65" t="s">
        <v>107</v>
      </c>
      <c r="Z3" s="65">
        <v>24</v>
      </c>
      <c r="AA3" s="65">
        <v>4</v>
      </c>
      <c r="AB3" s="65">
        <v>67</v>
      </c>
      <c r="AC3" s="66">
        <f>AB3*Z3*X3/AA3</f>
        <v>1206</v>
      </c>
      <c r="AD3" s="64"/>
      <c r="AE3" s="65"/>
      <c r="AF3" s="65"/>
      <c r="AG3" s="65"/>
      <c r="AH3" s="65"/>
      <c r="AI3" s="65"/>
      <c r="AJ3" s="65"/>
      <c r="AK3" s="66"/>
      <c r="AL3" s="64"/>
      <c r="AM3" s="65"/>
      <c r="AN3" s="65">
        <v>2.5</v>
      </c>
      <c r="AO3" s="65"/>
      <c r="AP3" s="65">
        <v>5</v>
      </c>
      <c r="AQ3" s="65"/>
      <c r="AR3" s="65">
        <v>10</v>
      </c>
      <c r="AS3" s="66">
        <f>AR3*AP3*AN3</f>
        <v>125</v>
      </c>
      <c r="AT3" s="64" t="s">
        <v>108</v>
      </c>
      <c r="AU3" s="65"/>
      <c r="AV3" s="65"/>
      <c r="AW3" s="65">
        <v>15</v>
      </c>
      <c r="AX3" s="66">
        <f>AW3*AV3</f>
        <v>0</v>
      </c>
      <c r="AY3" s="64">
        <v>10</v>
      </c>
      <c r="AZ3" s="65">
        <v>5</v>
      </c>
      <c r="BA3" s="66">
        <f>AY3*AZ3</f>
        <v>50</v>
      </c>
      <c r="BB3" s="64"/>
      <c r="BC3" s="65"/>
      <c r="BD3" s="66">
        <v>50</v>
      </c>
      <c r="BE3" s="64"/>
      <c r="BF3" s="65">
        <v>100</v>
      </c>
      <c r="BG3" s="66">
        <f>BF3*BE3</f>
        <v>0</v>
      </c>
      <c r="BH3" s="64">
        <v>0.5</v>
      </c>
      <c r="BI3" s="65">
        <v>50</v>
      </c>
      <c r="BJ3" s="66">
        <f>BI3*BH3</f>
        <v>25</v>
      </c>
      <c r="BK3" s="64" t="s">
        <v>109</v>
      </c>
      <c r="BL3" s="65"/>
      <c r="BM3" s="65">
        <v>0.5</v>
      </c>
      <c r="BN3" s="65">
        <v>26</v>
      </c>
      <c r="BO3" s="66">
        <f>BN3*BM3</f>
        <v>13</v>
      </c>
      <c r="BP3" s="67" t="s">
        <v>110</v>
      </c>
      <c r="BQ3" s="64">
        <v>32</v>
      </c>
      <c r="BR3" s="65">
        <v>26</v>
      </c>
      <c r="BS3" s="65">
        <v>1</v>
      </c>
      <c r="BT3" s="65">
        <v>2</v>
      </c>
      <c r="BU3" s="65" t="s">
        <v>111</v>
      </c>
      <c r="BV3" s="65">
        <f>VLOOKUP(BU3,BQ27:BR38,2,FALSE)</f>
        <v>2100</v>
      </c>
      <c r="BW3" s="66">
        <f t="shared" ref="BW3:BW8" si="2">(BV3/BT3)*BS3</f>
        <v>1050</v>
      </c>
      <c r="BX3" s="64"/>
      <c r="BY3" s="65"/>
      <c r="BZ3" s="66"/>
      <c r="CA3" s="64">
        <v>150</v>
      </c>
      <c r="CB3" s="65">
        <v>3</v>
      </c>
      <c r="CC3" s="65">
        <v>55</v>
      </c>
      <c r="CD3" s="66">
        <f>CC3*CB3</f>
        <v>165</v>
      </c>
      <c r="CE3" s="64">
        <v>1400</v>
      </c>
      <c r="CF3" s="65">
        <v>0.15</v>
      </c>
      <c r="CG3" s="66">
        <f>CF3*CE3</f>
        <v>210</v>
      </c>
      <c r="CH3" s="64" t="s">
        <v>112</v>
      </c>
      <c r="CI3" s="65"/>
      <c r="CJ3" s="65"/>
      <c r="CK3" s="65"/>
      <c r="CL3" s="66">
        <v>50</v>
      </c>
      <c r="CM3" s="64"/>
      <c r="CN3" s="65"/>
      <c r="CO3" s="65">
        <v>4.6500000000000004</v>
      </c>
      <c r="CP3" s="65">
        <v>900</v>
      </c>
      <c r="CQ3" s="66">
        <f>CP3*CO3</f>
        <v>4185</v>
      </c>
      <c r="CR3" s="64"/>
      <c r="CS3" s="65"/>
      <c r="CT3" s="65"/>
      <c r="CU3" s="65">
        <v>30</v>
      </c>
      <c r="CV3" s="66">
        <f>CU3*CT3</f>
        <v>0</v>
      </c>
      <c r="CW3" s="64"/>
      <c r="CX3" s="65"/>
      <c r="CY3" s="65"/>
      <c r="CZ3" s="65">
        <v>5</v>
      </c>
      <c r="DA3" s="66">
        <f>CZ3*CY3</f>
        <v>0</v>
      </c>
      <c r="DB3" s="64"/>
      <c r="DC3" s="65">
        <v>2</v>
      </c>
      <c r="DD3" s="65">
        <v>20</v>
      </c>
      <c r="DE3" s="66">
        <f>DD3*DC3</f>
        <v>40</v>
      </c>
      <c r="DF3" s="68"/>
      <c r="DG3" s="65"/>
      <c r="DH3" s="66">
        <v>10</v>
      </c>
      <c r="DI3" s="64"/>
      <c r="DJ3" s="65"/>
      <c r="DK3" s="66"/>
      <c r="DL3" s="64" t="s">
        <v>113</v>
      </c>
      <c r="DM3" s="65">
        <v>33</v>
      </c>
      <c r="DN3" s="65">
        <v>33</v>
      </c>
      <c r="DO3" s="65">
        <v>34</v>
      </c>
      <c r="DP3" s="65"/>
      <c r="DQ3" s="69">
        <v>1</v>
      </c>
      <c r="DR3" s="66">
        <v>370</v>
      </c>
      <c r="DS3" s="70"/>
      <c r="DT3" s="70">
        <v>84</v>
      </c>
      <c r="DU3" s="70">
        <f>0.0000163871*(DM3*DN3*DO3)</f>
        <v>0.60674876460000005</v>
      </c>
      <c r="DV3" s="70">
        <f>((2000/DT3)+(150*DU3))+150</f>
        <v>264.82183849952384</v>
      </c>
      <c r="DW3" s="70"/>
      <c r="DX3" s="70"/>
      <c r="DY3" s="70"/>
      <c r="DZ3" s="70"/>
      <c r="EA3" s="64">
        <v>0</v>
      </c>
      <c r="EB3" s="65">
        <v>100</v>
      </c>
      <c r="EC3" s="65"/>
      <c r="ED3" s="65"/>
      <c r="EE3" s="65"/>
      <c r="EF3" s="65"/>
      <c r="EG3" s="66"/>
      <c r="EH3" s="71"/>
      <c r="EI3" s="66"/>
      <c r="EJ3" s="72"/>
    </row>
    <row r="4" spans="1:142" s="73" customFormat="1" ht="12.75" customHeight="1" x14ac:dyDescent="0.25">
      <c r="A4" s="74" t="s">
        <v>114</v>
      </c>
      <c r="B4" s="75" t="s">
        <v>115</v>
      </c>
      <c r="C4" s="76"/>
      <c r="D4" s="77"/>
      <c r="E4" s="64"/>
      <c r="F4" s="65"/>
      <c r="G4" s="65"/>
      <c r="H4" s="65"/>
      <c r="I4" s="65"/>
      <c r="J4" s="65"/>
      <c r="K4" s="65"/>
      <c r="L4" s="65"/>
      <c r="M4" s="66"/>
      <c r="N4" s="64" t="s">
        <v>105</v>
      </c>
      <c r="O4" s="65">
        <v>1.5</v>
      </c>
      <c r="P4" s="65">
        <v>4</v>
      </c>
      <c r="Q4" s="65">
        <v>4</v>
      </c>
      <c r="R4" s="65">
        <v>2</v>
      </c>
      <c r="S4" s="65">
        <f t="shared" si="0"/>
        <v>0.33333333333333331</v>
      </c>
      <c r="T4" s="65">
        <v>2150</v>
      </c>
      <c r="U4" s="66">
        <f t="shared" si="1"/>
        <v>716.66666666666663</v>
      </c>
      <c r="V4" s="64" t="s">
        <v>116</v>
      </c>
      <c r="W4" s="65">
        <v>12</v>
      </c>
      <c r="X4" s="65">
        <v>2</v>
      </c>
      <c r="Y4" s="65" t="s">
        <v>107</v>
      </c>
      <c r="Z4" s="65">
        <v>24</v>
      </c>
      <c r="AA4" s="65">
        <v>32</v>
      </c>
      <c r="AB4" s="65">
        <v>67</v>
      </c>
      <c r="AC4" s="66">
        <f>AB4*Z4*X4/AA4</f>
        <v>100.5</v>
      </c>
      <c r="AD4" s="64"/>
      <c r="AE4" s="65"/>
      <c r="AF4" s="65"/>
      <c r="AG4" s="65"/>
      <c r="AH4" s="65"/>
      <c r="AI4" s="65"/>
      <c r="AJ4" s="65"/>
      <c r="AK4" s="66"/>
      <c r="AL4" s="64"/>
      <c r="AM4" s="65"/>
      <c r="AN4" s="65"/>
      <c r="AO4" s="65"/>
      <c r="AP4" s="65"/>
      <c r="AQ4" s="65"/>
      <c r="AR4" s="65"/>
      <c r="AS4" s="66"/>
      <c r="AT4" s="64" t="s">
        <v>117</v>
      </c>
      <c r="AU4" s="65"/>
      <c r="AV4" s="65">
        <v>7</v>
      </c>
      <c r="AW4" s="65">
        <v>15</v>
      </c>
      <c r="AX4" s="66">
        <f>AW4*AV4</f>
        <v>105</v>
      </c>
      <c r="AY4" s="64"/>
      <c r="AZ4" s="65"/>
      <c r="BA4" s="66"/>
      <c r="BB4" s="64"/>
      <c r="BC4" s="65"/>
      <c r="BD4" s="66"/>
      <c r="BE4" s="64"/>
      <c r="BF4" s="65"/>
      <c r="BG4" s="66"/>
      <c r="BH4" s="64">
        <v>3.5</v>
      </c>
      <c r="BI4" s="65">
        <v>61</v>
      </c>
      <c r="BJ4" s="66">
        <f>BI4*BH4</f>
        <v>213.5</v>
      </c>
      <c r="BK4" s="64" t="s">
        <v>118</v>
      </c>
      <c r="BL4" s="65"/>
      <c r="BM4" s="65">
        <v>1.25</v>
      </c>
      <c r="BN4" s="65">
        <v>26</v>
      </c>
      <c r="BO4" s="66">
        <f>BN4*BM4</f>
        <v>32.5</v>
      </c>
      <c r="BP4" s="67" t="s">
        <v>110</v>
      </c>
      <c r="BQ4" s="64">
        <v>32</v>
      </c>
      <c r="BR4" s="65">
        <v>26</v>
      </c>
      <c r="BS4" s="65">
        <v>1</v>
      </c>
      <c r="BT4" s="65">
        <v>2</v>
      </c>
      <c r="BU4" s="65" t="s">
        <v>119</v>
      </c>
      <c r="BV4" s="65">
        <f>VLOOKUP(BU4,BQ28:BR39,2,FALSE)</f>
        <v>1050</v>
      </c>
      <c r="BW4" s="66">
        <f t="shared" si="2"/>
        <v>525</v>
      </c>
      <c r="BX4" s="64"/>
      <c r="BY4" s="65"/>
      <c r="BZ4" s="66"/>
      <c r="CA4" s="64"/>
      <c r="CB4" s="65"/>
      <c r="CC4" s="65"/>
      <c r="CD4" s="66"/>
      <c r="CE4" s="64"/>
      <c r="CF4" s="65"/>
      <c r="CG4" s="66"/>
      <c r="CH4" s="64" t="s">
        <v>120</v>
      </c>
      <c r="CI4" s="65"/>
      <c r="CJ4" s="65"/>
      <c r="CK4" s="65"/>
      <c r="CL4" s="66">
        <v>50</v>
      </c>
      <c r="CM4" s="64"/>
      <c r="CN4" s="65"/>
      <c r="CO4" s="65"/>
      <c r="CP4" s="65"/>
      <c r="CQ4" s="66"/>
      <c r="CR4" s="64"/>
      <c r="CS4" s="65"/>
      <c r="CT4" s="65"/>
      <c r="CU4" s="65"/>
      <c r="CV4" s="66"/>
      <c r="CW4" s="64"/>
      <c r="CX4" s="65"/>
      <c r="CY4" s="65"/>
      <c r="CZ4" s="65"/>
      <c r="DA4" s="66"/>
      <c r="DB4" s="64"/>
      <c r="DC4" s="65"/>
      <c r="DD4" s="65"/>
      <c r="DE4" s="66"/>
      <c r="DF4" s="64"/>
      <c r="DG4" s="65"/>
      <c r="DH4" s="66"/>
      <c r="DI4" s="64"/>
      <c r="DJ4" s="65"/>
      <c r="DK4" s="66"/>
      <c r="DL4" s="64" t="s">
        <v>121</v>
      </c>
      <c r="DM4" s="65">
        <v>14.25</v>
      </c>
      <c r="DN4" s="65">
        <v>22</v>
      </c>
      <c r="DO4" s="65">
        <v>15</v>
      </c>
      <c r="DP4" s="65"/>
      <c r="DQ4" s="69">
        <v>1</v>
      </c>
      <c r="DR4" s="66">
        <v>150</v>
      </c>
      <c r="DS4" s="70"/>
      <c r="DT4" s="70"/>
      <c r="DU4" s="70"/>
      <c r="DV4" s="70"/>
      <c r="DW4" s="78">
        <v>950</v>
      </c>
      <c r="DX4" s="78">
        <v>400</v>
      </c>
      <c r="DY4" s="78">
        <f>90000/DT3</f>
        <v>1071.4285714285713</v>
      </c>
      <c r="DZ4" s="78">
        <v>150</v>
      </c>
      <c r="EA4" s="64"/>
      <c r="EB4" s="65"/>
      <c r="EC4" s="65"/>
      <c r="ED4" s="65"/>
      <c r="EE4" s="65"/>
      <c r="EF4" s="65"/>
      <c r="EG4" s="66"/>
      <c r="EH4" s="71"/>
      <c r="EI4" s="66"/>
      <c r="EJ4" s="72"/>
    </row>
    <row r="5" spans="1:142" s="73" customFormat="1" ht="12.75" customHeight="1" x14ac:dyDescent="0.25">
      <c r="A5" s="74"/>
      <c r="B5" s="2"/>
      <c r="C5" s="76"/>
      <c r="D5" s="77"/>
      <c r="E5" s="64"/>
      <c r="F5" s="65"/>
      <c r="G5" s="65"/>
      <c r="H5" s="65"/>
      <c r="I5" s="65"/>
      <c r="J5" s="65"/>
      <c r="K5" s="65"/>
      <c r="L5" s="65"/>
      <c r="M5" s="66"/>
      <c r="N5" s="64" t="s">
        <v>122</v>
      </c>
      <c r="O5" s="65">
        <v>2.75</v>
      </c>
      <c r="P5" s="65">
        <v>2</v>
      </c>
      <c r="Q5" s="65">
        <v>1.5</v>
      </c>
      <c r="R5" s="65">
        <v>25</v>
      </c>
      <c r="S5" s="65">
        <f t="shared" si="0"/>
        <v>1.4322916666666665</v>
      </c>
      <c r="T5" s="65">
        <v>650</v>
      </c>
      <c r="U5" s="66">
        <f t="shared" si="1"/>
        <v>930.98958333333326</v>
      </c>
      <c r="V5" s="64" t="s">
        <v>123</v>
      </c>
      <c r="W5" s="65">
        <v>12</v>
      </c>
      <c r="X5" s="65">
        <v>3</v>
      </c>
      <c r="Y5" s="65" t="s">
        <v>124</v>
      </c>
      <c r="Z5" s="65">
        <v>32</v>
      </c>
      <c r="AA5" s="65">
        <v>48</v>
      </c>
      <c r="AB5" s="65">
        <v>67</v>
      </c>
      <c r="AC5" s="66">
        <f>AB5*Z5*X5/AA5</f>
        <v>134</v>
      </c>
      <c r="AD5" s="64"/>
      <c r="AE5" s="65"/>
      <c r="AF5" s="65"/>
      <c r="AG5" s="65"/>
      <c r="AH5" s="65"/>
      <c r="AI5" s="65"/>
      <c r="AJ5" s="65"/>
      <c r="AK5" s="66"/>
      <c r="AL5" s="64"/>
      <c r="AM5" s="65"/>
      <c r="AN5" s="65"/>
      <c r="AO5" s="65"/>
      <c r="AP5" s="65"/>
      <c r="AQ5" s="65"/>
      <c r="AR5" s="65"/>
      <c r="AS5" s="66"/>
      <c r="AT5" s="64" t="s">
        <v>125</v>
      </c>
      <c r="AU5" s="65"/>
      <c r="AV5" s="65"/>
      <c r="AW5" s="65">
        <v>20</v>
      </c>
      <c r="AX5" s="66">
        <f>AW5*AV5</f>
        <v>0</v>
      </c>
      <c r="AY5" s="64"/>
      <c r="AZ5" s="65"/>
      <c r="BA5" s="66"/>
      <c r="BB5" s="64"/>
      <c r="BC5" s="65"/>
      <c r="BD5" s="66"/>
      <c r="BE5" s="64"/>
      <c r="BF5" s="65"/>
      <c r="BG5" s="66"/>
      <c r="BH5" s="64"/>
      <c r="BI5" s="65"/>
      <c r="BJ5" s="66"/>
      <c r="BK5" s="64"/>
      <c r="BL5" s="65"/>
      <c r="BM5" s="65"/>
      <c r="BN5" s="65"/>
      <c r="BO5" s="66"/>
      <c r="BP5" s="67" t="s">
        <v>110</v>
      </c>
      <c r="BQ5" s="64">
        <v>31</v>
      </c>
      <c r="BR5" s="65">
        <v>18</v>
      </c>
      <c r="BS5" s="65">
        <v>2</v>
      </c>
      <c r="BT5" s="65">
        <v>4</v>
      </c>
      <c r="BU5" s="65" t="s">
        <v>119</v>
      </c>
      <c r="BV5" s="65">
        <f>VLOOKUP(BU5,BQ27:BR40,2,FALSE)</f>
        <v>1050</v>
      </c>
      <c r="BW5" s="66">
        <f t="shared" si="2"/>
        <v>525</v>
      </c>
      <c r="BX5" s="64"/>
      <c r="BY5" s="65"/>
      <c r="BZ5" s="66"/>
      <c r="CA5" s="64"/>
      <c r="CB5" s="65"/>
      <c r="CC5" s="65"/>
      <c r="CD5" s="66"/>
      <c r="CE5" s="64"/>
      <c r="CF5" s="65"/>
      <c r="CG5" s="66"/>
      <c r="CH5" s="64"/>
      <c r="CI5" s="65"/>
      <c r="CJ5" s="65"/>
      <c r="CK5" s="65"/>
      <c r="CL5" s="66"/>
      <c r="CM5" s="64"/>
      <c r="CN5" s="65"/>
      <c r="CO5" s="65" t="s">
        <v>126</v>
      </c>
      <c r="CP5" s="65"/>
      <c r="CQ5" s="66"/>
      <c r="CR5" s="64"/>
      <c r="CS5" s="65"/>
      <c r="CT5" s="65"/>
      <c r="CU5" s="65"/>
      <c r="CV5" s="66"/>
      <c r="CW5" s="64"/>
      <c r="CX5" s="65"/>
      <c r="CY5" s="65"/>
      <c r="CZ5" s="65"/>
      <c r="DA5" s="66"/>
      <c r="DB5" s="64"/>
      <c r="DC5" s="65"/>
      <c r="DD5" s="65"/>
      <c r="DE5" s="66"/>
      <c r="DF5" s="64"/>
      <c r="DG5" s="65"/>
      <c r="DH5" s="66"/>
      <c r="DI5" s="64"/>
      <c r="DJ5" s="65"/>
      <c r="DK5" s="66"/>
      <c r="DL5" s="64"/>
      <c r="DM5" s="65"/>
      <c r="DN5" s="65"/>
      <c r="DO5" s="65"/>
      <c r="DP5" s="65"/>
      <c r="DQ5" s="69"/>
      <c r="DR5" s="66"/>
      <c r="DS5" s="70"/>
      <c r="DT5" s="70"/>
      <c r="DU5" s="70"/>
      <c r="DV5" s="70"/>
      <c r="DW5" s="70"/>
      <c r="DX5" s="70"/>
      <c r="DY5" s="70"/>
      <c r="DZ5" s="70"/>
      <c r="EA5" s="64"/>
      <c r="EB5" s="65"/>
      <c r="EC5" s="65"/>
      <c r="ED5" s="65"/>
      <c r="EE5" s="65"/>
      <c r="EF5" s="65"/>
      <c r="EG5" s="66"/>
      <c r="EH5" s="71"/>
      <c r="EI5" s="66"/>
      <c r="EJ5" s="72"/>
    </row>
    <row r="6" spans="1:142" s="73" customFormat="1" ht="12.75" customHeight="1" x14ac:dyDescent="0.25">
      <c r="A6" s="74"/>
      <c r="B6" s="2"/>
      <c r="C6" s="76"/>
      <c r="D6" s="77"/>
      <c r="E6" s="64"/>
      <c r="F6" s="65"/>
      <c r="G6" s="65"/>
      <c r="H6" s="65"/>
      <c r="I6" s="65"/>
      <c r="J6" s="65"/>
      <c r="K6" s="65"/>
      <c r="L6" s="65"/>
      <c r="M6" s="66"/>
      <c r="N6" s="64" t="s">
        <v>122</v>
      </c>
      <c r="O6" s="65">
        <v>2</v>
      </c>
      <c r="P6" s="65">
        <v>2</v>
      </c>
      <c r="Q6" s="65">
        <v>1.5</v>
      </c>
      <c r="R6" s="65">
        <v>18</v>
      </c>
      <c r="S6" s="65">
        <f t="shared" si="0"/>
        <v>0.75</v>
      </c>
      <c r="T6" s="65">
        <v>600</v>
      </c>
      <c r="U6" s="66">
        <f t="shared" si="1"/>
        <v>450</v>
      </c>
      <c r="V6" s="64"/>
      <c r="W6" s="65"/>
      <c r="X6" s="65"/>
      <c r="Y6" s="65"/>
      <c r="Z6" s="65"/>
      <c r="AA6" s="65"/>
      <c r="AB6" s="65"/>
      <c r="AC6" s="66"/>
      <c r="AD6" s="64"/>
      <c r="AE6" s="65"/>
      <c r="AF6" s="65"/>
      <c r="AG6" s="65"/>
      <c r="AH6" s="65"/>
      <c r="AI6" s="65"/>
      <c r="AJ6" s="65"/>
      <c r="AK6" s="66"/>
      <c r="AL6" s="64"/>
      <c r="AM6" s="65"/>
      <c r="AN6" s="65"/>
      <c r="AO6" s="65"/>
      <c r="AP6" s="65"/>
      <c r="AQ6" s="65"/>
      <c r="AR6" s="65"/>
      <c r="AS6" s="66"/>
      <c r="AT6" s="64" t="s">
        <v>127</v>
      </c>
      <c r="AU6" s="65"/>
      <c r="AV6" s="65"/>
      <c r="AW6" s="65">
        <v>10</v>
      </c>
      <c r="AX6" s="66">
        <f>AW6*AV6</f>
        <v>0</v>
      </c>
      <c r="AY6" s="64"/>
      <c r="AZ6" s="65"/>
      <c r="BA6" s="66"/>
      <c r="BB6" s="64"/>
      <c r="BC6" s="65"/>
      <c r="BD6" s="66"/>
      <c r="BE6" s="64"/>
      <c r="BF6" s="65"/>
      <c r="BG6" s="66"/>
      <c r="BH6" s="64"/>
      <c r="BI6" s="65"/>
      <c r="BJ6" s="66"/>
      <c r="BK6" s="64"/>
      <c r="BL6" s="65"/>
      <c r="BM6" s="65"/>
      <c r="BN6" s="65"/>
      <c r="BO6" s="66"/>
      <c r="BP6" s="67" t="s">
        <v>110</v>
      </c>
      <c r="BQ6" s="64">
        <v>31</v>
      </c>
      <c r="BR6" s="65">
        <v>18</v>
      </c>
      <c r="BS6" s="65">
        <v>1</v>
      </c>
      <c r="BT6" s="65">
        <v>4</v>
      </c>
      <c r="BU6" s="65" t="s">
        <v>128</v>
      </c>
      <c r="BV6" s="65">
        <f>VLOOKUP(BU6,BQ28:BR41,2,FALSE)</f>
        <v>525</v>
      </c>
      <c r="BW6" s="66">
        <f t="shared" si="2"/>
        <v>131.25</v>
      </c>
      <c r="BX6" s="64"/>
      <c r="BY6" s="65"/>
      <c r="BZ6" s="66"/>
      <c r="CA6" s="64"/>
      <c r="CB6" s="65"/>
      <c r="CC6" s="65"/>
      <c r="CD6" s="66"/>
      <c r="CE6" s="64"/>
      <c r="CF6" s="65"/>
      <c r="CG6" s="66"/>
      <c r="CH6" s="64"/>
      <c r="CI6" s="65"/>
      <c r="CJ6" s="65"/>
      <c r="CK6" s="65"/>
      <c r="CL6" s="66"/>
      <c r="CM6" s="64"/>
      <c r="CN6" s="65"/>
      <c r="CO6" s="65" t="s">
        <v>129</v>
      </c>
      <c r="CP6" s="65"/>
      <c r="CQ6" s="66"/>
      <c r="CR6" s="64"/>
      <c r="CS6" s="65"/>
      <c r="CT6" s="65"/>
      <c r="CU6" s="65"/>
      <c r="CV6" s="66"/>
      <c r="CW6" s="64"/>
      <c r="CX6" s="65"/>
      <c r="CY6" s="65"/>
      <c r="CZ6" s="65"/>
      <c r="DA6" s="66"/>
      <c r="DB6" s="64"/>
      <c r="DC6" s="65"/>
      <c r="DD6" s="65"/>
      <c r="DE6" s="66"/>
      <c r="DF6" s="64"/>
      <c r="DG6" s="65"/>
      <c r="DH6" s="66"/>
      <c r="DI6" s="64"/>
      <c r="DJ6" s="65"/>
      <c r="DK6" s="66"/>
      <c r="DL6" s="64"/>
      <c r="DM6" s="65"/>
      <c r="DN6" s="65"/>
      <c r="DO6" s="65"/>
      <c r="DP6" s="65"/>
      <c r="DQ6" s="69"/>
      <c r="DR6" s="66"/>
      <c r="DS6" s="70"/>
      <c r="DT6" s="70"/>
      <c r="DU6" s="70"/>
      <c r="DV6" s="70"/>
      <c r="DW6" s="70"/>
      <c r="DX6" s="70"/>
      <c r="DY6" s="70"/>
      <c r="DZ6" s="70"/>
      <c r="EA6" s="64"/>
      <c r="EB6" s="65"/>
      <c r="EC6" s="65"/>
      <c r="ED6" s="65"/>
      <c r="EE6" s="65"/>
      <c r="EF6" s="65"/>
      <c r="EG6" s="66"/>
      <c r="EH6" s="71"/>
      <c r="EI6" s="66"/>
      <c r="EJ6" s="72"/>
    </row>
    <row r="7" spans="1:142" s="73" customFormat="1" ht="12.75" customHeight="1" x14ac:dyDescent="0.25">
      <c r="A7" s="74"/>
      <c r="B7" s="2"/>
      <c r="C7" s="76"/>
      <c r="D7" s="77"/>
      <c r="E7" s="64"/>
      <c r="F7" s="65"/>
      <c r="G7" s="65"/>
      <c r="H7" s="65"/>
      <c r="I7" s="65"/>
      <c r="J7" s="65"/>
      <c r="K7" s="65"/>
      <c r="L7" s="65"/>
      <c r="M7" s="66"/>
      <c r="N7" s="64" t="s">
        <v>122</v>
      </c>
      <c r="O7" s="65">
        <v>2.25</v>
      </c>
      <c r="P7" s="65">
        <v>2</v>
      </c>
      <c r="Q7" s="65">
        <v>1.5</v>
      </c>
      <c r="R7" s="65">
        <v>4</v>
      </c>
      <c r="S7" s="65">
        <f t="shared" si="0"/>
        <v>0.1875</v>
      </c>
      <c r="T7" s="65">
        <v>650</v>
      </c>
      <c r="U7" s="66">
        <f t="shared" si="1"/>
        <v>121.875</v>
      </c>
      <c r="V7" s="64"/>
      <c r="W7" s="65"/>
      <c r="X7" s="65"/>
      <c r="Y7" s="65"/>
      <c r="Z7" s="65"/>
      <c r="AA7" s="65"/>
      <c r="AB7" s="65"/>
      <c r="AC7" s="66"/>
      <c r="AD7" s="64"/>
      <c r="AE7" s="65"/>
      <c r="AF7" s="65"/>
      <c r="AG7" s="65"/>
      <c r="AH7" s="65"/>
      <c r="AI7" s="65"/>
      <c r="AJ7" s="65"/>
      <c r="AK7" s="66"/>
      <c r="AL7" s="64"/>
      <c r="AM7" s="65"/>
      <c r="AN7" s="65"/>
      <c r="AO7" s="65"/>
      <c r="AP7" s="65"/>
      <c r="AQ7" s="65"/>
      <c r="AR7" s="65"/>
      <c r="AS7" s="66"/>
      <c r="AT7" s="79"/>
      <c r="AU7" s="65"/>
      <c r="AV7" s="65"/>
      <c r="AW7" s="65"/>
      <c r="AX7" s="66"/>
      <c r="AY7" s="64"/>
      <c r="AZ7" s="65"/>
      <c r="BA7" s="66"/>
      <c r="BB7" s="64"/>
      <c r="BC7" s="65"/>
      <c r="BD7" s="66"/>
      <c r="BE7" s="64"/>
      <c r="BF7" s="65"/>
      <c r="BG7" s="66"/>
      <c r="BH7" s="64"/>
      <c r="BI7" s="65"/>
      <c r="BJ7" s="66"/>
      <c r="BK7" s="64"/>
      <c r="BL7" s="65"/>
      <c r="BM7" s="65"/>
      <c r="BN7" s="65"/>
      <c r="BO7" s="66"/>
      <c r="BP7" s="67" t="s">
        <v>110</v>
      </c>
      <c r="BQ7" s="64">
        <v>24</v>
      </c>
      <c r="BR7" s="65">
        <v>16</v>
      </c>
      <c r="BS7" s="65">
        <v>1</v>
      </c>
      <c r="BT7" s="65">
        <v>6</v>
      </c>
      <c r="BU7" s="65" t="s">
        <v>130</v>
      </c>
      <c r="BV7" s="65">
        <f>VLOOKUP(BU7,BQ29:BR42,2,FALSE)</f>
        <v>1400</v>
      </c>
      <c r="BW7" s="66">
        <f t="shared" si="2"/>
        <v>233.33333333333334</v>
      </c>
      <c r="BX7" s="64"/>
      <c r="BY7" s="65"/>
      <c r="BZ7" s="66"/>
      <c r="CA7" s="64"/>
      <c r="CB7" s="65"/>
      <c r="CC7" s="65"/>
      <c r="CD7" s="66"/>
      <c r="CE7" s="64"/>
      <c r="CF7" s="65"/>
      <c r="CG7" s="66"/>
      <c r="CH7" s="64"/>
      <c r="CI7" s="65"/>
      <c r="CJ7" s="65"/>
      <c r="CK7" s="65"/>
      <c r="CL7" s="66"/>
      <c r="CM7" s="64"/>
      <c r="CN7" s="65"/>
      <c r="CO7" s="65"/>
      <c r="CP7" s="65"/>
      <c r="CQ7" s="66"/>
      <c r="CR7" s="64"/>
      <c r="CS7" s="65"/>
      <c r="CT7" s="65"/>
      <c r="CU7" s="65"/>
      <c r="CV7" s="66"/>
      <c r="CW7" s="64"/>
      <c r="CX7" s="65"/>
      <c r="CY7" s="65"/>
      <c r="CZ7" s="65"/>
      <c r="DA7" s="66"/>
      <c r="DB7" s="64"/>
      <c r="DC7" s="65"/>
      <c r="DD7" s="65"/>
      <c r="DE7" s="66"/>
      <c r="DF7" s="64"/>
      <c r="DG7" s="65"/>
      <c r="DH7" s="66"/>
      <c r="DI7" s="64"/>
      <c r="DJ7" s="65"/>
      <c r="DK7" s="66"/>
      <c r="DL7" s="64"/>
      <c r="DM7" s="65"/>
      <c r="DN7" s="65"/>
      <c r="DO7" s="65"/>
      <c r="DP7" s="65"/>
      <c r="DQ7" s="69"/>
      <c r="DR7" s="66">
        <v>150</v>
      </c>
      <c r="DS7" s="70"/>
      <c r="DT7" s="70"/>
      <c r="DU7" s="70"/>
      <c r="DV7" s="70"/>
      <c r="DW7" s="70"/>
      <c r="DX7" s="70"/>
      <c r="DY7" s="70"/>
      <c r="DZ7" s="70"/>
      <c r="EA7" s="64"/>
      <c r="EB7" s="65"/>
      <c r="EC7" s="65"/>
      <c r="ED7" s="65"/>
      <c r="EE7" s="65"/>
      <c r="EF7" s="65"/>
      <c r="EG7" s="66"/>
      <c r="EH7" s="71"/>
      <c r="EI7" s="66"/>
      <c r="EJ7" s="72"/>
    </row>
    <row r="8" spans="1:142" s="73" customFormat="1" ht="12.75" customHeight="1" x14ac:dyDescent="0.25">
      <c r="A8" s="74"/>
      <c r="B8" s="2"/>
      <c r="C8" s="76"/>
      <c r="D8" s="77"/>
      <c r="E8" s="64"/>
      <c r="F8" s="65"/>
      <c r="G8" s="65"/>
      <c r="H8" s="65"/>
      <c r="I8" s="65"/>
      <c r="J8" s="65"/>
      <c r="K8" s="65"/>
      <c r="L8" s="65"/>
      <c r="M8" s="66"/>
      <c r="N8" s="64"/>
      <c r="O8" s="65"/>
      <c r="P8" s="65"/>
      <c r="Q8" s="65"/>
      <c r="R8" s="65"/>
      <c r="S8" s="65"/>
      <c r="T8" s="65"/>
      <c r="U8" s="66"/>
      <c r="V8" s="64"/>
      <c r="W8" s="65"/>
      <c r="X8" s="65"/>
      <c r="Y8" s="65"/>
      <c r="Z8" s="65"/>
      <c r="AA8" s="65"/>
      <c r="AB8" s="65"/>
      <c r="AC8" s="66"/>
      <c r="AD8" s="64"/>
      <c r="AE8" s="65"/>
      <c r="AF8" s="65"/>
      <c r="AG8" s="65"/>
      <c r="AH8" s="65"/>
      <c r="AI8" s="65"/>
      <c r="AJ8" s="65"/>
      <c r="AK8" s="66"/>
      <c r="AL8" s="64"/>
      <c r="AM8" s="65"/>
      <c r="AN8" s="65"/>
      <c r="AO8" s="65"/>
      <c r="AP8" s="65"/>
      <c r="AQ8" s="65"/>
      <c r="AR8" s="65"/>
      <c r="AS8" s="66"/>
      <c r="AT8" s="79"/>
      <c r="AU8" s="65"/>
      <c r="AV8" s="65"/>
      <c r="AW8" s="65"/>
      <c r="AX8" s="66"/>
      <c r="AY8" s="64"/>
      <c r="AZ8" s="65"/>
      <c r="BA8" s="66"/>
      <c r="BB8" s="64"/>
      <c r="BC8" s="65"/>
      <c r="BD8" s="66"/>
      <c r="BE8" s="64"/>
      <c r="BF8" s="65"/>
      <c r="BG8" s="66"/>
      <c r="BH8" s="64"/>
      <c r="BI8" s="65"/>
      <c r="BJ8" s="66"/>
      <c r="BK8" s="64"/>
      <c r="BL8" s="65"/>
      <c r="BM8" s="65"/>
      <c r="BN8" s="65"/>
      <c r="BO8" s="66"/>
      <c r="BP8" s="67" t="s">
        <v>110</v>
      </c>
      <c r="BQ8" s="64">
        <v>32</v>
      </c>
      <c r="BR8" s="65">
        <v>18</v>
      </c>
      <c r="BS8" s="65">
        <v>4.5</v>
      </c>
      <c r="BT8" s="65">
        <v>4</v>
      </c>
      <c r="BU8" s="65" t="s">
        <v>131</v>
      </c>
      <c r="BV8" s="65">
        <f>VLOOKUP(BU8,BQ27:BR43,2,FALSE)</f>
        <v>210</v>
      </c>
      <c r="BW8" s="66">
        <f t="shared" si="2"/>
        <v>236.25</v>
      </c>
      <c r="BX8" s="64"/>
      <c r="BY8" s="65"/>
      <c r="BZ8" s="66"/>
      <c r="CA8" s="64"/>
      <c r="CB8" s="65"/>
      <c r="CC8" s="65"/>
      <c r="CD8" s="66"/>
      <c r="CE8" s="64"/>
      <c r="CF8" s="65"/>
      <c r="CG8" s="66"/>
      <c r="CH8" s="64"/>
      <c r="CI8" s="65"/>
      <c r="CJ8" s="65"/>
      <c r="CK8" s="65"/>
      <c r="CL8" s="66"/>
      <c r="CM8" s="64"/>
      <c r="CN8" s="65"/>
      <c r="CO8" s="65"/>
      <c r="CP8" s="65"/>
      <c r="CQ8" s="66"/>
      <c r="CR8" s="64"/>
      <c r="CS8" s="65"/>
      <c r="CT8" s="65"/>
      <c r="CU8" s="65"/>
      <c r="CV8" s="66"/>
      <c r="CW8" s="64"/>
      <c r="CX8" s="65"/>
      <c r="CY8" s="65"/>
      <c r="CZ8" s="65"/>
      <c r="DA8" s="66"/>
      <c r="DB8" s="64"/>
      <c r="DC8" s="65"/>
      <c r="DD8" s="65"/>
      <c r="DE8" s="66"/>
      <c r="DF8" s="64"/>
      <c r="DG8" s="65"/>
      <c r="DH8" s="66"/>
      <c r="DI8" s="64"/>
      <c r="DJ8" s="65"/>
      <c r="DK8" s="66"/>
      <c r="DL8" s="64"/>
      <c r="DM8" s="65"/>
      <c r="DN8" s="65"/>
      <c r="DO8" s="65"/>
      <c r="DP8" s="65"/>
      <c r="DQ8" s="65"/>
      <c r="DR8" s="66"/>
      <c r="DS8" s="70"/>
      <c r="DT8" s="70"/>
      <c r="DU8" s="70"/>
      <c r="DV8" s="70">
        <f>DR13</f>
        <v>670</v>
      </c>
      <c r="DW8" s="70"/>
      <c r="DX8" s="70"/>
      <c r="DY8" s="70"/>
      <c r="DZ8" s="70"/>
      <c r="EA8" s="64"/>
      <c r="EB8" s="65"/>
      <c r="EC8" s="65"/>
      <c r="ED8" s="65"/>
      <c r="EE8" s="65"/>
      <c r="EF8" s="65"/>
      <c r="EG8" s="66"/>
      <c r="EH8" s="71"/>
      <c r="EI8" s="66"/>
      <c r="EJ8" s="72"/>
    </row>
    <row r="9" spans="1:142" s="73" customFormat="1" ht="12.75" customHeight="1" x14ac:dyDescent="0.25">
      <c r="A9" s="74"/>
      <c r="B9" s="2"/>
      <c r="C9" s="76"/>
      <c r="D9" s="77"/>
      <c r="E9" s="64"/>
      <c r="F9" s="65"/>
      <c r="G9" s="65"/>
      <c r="H9" s="65"/>
      <c r="I9" s="65"/>
      <c r="J9" s="65"/>
      <c r="K9" s="65"/>
      <c r="L9" s="65"/>
      <c r="M9" s="66"/>
      <c r="N9" s="64"/>
      <c r="O9" s="65"/>
      <c r="P9" s="65"/>
      <c r="Q9" s="65"/>
      <c r="R9" s="65"/>
      <c r="S9" s="65"/>
      <c r="T9" s="65"/>
      <c r="U9" s="66"/>
      <c r="V9" s="64"/>
      <c r="W9" s="65"/>
      <c r="X9" s="65"/>
      <c r="Y9" s="65"/>
      <c r="Z9" s="65"/>
      <c r="AA9" s="65"/>
      <c r="AB9" s="65"/>
      <c r="AC9" s="66"/>
      <c r="AD9" s="64"/>
      <c r="AE9" s="65"/>
      <c r="AF9" s="65"/>
      <c r="AG9" s="65"/>
      <c r="AH9" s="65"/>
      <c r="AI9" s="65"/>
      <c r="AJ9" s="65"/>
      <c r="AK9" s="66"/>
      <c r="AL9" s="64"/>
      <c r="AM9" s="65"/>
      <c r="AN9" s="65"/>
      <c r="AO9" s="65"/>
      <c r="AP9" s="65"/>
      <c r="AQ9" s="65"/>
      <c r="AR9" s="65"/>
      <c r="AS9" s="66"/>
      <c r="AT9" s="79"/>
      <c r="AU9" s="65"/>
      <c r="AV9" s="65"/>
      <c r="AW9" s="65"/>
      <c r="AX9" s="66"/>
      <c r="AY9" s="64"/>
      <c r="AZ9" s="65"/>
      <c r="BA9" s="66"/>
      <c r="BB9" s="64"/>
      <c r="BC9" s="65"/>
      <c r="BD9" s="66"/>
      <c r="BE9" s="64"/>
      <c r="BF9" s="65"/>
      <c r="BG9" s="66"/>
      <c r="BH9" s="64"/>
      <c r="BI9" s="65"/>
      <c r="BJ9" s="66"/>
      <c r="BK9" s="64"/>
      <c r="BL9" s="65"/>
      <c r="BM9" s="65"/>
      <c r="BN9" s="65"/>
      <c r="BO9" s="66"/>
      <c r="BP9" s="67"/>
      <c r="BQ9" s="64"/>
      <c r="BR9" s="65"/>
      <c r="BS9" s="65"/>
      <c r="BT9" s="65"/>
      <c r="BU9" s="65"/>
      <c r="BV9" s="65"/>
      <c r="BW9" s="66"/>
      <c r="BX9" s="64"/>
      <c r="BY9" s="65"/>
      <c r="BZ9" s="66"/>
      <c r="CA9" s="64"/>
      <c r="CB9" s="65"/>
      <c r="CC9" s="65"/>
      <c r="CD9" s="66"/>
      <c r="CE9" s="64"/>
      <c r="CF9" s="65"/>
      <c r="CG9" s="66"/>
      <c r="CH9" s="64"/>
      <c r="CI9" s="65"/>
      <c r="CJ9" s="65"/>
      <c r="CK9" s="65"/>
      <c r="CL9" s="66"/>
      <c r="CM9" s="80"/>
      <c r="CN9" s="81"/>
      <c r="CO9" s="65"/>
      <c r="CP9" s="65"/>
      <c r="CQ9" s="66"/>
      <c r="CR9" s="64"/>
      <c r="CS9" s="65"/>
      <c r="CT9" s="65"/>
      <c r="CU9" s="65"/>
      <c r="CV9" s="66"/>
      <c r="CW9" s="64"/>
      <c r="CX9" s="65"/>
      <c r="CY9" s="65"/>
      <c r="CZ9" s="65"/>
      <c r="DA9" s="66"/>
      <c r="DB9" s="64"/>
      <c r="DC9" s="65"/>
      <c r="DD9" s="65"/>
      <c r="DE9" s="66"/>
      <c r="DF9" s="64"/>
      <c r="DG9" s="65"/>
      <c r="DH9" s="66"/>
      <c r="DI9" s="64"/>
      <c r="DJ9" s="65"/>
      <c r="DK9" s="66"/>
      <c r="DL9" s="82"/>
      <c r="DM9" s="65"/>
      <c r="DN9" s="65"/>
      <c r="DO9" s="65"/>
      <c r="DP9" s="65"/>
      <c r="DQ9" s="65"/>
      <c r="DR9" s="66"/>
      <c r="DS9" s="70"/>
      <c r="DT9" s="70"/>
      <c r="DU9" s="70"/>
      <c r="DV9" s="70"/>
      <c r="DW9" s="70"/>
      <c r="DX9" s="70"/>
      <c r="DY9" s="70"/>
      <c r="DZ9" s="70"/>
      <c r="EA9" s="64"/>
      <c r="EB9" s="65"/>
      <c r="EC9" s="65"/>
      <c r="ED9" s="65"/>
      <c r="EE9" s="65"/>
      <c r="EF9" s="65"/>
      <c r="EG9" s="66"/>
      <c r="EH9" s="71"/>
      <c r="EI9" s="66"/>
      <c r="EJ9" s="72"/>
    </row>
    <row r="10" spans="1:142" s="73" customFormat="1" ht="12.75" customHeight="1" x14ac:dyDescent="0.25">
      <c r="A10" s="74"/>
      <c r="B10" s="2"/>
      <c r="C10" s="76"/>
      <c r="D10" s="77"/>
      <c r="E10" s="64"/>
      <c r="F10" s="65"/>
      <c r="G10" s="65"/>
      <c r="H10" s="65"/>
      <c r="I10" s="65"/>
      <c r="J10" s="65"/>
      <c r="K10" s="65"/>
      <c r="L10" s="65"/>
      <c r="M10" s="66"/>
      <c r="N10" s="64"/>
      <c r="O10" s="65"/>
      <c r="P10" s="65"/>
      <c r="Q10" s="65"/>
      <c r="R10" s="65"/>
      <c r="S10" s="65"/>
      <c r="T10" s="65"/>
      <c r="U10" s="66"/>
      <c r="V10" s="64"/>
      <c r="W10" s="65"/>
      <c r="X10" s="65"/>
      <c r="Y10" s="65"/>
      <c r="Z10" s="65"/>
      <c r="AA10" s="65"/>
      <c r="AB10" s="65"/>
      <c r="AC10" s="66"/>
      <c r="AD10" s="64"/>
      <c r="AE10" s="65"/>
      <c r="AF10" s="65"/>
      <c r="AG10" s="65"/>
      <c r="AH10" s="65"/>
      <c r="AI10" s="65"/>
      <c r="AJ10" s="65"/>
      <c r="AK10" s="66"/>
      <c r="AL10" s="64"/>
      <c r="AM10" s="65"/>
      <c r="AN10" s="65"/>
      <c r="AO10" s="65"/>
      <c r="AP10" s="65"/>
      <c r="AQ10" s="65"/>
      <c r="AR10" s="65"/>
      <c r="AS10" s="66"/>
      <c r="AT10" s="79"/>
      <c r="AU10" s="65"/>
      <c r="AV10" s="65"/>
      <c r="AW10" s="65"/>
      <c r="AX10" s="66"/>
      <c r="AY10" s="64"/>
      <c r="AZ10" s="65"/>
      <c r="BA10" s="66"/>
      <c r="BB10" s="64"/>
      <c r="BC10" s="65"/>
      <c r="BD10" s="66"/>
      <c r="BE10" s="64"/>
      <c r="BF10" s="65"/>
      <c r="BG10" s="66"/>
      <c r="BH10" s="64"/>
      <c r="BI10" s="65"/>
      <c r="BJ10" s="66"/>
      <c r="BK10" s="64"/>
      <c r="BL10" s="65"/>
      <c r="BM10" s="65"/>
      <c r="BN10" s="65"/>
      <c r="BO10" s="66"/>
      <c r="BP10" s="67"/>
      <c r="BQ10" s="64"/>
      <c r="BR10" s="65"/>
      <c r="BS10" s="65"/>
      <c r="BT10" s="65"/>
      <c r="BU10" s="65"/>
      <c r="BV10" s="65"/>
      <c r="BW10" s="66"/>
      <c r="BX10" s="64"/>
      <c r="BY10" s="65"/>
      <c r="BZ10" s="66"/>
      <c r="CA10" s="64"/>
      <c r="CB10" s="65"/>
      <c r="CC10" s="65"/>
      <c r="CD10" s="66"/>
      <c r="CE10" s="64"/>
      <c r="CF10" s="65"/>
      <c r="CG10" s="66"/>
      <c r="CH10" s="64"/>
      <c r="CI10" s="65"/>
      <c r="CJ10" s="65"/>
      <c r="CK10" s="65"/>
      <c r="CL10" s="66"/>
      <c r="CM10" s="83"/>
      <c r="CN10" s="84"/>
      <c r="CO10" s="65"/>
      <c r="CP10" s="65"/>
      <c r="CQ10" s="66"/>
      <c r="CR10" s="64"/>
      <c r="CS10" s="65"/>
      <c r="CT10" s="65"/>
      <c r="CU10" s="65"/>
      <c r="CV10" s="66"/>
      <c r="CW10" s="64"/>
      <c r="CX10" s="65"/>
      <c r="CY10" s="65"/>
      <c r="CZ10" s="65"/>
      <c r="DA10" s="66"/>
      <c r="DB10" s="64"/>
      <c r="DC10" s="65"/>
      <c r="DD10" s="65"/>
      <c r="DE10" s="66"/>
      <c r="DF10" s="64"/>
      <c r="DG10" s="65"/>
      <c r="DH10" s="66"/>
      <c r="DI10" s="64"/>
      <c r="DJ10" s="65"/>
      <c r="DK10" s="66"/>
      <c r="DL10" s="85"/>
      <c r="DM10" s="65"/>
      <c r="DN10" s="65"/>
      <c r="DO10" s="65"/>
      <c r="DP10" s="65"/>
      <c r="DQ10" s="65"/>
      <c r="DR10" s="66"/>
      <c r="DS10" s="70"/>
      <c r="DT10" s="70"/>
      <c r="DU10" s="70"/>
      <c r="DV10" s="70"/>
      <c r="DW10" s="70"/>
      <c r="DX10" s="70"/>
      <c r="DY10" s="70"/>
      <c r="DZ10" s="70"/>
      <c r="EA10" s="64"/>
      <c r="EB10" s="65"/>
      <c r="EC10" s="65"/>
      <c r="ED10" s="65"/>
      <c r="EE10" s="65"/>
      <c r="EF10" s="65"/>
      <c r="EG10" s="66"/>
      <c r="EH10" s="71"/>
      <c r="EI10" s="66"/>
      <c r="EJ10" s="72"/>
    </row>
    <row r="11" spans="1:142" s="73" customFormat="1" ht="12.75" customHeight="1" x14ac:dyDescent="0.25">
      <c r="A11" s="74"/>
      <c r="B11" s="2"/>
      <c r="C11" s="76"/>
      <c r="D11" s="77"/>
      <c r="E11" s="64"/>
      <c r="F11" s="65"/>
      <c r="G11" s="65"/>
      <c r="H11" s="65"/>
      <c r="I11" s="65"/>
      <c r="J11" s="65"/>
      <c r="K11" s="65"/>
      <c r="L11" s="65"/>
      <c r="M11" s="66"/>
      <c r="N11" s="64"/>
      <c r="O11" s="65"/>
      <c r="P11" s="65"/>
      <c r="Q11" s="65"/>
      <c r="R11" s="65"/>
      <c r="S11" s="65"/>
      <c r="T11" s="65"/>
      <c r="U11" s="66"/>
      <c r="V11" s="64"/>
      <c r="W11" s="65"/>
      <c r="X11" s="65"/>
      <c r="Y11" s="65"/>
      <c r="Z11" s="65"/>
      <c r="AA11" s="65"/>
      <c r="AB11" s="65"/>
      <c r="AC11" s="66"/>
      <c r="AD11" s="64"/>
      <c r="AE11" s="65"/>
      <c r="AF11" s="65"/>
      <c r="AG11" s="65"/>
      <c r="AH11" s="65"/>
      <c r="AI11" s="65"/>
      <c r="AJ11" s="65"/>
      <c r="AK11" s="66"/>
      <c r="AL11" s="64"/>
      <c r="AM11" s="65"/>
      <c r="AN11" s="65"/>
      <c r="AO11" s="65"/>
      <c r="AP11" s="65"/>
      <c r="AQ11" s="65"/>
      <c r="AR11" s="65"/>
      <c r="AS11" s="66"/>
      <c r="AT11" s="79"/>
      <c r="AU11" s="65"/>
      <c r="AV11" s="65"/>
      <c r="AW11" s="65"/>
      <c r="AX11" s="66"/>
      <c r="AY11" s="64"/>
      <c r="AZ11" s="65"/>
      <c r="BA11" s="66"/>
      <c r="BB11" s="64"/>
      <c r="BC11" s="65"/>
      <c r="BD11" s="66"/>
      <c r="BE11" s="64"/>
      <c r="BF11" s="65"/>
      <c r="BG11" s="66"/>
      <c r="BH11" s="64"/>
      <c r="BI11" s="65"/>
      <c r="BJ11" s="66"/>
      <c r="BK11" s="64"/>
      <c r="BL11" s="65"/>
      <c r="BM11" s="65"/>
      <c r="BN11" s="65"/>
      <c r="BO11" s="66"/>
      <c r="BP11" s="67"/>
      <c r="BQ11" s="64"/>
      <c r="BR11" s="65"/>
      <c r="BS11" s="65"/>
      <c r="BT11" s="65"/>
      <c r="BU11" s="65"/>
      <c r="BV11" s="65"/>
      <c r="BW11" s="66"/>
      <c r="BX11" s="64"/>
      <c r="BY11" s="65"/>
      <c r="BZ11" s="66"/>
      <c r="CA11" s="64"/>
      <c r="CB11" s="65"/>
      <c r="CC11" s="65"/>
      <c r="CD11" s="66"/>
      <c r="CE11" s="64"/>
      <c r="CF11" s="65"/>
      <c r="CG11" s="66"/>
      <c r="CH11" s="64"/>
      <c r="CI11" s="65"/>
      <c r="CJ11" s="65"/>
      <c r="CK11" s="65"/>
      <c r="CL11" s="66"/>
      <c r="CM11" s="64"/>
      <c r="CN11" s="65"/>
      <c r="CO11" s="65"/>
      <c r="CP11" s="65"/>
      <c r="CQ11" s="66"/>
      <c r="CR11" s="64"/>
      <c r="CS11" s="65"/>
      <c r="CT11" s="65"/>
      <c r="CU11" s="65"/>
      <c r="CV11" s="66"/>
      <c r="CW11" s="64"/>
      <c r="CX11" s="65"/>
      <c r="CY11" s="65"/>
      <c r="CZ11" s="65"/>
      <c r="DA11" s="66"/>
      <c r="DB11" s="64"/>
      <c r="DC11" s="65"/>
      <c r="DD11" s="65"/>
      <c r="DE11" s="66"/>
      <c r="DF11" s="64"/>
      <c r="DG11" s="65"/>
      <c r="DH11" s="66"/>
      <c r="DI11" s="64"/>
      <c r="DJ11" s="65"/>
      <c r="DK11" s="66"/>
      <c r="DL11" s="85"/>
      <c r="DM11" s="65"/>
      <c r="DN11" s="65"/>
      <c r="DO11" s="65"/>
      <c r="DP11" s="65"/>
      <c r="DQ11" s="65"/>
      <c r="DR11" s="66"/>
      <c r="DS11" s="70"/>
      <c r="DT11" s="70"/>
      <c r="DU11" s="70"/>
      <c r="DV11" s="70"/>
      <c r="DW11" s="70"/>
      <c r="DX11" s="70"/>
      <c r="DY11" s="70"/>
      <c r="DZ11" s="70"/>
      <c r="EA11" s="64"/>
      <c r="EB11" s="65"/>
      <c r="EC11" s="65"/>
      <c r="ED11" s="65"/>
      <c r="EE11" s="65"/>
      <c r="EF11" s="65"/>
      <c r="EG11" s="66"/>
      <c r="EH11" s="71"/>
      <c r="EI11" s="66"/>
      <c r="EJ11" s="72"/>
    </row>
    <row r="12" spans="1:142" s="73" customFormat="1" ht="12.75" customHeight="1" x14ac:dyDescent="0.25">
      <c r="A12" s="74"/>
      <c r="B12" s="2"/>
      <c r="C12" s="76"/>
      <c r="D12" s="77"/>
      <c r="E12" s="64"/>
      <c r="F12" s="65"/>
      <c r="G12" s="65"/>
      <c r="H12" s="65"/>
      <c r="I12" s="65"/>
      <c r="J12" s="65"/>
      <c r="K12" s="65"/>
      <c r="L12" s="65"/>
      <c r="M12" s="66"/>
      <c r="N12" s="64"/>
      <c r="O12" s="65"/>
      <c r="P12" s="65"/>
      <c r="Q12" s="65"/>
      <c r="R12" s="65"/>
      <c r="S12" s="65"/>
      <c r="T12" s="65"/>
      <c r="U12" s="66"/>
      <c r="V12" s="64"/>
      <c r="W12" s="65"/>
      <c r="X12" s="65"/>
      <c r="Y12" s="65"/>
      <c r="Z12" s="65"/>
      <c r="AA12" s="65"/>
      <c r="AB12" s="65"/>
      <c r="AC12" s="66"/>
      <c r="AD12" s="64"/>
      <c r="AE12" s="65"/>
      <c r="AF12" s="65"/>
      <c r="AG12" s="65"/>
      <c r="AH12" s="65"/>
      <c r="AI12" s="65"/>
      <c r="AJ12" s="65"/>
      <c r="AK12" s="66"/>
      <c r="AL12" s="64"/>
      <c r="AM12" s="65"/>
      <c r="AN12" s="65"/>
      <c r="AO12" s="65"/>
      <c r="AP12" s="65"/>
      <c r="AQ12" s="65"/>
      <c r="AR12" s="65"/>
      <c r="AS12" s="66"/>
      <c r="AT12" s="79"/>
      <c r="AU12" s="65"/>
      <c r="AV12" s="65"/>
      <c r="AW12" s="65"/>
      <c r="AX12" s="66"/>
      <c r="AY12" s="64"/>
      <c r="AZ12" s="65"/>
      <c r="BA12" s="66"/>
      <c r="BB12" s="64"/>
      <c r="BC12" s="65"/>
      <c r="BD12" s="66"/>
      <c r="BE12" s="64"/>
      <c r="BF12" s="65"/>
      <c r="BG12" s="66"/>
      <c r="BH12" s="64"/>
      <c r="BI12" s="65"/>
      <c r="BJ12" s="66"/>
      <c r="BK12" s="64"/>
      <c r="BL12" s="65"/>
      <c r="BM12" s="65"/>
      <c r="BN12" s="65"/>
      <c r="BO12" s="66"/>
      <c r="BP12" s="67"/>
      <c r="BQ12" s="64"/>
      <c r="BR12" s="65"/>
      <c r="BS12" s="65"/>
      <c r="BT12" s="65"/>
      <c r="BU12" s="65"/>
      <c r="BV12" s="65"/>
      <c r="BW12" s="66"/>
      <c r="BX12" s="64"/>
      <c r="BY12" s="65"/>
      <c r="BZ12" s="66"/>
      <c r="CA12" s="64"/>
      <c r="CB12" s="65"/>
      <c r="CC12" s="65"/>
      <c r="CD12" s="66"/>
      <c r="CE12" s="64"/>
      <c r="CF12" s="65"/>
      <c r="CG12" s="66"/>
      <c r="CH12" s="64"/>
      <c r="CI12" s="65"/>
      <c r="CJ12" s="65"/>
      <c r="CK12" s="65"/>
      <c r="CL12" s="66"/>
      <c r="CM12" s="64"/>
      <c r="CN12" s="65"/>
      <c r="CO12" s="65"/>
      <c r="CP12" s="65"/>
      <c r="CQ12" s="66"/>
      <c r="CR12" s="64"/>
      <c r="CS12" s="65"/>
      <c r="CT12" s="65"/>
      <c r="CU12" s="65"/>
      <c r="CV12" s="66"/>
      <c r="CW12" s="64"/>
      <c r="CX12" s="65"/>
      <c r="CY12" s="65"/>
      <c r="CZ12" s="65"/>
      <c r="DA12" s="66"/>
      <c r="DB12" s="64"/>
      <c r="DC12" s="65"/>
      <c r="DD12" s="65"/>
      <c r="DE12" s="66"/>
      <c r="DF12" s="64"/>
      <c r="DG12" s="65"/>
      <c r="DH12" s="66"/>
      <c r="DI12" s="64"/>
      <c r="DJ12" s="65"/>
      <c r="DK12" s="66"/>
      <c r="DL12" s="86"/>
      <c r="DM12" s="65"/>
      <c r="DN12" s="65"/>
      <c r="DO12" s="65"/>
      <c r="DP12" s="65"/>
      <c r="DQ12" s="65"/>
      <c r="DR12" s="66"/>
      <c r="DS12" s="70"/>
      <c r="DT12" s="70"/>
      <c r="DU12" s="70"/>
      <c r="DV12" s="70"/>
      <c r="DW12" s="70"/>
      <c r="DX12" s="70"/>
      <c r="DY12" s="70"/>
      <c r="DZ12" s="70"/>
      <c r="EA12" s="64"/>
      <c r="EB12" s="65"/>
      <c r="EC12" s="65"/>
      <c r="ED12" s="65"/>
      <c r="EE12" s="65"/>
      <c r="EF12" s="65"/>
      <c r="EG12" s="66"/>
      <c r="EH12" s="71"/>
      <c r="EI12" s="66"/>
      <c r="EJ12" s="72"/>
    </row>
    <row r="13" spans="1:142" s="73" customFormat="1" ht="12.75" customHeight="1" x14ac:dyDescent="0.25">
      <c r="A13" s="74"/>
      <c r="B13" s="2"/>
      <c r="C13" s="76"/>
      <c r="D13" s="77"/>
      <c r="E13" s="64"/>
      <c r="F13" s="65"/>
      <c r="G13" s="65"/>
      <c r="H13" s="65"/>
      <c r="I13" s="65"/>
      <c r="J13" s="65"/>
      <c r="K13" s="65"/>
      <c r="L13" s="65"/>
      <c r="M13" s="66"/>
      <c r="N13" s="64" t="s">
        <v>132</v>
      </c>
      <c r="O13" s="65"/>
      <c r="P13" s="65"/>
      <c r="Q13" s="65"/>
      <c r="R13" s="65"/>
      <c r="S13" s="65"/>
      <c r="T13" s="65"/>
      <c r="U13" s="65">
        <v>900</v>
      </c>
      <c r="V13" s="64"/>
      <c r="W13" s="65"/>
      <c r="X13" s="65"/>
      <c r="Y13" s="65"/>
      <c r="Z13" s="65"/>
      <c r="AA13" s="65"/>
      <c r="AB13" s="65"/>
      <c r="AC13" s="66"/>
      <c r="AD13" s="64"/>
      <c r="AE13" s="65"/>
      <c r="AF13" s="65"/>
      <c r="AG13" s="65"/>
      <c r="AH13" s="65"/>
      <c r="AI13" s="65"/>
      <c r="AJ13" s="65"/>
      <c r="AK13" s="66"/>
      <c r="AL13" s="64"/>
      <c r="AM13" s="65"/>
      <c r="AN13" s="65"/>
      <c r="AO13" s="65"/>
      <c r="AP13" s="65"/>
      <c r="AQ13" s="65"/>
      <c r="AR13" s="65"/>
      <c r="AS13" s="66"/>
      <c r="AT13" s="79"/>
      <c r="AU13" s="65"/>
      <c r="AV13" s="65"/>
      <c r="AW13" s="65"/>
      <c r="AX13" s="66"/>
      <c r="AY13" s="64"/>
      <c r="AZ13" s="65"/>
      <c r="BA13" s="66"/>
      <c r="BB13" s="64"/>
      <c r="BC13" s="65"/>
      <c r="BD13" s="66"/>
      <c r="BE13" s="64"/>
      <c r="BF13" s="65"/>
      <c r="BG13" s="66"/>
      <c r="BH13" s="64"/>
      <c r="BI13" s="65"/>
      <c r="BJ13" s="66"/>
      <c r="BK13" s="64"/>
      <c r="BL13" s="65"/>
      <c r="BM13" s="65"/>
      <c r="BN13" s="65"/>
      <c r="BO13" s="66"/>
      <c r="BP13" s="67"/>
      <c r="BQ13" s="64"/>
      <c r="BR13" s="65"/>
      <c r="BS13" s="65"/>
      <c r="BT13" s="65"/>
      <c r="BU13" s="65"/>
      <c r="BV13" s="65"/>
      <c r="BW13" s="66"/>
      <c r="BX13" s="64"/>
      <c r="BY13" s="65"/>
      <c r="BZ13" s="66"/>
      <c r="CA13" s="64"/>
      <c r="CB13" s="65"/>
      <c r="CC13" s="65"/>
      <c r="CD13" s="66"/>
      <c r="CE13" s="64"/>
      <c r="CF13" s="65"/>
      <c r="CG13" s="66"/>
      <c r="CH13" s="64"/>
      <c r="CI13" s="65"/>
      <c r="CJ13" s="65"/>
      <c r="CK13" s="65"/>
      <c r="CL13" s="66"/>
      <c r="CM13" s="64"/>
      <c r="CN13" s="65"/>
      <c r="CO13" s="65"/>
      <c r="CP13" s="65"/>
      <c r="CQ13" s="66"/>
      <c r="CR13" s="64"/>
      <c r="CS13" s="65"/>
      <c r="CT13" s="65"/>
      <c r="CU13" s="65"/>
      <c r="CV13" s="66"/>
      <c r="CW13" s="64"/>
      <c r="CX13" s="65"/>
      <c r="CY13" s="65"/>
      <c r="CZ13" s="65"/>
      <c r="DA13" s="66"/>
      <c r="DB13" s="64"/>
      <c r="DC13" s="65"/>
      <c r="DD13" s="65"/>
      <c r="DE13" s="66"/>
      <c r="DF13" s="64"/>
      <c r="DG13" s="65"/>
      <c r="DH13" s="66"/>
      <c r="DI13" s="64"/>
      <c r="DJ13" s="65"/>
      <c r="DK13" s="66"/>
      <c r="DL13" s="64"/>
      <c r="DM13" s="65"/>
      <c r="DN13" s="65"/>
      <c r="DO13" s="65"/>
      <c r="DP13" s="65"/>
      <c r="DQ13" s="65" t="s">
        <v>71</v>
      </c>
      <c r="DR13" s="66">
        <f>SUM(DR3:DR12)</f>
        <v>670</v>
      </c>
      <c r="DS13" s="70"/>
      <c r="DT13" s="70"/>
      <c r="DU13" s="70"/>
      <c r="DV13" s="70"/>
      <c r="DW13" s="70"/>
      <c r="DX13" s="70"/>
      <c r="DY13" s="70"/>
      <c r="DZ13" s="70"/>
      <c r="EA13" s="64"/>
      <c r="EB13" s="65"/>
      <c r="EC13" s="65"/>
      <c r="ED13" s="65"/>
      <c r="EE13" s="65"/>
      <c r="EF13" s="65"/>
      <c r="EG13" s="66"/>
      <c r="EH13" s="71"/>
      <c r="EI13" s="66"/>
      <c r="EJ13" s="72"/>
    </row>
    <row r="14" spans="1:142" s="73" customFormat="1" ht="12.75" customHeight="1" x14ac:dyDescent="0.25">
      <c r="A14" s="74"/>
      <c r="B14" s="2"/>
      <c r="C14" s="76"/>
      <c r="D14" s="77"/>
      <c r="E14" s="79"/>
      <c r="F14" s="87"/>
      <c r="G14" s="87"/>
      <c r="H14" s="87"/>
      <c r="I14" s="87"/>
      <c r="J14" s="87"/>
      <c r="K14" s="87"/>
      <c r="L14" s="65"/>
      <c r="M14" s="66"/>
      <c r="N14" s="64" t="s">
        <v>133</v>
      </c>
      <c r="O14" s="65"/>
      <c r="P14" s="65"/>
      <c r="Q14" s="65"/>
      <c r="R14" s="65"/>
      <c r="S14" s="65"/>
      <c r="T14" s="65"/>
      <c r="U14" s="66">
        <v>50</v>
      </c>
      <c r="V14" s="64"/>
      <c r="W14" s="65"/>
      <c r="X14" s="65"/>
      <c r="Y14" s="65"/>
      <c r="Z14" s="65"/>
      <c r="AA14" s="65"/>
      <c r="AB14" s="87"/>
      <c r="AC14" s="66"/>
      <c r="AD14" s="64"/>
      <c r="AE14" s="65"/>
      <c r="AF14" s="65"/>
      <c r="AG14" s="65"/>
      <c r="AH14" s="65"/>
      <c r="AI14" s="65"/>
      <c r="AJ14" s="87"/>
      <c r="AK14" s="66"/>
      <c r="AL14" s="64"/>
      <c r="AM14" s="65"/>
      <c r="AN14" s="65"/>
      <c r="AO14" s="65"/>
      <c r="AP14" s="65"/>
      <c r="AQ14" s="65"/>
      <c r="AR14" s="65"/>
      <c r="AS14" s="66"/>
      <c r="AT14" s="64"/>
      <c r="AU14" s="65"/>
      <c r="AV14" s="65"/>
      <c r="AW14" s="65"/>
      <c r="AX14" s="66"/>
      <c r="AY14" s="64"/>
      <c r="AZ14" s="65"/>
      <c r="BA14" s="66"/>
      <c r="BB14" s="64"/>
      <c r="BC14" s="65"/>
      <c r="BD14" s="66"/>
      <c r="BE14" s="64"/>
      <c r="BF14" s="65"/>
      <c r="BG14" s="66"/>
      <c r="BH14" s="64"/>
      <c r="BI14" s="65"/>
      <c r="BJ14" s="66"/>
      <c r="BK14" s="64"/>
      <c r="BL14" s="65"/>
      <c r="BM14" s="65"/>
      <c r="BN14" s="65"/>
      <c r="BO14" s="66"/>
      <c r="BP14" s="67"/>
      <c r="BQ14" s="64"/>
      <c r="BR14" s="65"/>
      <c r="BS14" s="65"/>
      <c r="BT14" s="65"/>
      <c r="BU14" s="65"/>
      <c r="BV14" s="65"/>
      <c r="BW14" s="66">
        <f>SUM(BW3:BW13)</f>
        <v>2700.8333333333335</v>
      </c>
      <c r="BX14" s="64"/>
      <c r="BY14" s="65"/>
      <c r="BZ14" s="66"/>
      <c r="CA14" s="64"/>
      <c r="CB14" s="65"/>
      <c r="CC14" s="65"/>
      <c r="CD14" s="66"/>
      <c r="CE14" s="64"/>
      <c r="CF14" s="65"/>
      <c r="CG14" s="66"/>
      <c r="CH14" s="64"/>
      <c r="CI14" s="65"/>
      <c r="CJ14" s="65"/>
      <c r="CK14" s="65"/>
      <c r="CL14" s="66"/>
      <c r="CM14" s="64"/>
      <c r="CN14" s="65"/>
      <c r="CO14" s="65"/>
      <c r="CP14" s="65"/>
      <c r="CQ14" s="66"/>
      <c r="CR14" s="64"/>
      <c r="CS14" s="65"/>
      <c r="CT14" s="65"/>
      <c r="CU14" s="65"/>
      <c r="CV14" s="66"/>
      <c r="CW14" s="64"/>
      <c r="CX14" s="65"/>
      <c r="CY14" s="65"/>
      <c r="CZ14" s="65"/>
      <c r="DA14" s="66"/>
      <c r="DB14" s="64"/>
      <c r="DC14" s="65"/>
      <c r="DD14" s="65"/>
      <c r="DE14" s="66"/>
      <c r="DF14" s="64"/>
      <c r="DG14" s="65"/>
      <c r="DH14" s="66"/>
      <c r="DI14" s="64"/>
      <c r="DJ14" s="65"/>
      <c r="DK14" s="66"/>
      <c r="DL14" s="64"/>
      <c r="DM14" s="65"/>
      <c r="DN14" s="65"/>
      <c r="DO14" s="65"/>
      <c r="DP14" s="65"/>
      <c r="DQ14" s="65"/>
      <c r="DR14" s="66"/>
      <c r="DS14" s="70"/>
      <c r="DT14" s="70"/>
      <c r="DU14" s="70"/>
      <c r="DV14" s="70"/>
      <c r="DW14" s="70"/>
      <c r="DX14" s="70"/>
      <c r="DY14" s="70"/>
      <c r="DZ14" s="70"/>
      <c r="EA14" s="64"/>
      <c r="EB14" s="65"/>
      <c r="EC14" s="65"/>
      <c r="ED14" s="65"/>
      <c r="EE14" s="65"/>
      <c r="EF14" s="65"/>
      <c r="EG14" s="66"/>
      <c r="EH14" s="71"/>
      <c r="EI14" s="66"/>
      <c r="EJ14" s="72"/>
    </row>
    <row r="15" spans="1:142" s="73" customFormat="1" ht="12.75" customHeight="1" x14ac:dyDescent="0.25">
      <c r="A15" s="74"/>
      <c r="B15" s="2"/>
      <c r="C15" s="76"/>
      <c r="D15" s="77"/>
      <c r="E15" s="79"/>
      <c r="F15" s="87"/>
      <c r="G15" s="87"/>
      <c r="H15" s="87"/>
      <c r="I15" s="87"/>
      <c r="J15" s="87"/>
      <c r="K15" s="87"/>
      <c r="L15" s="87"/>
      <c r="M15" s="88"/>
      <c r="N15" s="64"/>
      <c r="O15" s="87"/>
      <c r="P15" s="87"/>
      <c r="Q15" s="87"/>
      <c r="R15" s="87"/>
      <c r="S15" s="87"/>
      <c r="T15" s="87"/>
      <c r="U15" s="66"/>
      <c r="V15" s="79"/>
      <c r="W15" s="87"/>
      <c r="X15" s="87"/>
      <c r="Y15" s="87"/>
      <c r="Z15" s="87"/>
      <c r="AA15" s="87"/>
      <c r="AB15" s="87"/>
      <c r="AC15" s="88"/>
      <c r="AD15" s="79"/>
      <c r="AE15" s="87"/>
      <c r="AF15" s="87"/>
      <c r="AG15" s="87"/>
      <c r="AH15" s="87"/>
      <c r="AI15" s="87"/>
      <c r="AJ15" s="87"/>
      <c r="AK15" s="88"/>
      <c r="AL15" s="64"/>
      <c r="AM15" s="65"/>
      <c r="AN15" s="65"/>
      <c r="AO15" s="65"/>
      <c r="AP15" s="65"/>
      <c r="AQ15" s="65"/>
      <c r="AR15" s="65"/>
      <c r="AS15" s="66"/>
      <c r="AT15" s="79"/>
      <c r="AU15" s="87"/>
      <c r="AV15" s="87"/>
      <c r="AW15" s="87"/>
      <c r="AX15" s="88"/>
      <c r="AY15" s="79"/>
      <c r="AZ15" s="87"/>
      <c r="BA15" s="88"/>
      <c r="BB15" s="79"/>
      <c r="BC15" s="87"/>
      <c r="BD15" s="88"/>
      <c r="BE15" s="64"/>
      <c r="BF15" s="65"/>
      <c r="BG15" s="66"/>
      <c r="BH15" s="64"/>
      <c r="BI15" s="65"/>
      <c r="BJ15" s="66"/>
      <c r="BK15" s="64"/>
      <c r="BL15" s="65"/>
      <c r="BM15" s="65"/>
      <c r="BN15" s="65"/>
      <c r="BO15" s="66"/>
      <c r="BP15" s="67"/>
      <c r="BQ15" s="64"/>
      <c r="BR15" s="65"/>
      <c r="BS15" s="65"/>
      <c r="BT15" s="65"/>
      <c r="BU15" s="65"/>
      <c r="BV15" s="65"/>
      <c r="BW15" s="66"/>
      <c r="BX15" s="64"/>
      <c r="BY15" s="65"/>
      <c r="BZ15" s="66"/>
      <c r="CA15" s="64"/>
      <c r="CB15" s="65"/>
      <c r="CC15" s="65"/>
      <c r="CD15" s="66"/>
      <c r="CE15" s="64"/>
      <c r="CF15" s="65"/>
      <c r="CG15" s="66"/>
      <c r="CH15" s="64"/>
      <c r="CI15" s="65"/>
      <c r="CJ15" s="65"/>
      <c r="CK15" s="65"/>
      <c r="CL15" s="66"/>
      <c r="CM15" s="79"/>
      <c r="CN15" s="87"/>
      <c r="CO15" s="65"/>
      <c r="CP15" s="65"/>
      <c r="CQ15" s="66"/>
      <c r="CR15" s="64"/>
      <c r="CS15" s="65"/>
      <c r="CT15" s="65"/>
      <c r="CU15" s="65"/>
      <c r="CV15" s="66"/>
      <c r="CW15" s="64"/>
      <c r="CX15" s="65"/>
      <c r="CY15" s="65"/>
      <c r="CZ15" s="65"/>
      <c r="DA15" s="66"/>
      <c r="DB15" s="64"/>
      <c r="DC15" s="65"/>
      <c r="DD15" s="65"/>
      <c r="DE15" s="66"/>
      <c r="DF15" s="64"/>
      <c r="DG15" s="65"/>
      <c r="DH15" s="66"/>
      <c r="DI15" s="64"/>
      <c r="DJ15" s="65"/>
      <c r="DK15" s="66"/>
      <c r="DL15" s="64"/>
      <c r="DM15" s="65"/>
      <c r="DN15" s="65"/>
      <c r="DO15" s="65"/>
      <c r="DP15" s="65"/>
      <c r="DQ15" s="65"/>
      <c r="DR15" s="66"/>
      <c r="DS15" s="70"/>
      <c r="DT15" s="70"/>
      <c r="DU15" s="70"/>
      <c r="DV15" s="70"/>
      <c r="DW15" s="70"/>
      <c r="DX15" s="70"/>
      <c r="DY15" s="70"/>
      <c r="DZ15" s="70"/>
      <c r="EA15" s="64"/>
      <c r="EB15" s="65"/>
      <c r="EC15" s="65"/>
      <c r="ED15" s="65"/>
      <c r="EE15" s="65"/>
      <c r="EF15" s="65"/>
      <c r="EG15" s="66"/>
      <c r="EH15" s="71"/>
      <c r="EI15" s="66"/>
      <c r="EJ15" s="72"/>
      <c r="EK15"/>
      <c r="EL15"/>
    </row>
    <row r="16" spans="1:142" s="107" customFormat="1" ht="19.5" thickBot="1" x14ac:dyDescent="0.3">
      <c r="A16" s="1" t="s">
        <v>71</v>
      </c>
      <c r="B16" s="30"/>
      <c r="C16" s="89"/>
      <c r="D16" s="90"/>
      <c r="E16" s="91"/>
      <c r="F16" s="92"/>
      <c r="G16" s="92"/>
      <c r="H16" s="92"/>
      <c r="I16" s="92"/>
      <c r="J16" s="92"/>
      <c r="K16" s="92"/>
      <c r="L16" s="92"/>
      <c r="M16" s="93"/>
      <c r="N16" s="64"/>
      <c r="O16" s="94"/>
      <c r="P16" s="94"/>
      <c r="Q16" s="94"/>
      <c r="R16" s="94"/>
      <c r="S16" s="94"/>
      <c r="T16" s="94"/>
      <c r="U16" s="95">
        <f>SUM(U3:U14)</f>
        <v>4745.052083333333</v>
      </c>
      <c r="V16" s="91"/>
      <c r="W16" s="92"/>
      <c r="X16" s="92"/>
      <c r="Y16" s="92"/>
      <c r="Z16" s="92"/>
      <c r="AA16" s="92"/>
      <c r="AB16" s="92"/>
      <c r="AC16" s="93">
        <f>SUM(AC3:AC15)</f>
        <v>1440.5</v>
      </c>
      <c r="AD16" s="91"/>
      <c r="AE16" s="92"/>
      <c r="AF16" s="92"/>
      <c r="AG16" s="92"/>
      <c r="AH16" s="92"/>
      <c r="AI16" s="92"/>
      <c r="AJ16" s="92"/>
      <c r="AK16" s="93">
        <f>SUM(AK3:AK15)</f>
        <v>0</v>
      </c>
      <c r="AL16" s="91"/>
      <c r="AM16" s="92"/>
      <c r="AN16" s="92"/>
      <c r="AO16" s="92"/>
      <c r="AP16" s="92"/>
      <c r="AQ16" s="92"/>
      <c r="AR16" s="92"/>
      <c r="AS16" s="93">
        <f>SUM(AS3:AS15)</f>
        <v>125</v>
      </c>
      <c r="AT16" s="91"/>
      <c r="AU16" s="92"/>
      <c r="AV16" s="92"/>
      <c r="AW16" s="92"/>
      <c r="AX16" s="93">
        <f>SUM(AX3:AX15)</f>
        <v>105</v>
      </c>
      <c r="AY16" s="91"/>
      <c r="AZ16" s="92"/>
      <c r="BA16" s="93">
        <f>SUM(BA3:BA15)</f>
        <v>50</v>
      </c>
      <c r="BB16" s="91"/>
      <c r="BC16" s="92"/>
      <c r="BD16" s="93">
        <f>SUM(BD3:BD15)</f>
        <v>50</v>
      </c>
      <c r="BE16" s="96"/>
      <c r="BF16" s="97"/>
      <c r="BG16" s="98">
        <f>SUM(BG3:BG15)</f>
        <v>0</v>
      </c>
      <c r="BH16" s="96"/>
      <c r="BI16" s="97"/>
      <c r="BJ16" s="98">
        <f>SUM(BJ3:BJ15)</f>
        <v>238.5</v>
      </c>
      <c r="BK16" s="96"/>
      <c r="BL16" s="97"/>
      <c r="BM16" s="97"/>
      <c r="BN16" s="97"/>
      <c r="BO16" s="98">
        <v>10</v>
      </c>
      <c r="BP16" s="99"/>
      <c r="BQ16" s="96"/>
      <c r="BR16" s="97"/>
      <c r="BS16" s="97"/>
      <c r="BT16" s="97"/>
      <c r="BU16" s="97"/>
      <c r="BV16" s="100"/>
      <c r="BW16" s="101">
        <f>SUM(BW12:BW15)</f>
        <v>2700.8333333333335</v>
      </c>
      <c r="BX16" s="96"/>
      <c r="BY16" s="97"/>
      <c r="BZ16" s="98"/>
      <c r="CA16" s="96"/>
      <c r="CB16" s="97"/>
      <c r="CC16" s="97"/>
      <c r="CD16" s="98">
        <f>SUM(CD3:CD15)</f>
        <v>165</v>
      </c>
      <c r="CE16" s="96"/>
      <c r="CF16" s="97"/>
      <c r="CG16" s="98">
        <f>SUM(CG3:CG15)</f>
        <v>210</v>
      </c>
      <c r="CH16" s="96"/>
      <c r="CI16" s="97"/>
      <c r="CJ16" s="97"/>
      <c r="CK16" s="97"/>
      <c r="CL16" s="98">
        <f>SUM(CL3:CL15)</f>
        <v>100</v>
      </c>
      <c r="CM16" s="91"/>
      <c r="CN16" s="92"/>
      <c r="CO16" s="102"/>
      <c r="CP16" s="102"/>
      <c r="CQ16" s="101">
        <f>SUM(CQ3:CQ15)</f>
        <v>4185</v>
      </c>
      <c r="CR16" s="103"/>
      <c r="CS16" s="102"/>
      <c r="CT16" s="102"/>
      <c r="CU16" s="102"/>
      <c r="CV16" s="101"/>
      <c r="CW16" s="96"/>
      <c r="CX16" s="97"/>
      <c r="CY16" s="97"/>
      <c r="CZ16" s="97"/>
      <c r="DA16" s="98">
        <f>SUM(DA3:DA15)</f>
        <v>0</v>
      </c>
      <c r="DB16" s="96"/>
      <c r="DC16" s="97"/>
      <c r="DD16" s="97"/>
      <c r="DE16" s="98">
        <f>SUM(DE3:DE15)</f>
        <v>40</v>
      </c>
      <c r="DF16" s="96"/>
      <c r="DG16" s="97"/>
      <c r="DH16" s="98">
        <f>SUM(DH3:DH15)</f>
        <v>10</v>
      </c>
      <c r="DI16" s="96"/>
      <c r="DJ16" s="97"/>
      <c r="DK16" s="98">
        <f>SUM(DK3:DK15)</f>
        <v>0</v>
      </c>
      <c r="DL16" s="96"/>
      <c r="DM16" s="97"/>
      <c r="DN16" s="97"/>
      <c r="DO16" s="97"/>
      <c r="DP16" s="97"/>
      <c r="DQ16" s="97"/>
      <c r="DR16" s="98"/>
      <c r="DS16" s="104"/>
      <c r="DT16" s="104"/>
      <c r="DU16" s="104"/>
      <c r="DV16" s="105">
        <f>SUM(DV3:DV15)</f>
        <v>934.82183849952389</v>
      </c>
      <c r="DW16" s="104">
        <f>SUM(DW4)</f>
        <v>950</v>
      </c>
      <c r="DX16" s="104">
        <f>SUM(DX4)</f>
        <v>400</v>
      </c>
      <c r="DY16" s="104"/>
      <c r="DZ16" s="104">
        <f>SUM(DZ2:DZ15)</f>
        <v>150</v>
      </c>
      <c r="EA16" s="96">
        <f>SUM(EA3:EA14)</f>
        <v>0</v>
      </c>
      <c r="EB16" s="97">
        <f>SUM(EB3:EB15)</f>
        <v>100</v>
      </c>
      <c r="EC16" s="97">
        <f>SUM(EC3:EC15)</f>
        <v>0</v>
      </c>
      <c r="ED16" s="97">
        <f>SUM(ED3:ED15)</f>
        <v>0</v>
      </c>
      <c r="EE16" s="97">
        <f>SUM(EE3:EE15)</f>
        <v>0</v>
      </c>
      <c r="EF16" s="97"/>
      <c r="EG16" s="98">
        <v>150</v>
      </c>
      <c r="EH16" s="106"/>
      <c r="EI16" s="98" t="s">
        <v>134</v>
      </c>
      <c r="EK16"/>
      <c r="EL16"/>
    </row>
    <row r="17" spans="3:142" ht="18.75" x14ac:dyDescent="0.25"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/>
      <c r="O17"/>
      <c r="P17"/>
      <c r="Q17"/>
      <c r="R17"/>
      <c r="S17"/>
      <c r="T17"/>
      <c r="U17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8"/>
      <c r="AI17" s="108"/>
      <c r="AJ17" s="108"/>
      <c r="AK17" s="108"/>
      <c r="AL17" s="108"/>
      <c r="AM17" s="108"/>
      <c r="AN17" s="108"/>
      <c r="AO17" s="108"/>
      <c r="AP17" s="108"/>
      <c r="AQ17" s="108"/>
      <c r="AR17" s="108"/>
      <c r="AS17" s="108"/>
      <c r="AT17" s="108"/>
      <c r="AU17" s="108"/>
      <c r="AV17" s="108"/>
      <c r="AW17" s="108"/>
      <c r="AX17" s="108"/>
      <c r="AY17" s="108"/>
      <c r="AZ17" s="108"/>
      <c r="BA17" s="108"/>
      <c r="BB17" s="108"/>
      <c r="BC17" s="108"/>
      <c r="BD17" s="108"/>
      <c r="CM17" s="108"/>
      <c r="CN17" s="108"/>
      <c r="CO17" s="109"/>
      <c r="CP17" s="109"/>
      <c r="CQ17" s="109"/>
      <c r="CR17" s="109"/>
      <c r="CS17" s="110"/>
      <c r="CT17" s="110"/>
      <c r="CU17" s="110"/>
      <c r="CV17" s="110"/>
      <c r="EG17" s="111" t="s">
        <v>3</v>
      </c>
      <c r="EH17" s="112">
        <f>U16</f>
        <v>4745.052083333333</v>
      </c>
      <c r="EI17" s="113">
        <f>EH17/EH44</f>
        <v>0.28312261133741862</v>
      </c>
      <c r="EJ17" s="107"/>
      <c r="EK17"/>
      <c r="EL17"/>
    </row>
    <row r="18" spans="3:142" ht="18.75" x14ac:dyDescent="0.25">
      <c r="C18" s="108"/>
      <c r="D18" s="108"/>
      <c r="E18" s="108"/>
      <c r="F18" s="108"/>
      <c r="G18" s="108"/>
      <c r="H18" s="108"/>
      <c r="I18" s="108"/>
      <c r="J18" s="108"/>
      <c r="K18" s="108"/>
      <c r="L18" s="108"/>
      <c r="M18" s="108"/>
      <c r="N18"/>
      <c r="O18"/>
      <c r="P18"/>
      <c r="Q18"/>
      <c r="R18"/>
      <c r="S18"/>
      <c r="T18"/>
      <c r="U18"/>
      <c r="V18" s="114" t="s">
        <v>135</v>
      </c>
      <c r="W18" s="115" t="s">
        <v>136</v>
      </c>
      <c r="X18" s="115"/>
      <c r="Y18" s="115"/>
      <c r="Z18" s="115"/>
      <c r="AA18" s="115"/>
      <c r="AB18" s="115">
        <v>4160</v>
      </c>
      <c r="AC18" s="108"/>
      <c r="AD18" s="108"/>
      <c r="AE18" s="108"/>
      <c r="AF18" s="108"/>
      <c r="AG18" s="108"/>
      <c r="AH18" s="108"/>
      <c r="AI18" s="108"/>
      <c r="AJ18" s="108"/>
      <c r="AK18" s="108"/>
      <c r="AL18" s="108"/>
      <c r="AM18" s="108"/>
      <c r="AN18" s="108"/>
      <c r="AO18" s="108"/>
      <c r="AP18" s="108"/>
      <c r="AQ18" s="108"/>
      <c r="AR18" s="108"/>
      <c r="AS18" s="108"/>
      <c r="AT18" s="108"/>
      <c r="AU18" s="108"/>
      <c r="AV18" s="108"/>
      <c r="AW18" s="108"/>
      <c r="AX18" s="108"/>
      <c r="AY18" s="108"/>
      <c r="AZ18" s="108"/>
      <c r="BA18" s="108"/>
      <c r="BB18" s="108"/>
      <c r="BC18" s="108"/>
      <c r="BD18" s="108"/>
      <c r="CM18" s="108"/>
      <c r="CN18" s="108"/>
      <c r="CO18" s="109"/>
      <c r="CP18" s="109"/>
      <c r="CQ18" s="109"/>
      <c r="CR18" s="109"/>
      <c r="CS18" s="110"/>
      <c r="CT18" s="110"/>
      <c r="CU18" s="110"/>
      <c r="CV18" s="110"/>
      <c r="EG18" s="116" t="s">
        <v>4</v>
      </c>
      <c r="EH18" s="117">
        <f>AC16</f>
        <v>1440.5</v>
      </c>
      <c r="EI18" s="118">
        <f>EH18/EH44</f>
        <v>8.5950188632081564E-2</v>
      </c>
      <c r="EJ18" s="107"/>
      <c r="EK18"/>
      <c r="EL18"/>
    </row>
    <row r="19" spans="3:142" ht="18.75" x14ac:dyDescent="0.25"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/>
      <c r="O19"/>
      <c r="P19"/>
      <c r="Q19"/>
      <c r="R19"/>
      <c r="S19"/>
      <c r="T19"/>
      <c r="U19"/>
      <c r="V19" s="114" t="s">
        <v>135</v>
      </c>
      <c r="W19" s="115" t="s">
        <v>137</v>
      </c>
      <c r="X19" s="115"/>
      <c r="Y19" s="115"/>
      <c r="Z19" s="115"/>
      <c r="AA19" s="115"/>
      <c r="AB19" s="115">
        <v>2880</v>
      </c>
      <c r="AC19" s="109"/>
      <c r="AD19" s="109"/>
      <c r="AE19" s="109"/>
      <c r="AF19" s="109"/>
      <c r="AG19" s="109"/>
      <c r="AH19" s="109"/>
      <c r="AI19" s="109"/>
      <c r="AJ19" s="109"/>
      <c r="AK19" s="109"/>
      <c r="AL19" s="109"/>
      <c r="AM19" s="109"/>
      <c r="AN19" s="109"/>
      <c r="AO19" s="109"/>
      <c r="AP19" s="109"/>
      <c r="AQ19" s="109"/>
      <c r="AR19" s="109"/>
      <c r="AS19" s="109"/>
      <c r="AT19" s="109"/>
      <c r="AU19" s="109"/>
      <c r="AV19" s="109"/>
      <c r="AW19" s="109"/>
      <c r="AX19" s="109"/>
      <c r="AY19" s="109"/>
      <c r="AZ19" s="109"/>
      <c r="BA19" s="109"/>
      <c r="BB19" s="109"/>
      <c r="BC19" s="109"/>
      <c r="BD19" s="109"/>
      <c r="BQ19" s="119" t="s">
        <v>138</v>
      </c>
      <c r="BR19" s="120"/>
      <c r="BS19" s="120" t="s">
        <v>139</v>
      </c>
      <c r="BT19" s="120" t="s">
        <v>140</v>
      </c>
      <c r="BU19" s="120" t="s">
        <v>141</v>
      </c>
      <c r="BV19" s="120" t="s">
        <v>142</v>
      </c>
      <c r="BW19" s="120" t="s">
        <v>143</v>
      </c>
      <c r="BX19" s="120" t="s">
        <v>144</v>
      </c>
      <c r="CM19" s="109"/>
      <c r="CN19" s="109"/>
      <c r="CO19" s="109"/>
      <c r="CP19" s="109"/>
      <c r="CQ19" s="109"/>
      <c r="CR19" s="109"/>
      <c r="CS19" s="110"/>
      <c r="CT19" s="110"/>
      <c r="CU19" s="110"/>
      <c r="CV19" s="110"/>
      <c r="EG19" s="116" t="s">
        <v>5</v>
      </c>
      <c r="EH19" s="117">
        <f>AK16</f>
        <v>0</v>
      </c>
      <c r="EI19" s="118">
        <f>EH19/EH44</f>
        <v>0</v>
      </c>
      <c r="EJ19" s="107"/>
      <c r="EK19"/>
      <c r="EL19"/>
    </row>
    <row r="20" spans="3:142" ht="18.75" x14ac:dyDescent="0.25"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15" t="s">
        <v>135</v>
      </c>
      <c r="W20" s="115" t="s">
        <v>145</v>
      </c>
      <c r="X20" s="115"/>
      <c r="Y20" s="115"/>
      <c r="Z20" s="115"/>
      <c r="AA20" s="115"/>
      <c r="AB20" s="115">
        <v>1728</v>
      </c>
      <c r="AC20" s="109"/>
      <c r="AD20" s="109"/>
      <c r="AE20" s="109"/>
      <c r="AF20" s="109"/>
      <c r="AG20" s="109"/>
      <c r="AH20" s="109"/>
      <c r="AI20" s="109"/>
      <c r="AJ20" s="109"/>
      <c r="AK20" s="109"/>
      <c r="AL20" s="109"/>
      <c r="AM20" s="109"/>
      <c r="AN20" s="109"/>
      <c r="AO20" s="109"/>
      <c r="AP20" s="109"/>
      <c r="AQ20" s="109"/>
      <c r="AR20" s="109"/>
      <c r="AS20" s="109"/>
      <c r="AT20" s="109"/>
      <c r="AU20" s="109"/>
      <c r="AV20" s="109"/>
      <c r="AW20" s="109"/>
      <c r="AX20" s="109"/>
      <c r="AY20" s="109"/>
      <c r="AZ20" s="109"/>
      <c r="BA20" s="109"/>
      <c r="BB20" s="109"/>
      <c r="BC20" s="109"/>
      <c r="BD20" s="109"/>
      <c r="BQ20" s="120" t="s">
        <v>146</v>
      </c>
      <c r="BR20" s="120" t="s">
        <v>147</v>
      </c>
      <c r="BS20" s="120">
        <v>88.5</v>
      </c>
      <c r="BT20" s="120">
        <v>148.5</v>
      </c>
      <c r="BU20" s="120">
        <v>368.75</v>
      </c>
      <c r="BV20" s="120">
        <v>737.5</v>
      </c>
      <c r="BW20" s="120">
        <v>1106.25</v>
      </c>
      <c r="BX20" s="120">
        <v>1475</v>
      </c>
      <c r="CM20" s="109"/>
      <c r="CN20" s="109"/>
      <c r="CO20" s="109"/>
      <c r="CP20" s="109"/>
      <c r="CQ20" s="109"/>
      <c r="CR20" s="109"/>
      <c r="CS20" s="110"/>
      <c r="CT20" s="110"/>
      <c r="CU20" s="110"/>
      <c r="CV20" s="110"/>
      <c r="DM20" s="121">
        <v>472</v>
      </c>
      <c r="DN20" s="121">
        <v>92</v>
      </c>
      <c r="DO20" s="121">
        <v>105</v>
      </c>
      <c r="DP20" s="121"/>
      <c r="EG20" s="116" t="s">
        <v>6</v>
      </c>
      <c r="EH20" s="117">
        <f>AS16</f>
        <v>125</v>
      </c>
      <c r="EI20" s="118">
        <f>EH20/EH44</f>
        <v>7.4583641645332831E-3</v>
      </c>
      <c r="EJ20" s="107"/>
      <c r="EK20"/>
      <c r="EL20"/>
    </row>
    <row r="21" spans="3:142" ht="18.75" x14ac:dyDescent="0.25"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9"/>
      <c r="AI21" s="109"/>
      <c r="AJ21" s="109"/>
      <c r="AK21" s="109"/>
      <c r="AL21" s="109"/>
      <c r="AM21" s="109"/>
      <c r="AN21" s="109"/>
      <c r="AO21" s="109"/>
      <c r="AP21" s="109"/>
      <c r="AQ21" s="109"/>
      <c r="AR21" s="109"/>
      <c r="AS21" s="109"/>
      <c r="AT21" s="109"/>
      <c r="AU21" s="109"/>
      <c r="AV21" s="109"/>
      <c r="AW21" s="109"/>
      <c r="AX21" s="109"/>
      <c r="AY21" s="109"/>
      <c r="AZ21" s="109"/>
      <c r="BA21" s="109"/>
      <c r="BB21" s="109"/>
      <c r="BC21" s="109"/>
      <c r="BD21" s="109"/>
      <c r="BQ21" s="120" t="s">
        <v>148</v>
      </c>
      <c r="BR21" s="120" t="s">
        <v>149</v>
      </c>
      <c r="BS21" s="120">
        <v>118</v>
      </c>
      <c r="BT21" s="120">
        <v>196.47</v>
      </c>
      <c r="BU21" s="120">
        <v>491.6</v>
      </c>
      <c r="BV21" s="120">
        <v>983.33</v>
      </c>
      <c r="BW21" s="120">
        <v>1475</v>
      </c>
      <c r="BX21" s="120">
        <v>1966.66</v>
      </c>
      <c r="CM21" s="109"/>
      <c r="CN21" s="109"/>
      <c r="CO21" s="109"/>
      <c r="CP21" s="109"/>
      <c r="CQ21" s="109"/>
      <c r="CR21" s="109"/>
      <c r="CS21" s="110"/>
      <c r="CT21" s="110"/>
      <c r="CU21" s="110"/>
      <c r="CV21" s="110"/>
      <c r="DL21" s="29" t="s">
        <v>150</v>
      </c>
      <c r="DM21" s="121">
        <f>DM20/DM3</f>
        <v>14.303030303030303</v>
      </c>
      <c r="DN21" s="121">
        <f>DN20/DN3</f>
        <v>2.7878787878787881</v>
      </c>
      <c r="DO21" s="121">
        <f>DO20/DO3</f>
        <v>3.0882352941176472</v>
      </c>
      <c r="DP21" s="121">
        <f>14*2*3</f>
        <v>84</v>
      </c>
      <c r="EG21" s="116" t="s">
        <v>7</v>
      </c>
      <c r="EH21" s="117">
        <f>AX16</f>
        <v>105</v>
      </c>
      <c r="EI21" s="118">
        <f>EH21/EH44</f>
        <v>6.2650258982079581E-3</v>
      </c>
      <c r="EJ21" s="107"/>
      <c r="EK21"/>
      <c r="EL21"/>
    </row>
    <row r="22" spans="3:142" ht="18.75" x14ac:dyDescent="0.25"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09"/>
      <c r="AQ22" s="109"/>
      <c r="AR22" s="109"/>
      <c r="AS22" s="109"/>
      <c r="AT22" s="109"/>
      <c r="AU22" s="109"/>
      <c r="AV22" s="109"/>
      <c r="AW22" s="109"/>
      <c r="AX22" s="109"/>
      <c r="AY22" s="109"/>
      <c r="AZ22" s="109"/>
      <c r="BA22" s="109"/>
      <c r="BB22" s="109"/>
      <c r="BC22" s="109"/>
      <c r="BD22" s="109"/>
      <c r="BQ22" s="122"/>
      <c r="BR22" s="122"/>
      <c r="BS22" s="122"/>
      <c r="BT22" s="122"/>
      <c r="BU22" s="122"/>
      <c r="BV22" s="122"/>
      <c r="BW22" s="122"/>
      <c r="BX22" s="122"/>
      <c r="CM22" s="109"/>
      <c r="CN22" s="109"/>
      <c r="CO22" s="109"/>
      <c r="CP22" s="109"/>
      <c r="CQ22" s="109"/>
      <c r="CR22" s="109"/>
      <c r="CS22" s="110"/>
      <c r="CT22" s="110"/>
      <c r="CU22" s="110"/>
      <c r="CV22" s="110"/>
      <c r="DM22" s="121">
        <f>DM20/DN3</f>
        <v>14.303030303030303</v>
      </c>
      <c r="DN22" s="121">
        <f>DN20/DM3</f>
        <v>2.7878787878787881</v>
      </c>
      <c r="DO22" s="121">
        <f>DO20/DO3</f>
        <v>3.0882352941176472</v>
      </c>
      <c r="DP22" s="117">
        <f>14*2*3</f>
        <v>84</v>
      </c>
      <c r="EG22" s="116" t="s">
        <v>8</v>
      </c>
      <c r="EH22" s="117">
        <f>BA16</f>
        <v>50</v>
      </c>
      <c r="EI22" s="118">
        <f>EH22/EH44</f>
        <v>2.9833456658133134E-3</v>
      </c>
      <c r="EJ22" s="107"/>
      <c r="EK22"/>
      <c r="EL22"/>
    </row>
    <row r="23" spans="3:142" ht="18.75" x14ac:dyDescent="0.25"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  <c r="AP23" s="109"/>
      <c r="AQ23" s="109"/>
      <c r="AR23" s="109"/>
      <c r="AS23" s="109"/>
      <c r="AT23" s="109"/>
      <c r="AU23" s="109"/>
      <c r="AV23" s="109"/>
      <c r="AW23" s="109"/>
      <c r="AX23" s="109"/>
      <c r="AY23" s="109"/>
      <c r="AZ23" s="109"/>
      <c r="BA23" s="109"/>
      <c r="BB23" s="109"/>
      <c r="BC23" s="109"/>
      <c r="BD23" s="109"/>
      <c r="BQ23" s="120" t="s">
        <v>151</v>
      </c>
      <c r="BR23" s="120" t="s">
        <v>152</v>
      </c>
      <c r="BS23" s="120">
        <v>138</v>
      </c>
      <c r="BT23" s="120">
        <v>230</v>
      </c>
      <c r="BU23" s="120">
        <v>575</v>
      </c>
      <c r="BV23" s="120">
        <v>1150</v>
      </c>
      <c r="BW23" s="120">
        <v>1725</v>
      </c>
      <c r="BX23" s="120">
        <v>2300</v>
      </c>
      <c r="CM23" s="109"/>
      <c r="CN23" s="109"/>
      <c r="CO23" s="109"/>
      <c r="CP23" s="109"/>
      <c r="CQ23" s="109"/>
      <c r="CR23" s="109"/>
      <c r="CS23" s="110"/>
      <c r="CT23" s="110"/>
      <c r="CU23" s="110"/>
      <c r="CV23" s="110"/>
      <c r="EG23" s="116" t="s">
        <v>153</v>
      </c>
      <c r="EH23" s="117">
        <f>BD16</f>
        <v>50</v>
      </c>
      <c r="EI23" s="118">
        <f>EH23/EH44</f>
        <v>2.9833456658133134E-3</v>
      </c>
      <c r="EJ23" s="107"/>
      <c r="EK23"/>
      <c r="EL23"/>
    </row>
    <row r="24" spans="3:142" ht="18.75" x14ac:dyDescent="0.25"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  <c r="AG24" s="109"/>
      <c r="AH24" s="109"/>
      <c r="AI24" s="109"/>
      <c r="AJ24" s="109"/>
      <c r="AK24" s="109"/>
      <c r="AL24" s="109"/>
      <c r="AM24" s="109"/>
      <c r="AN24" s="109"/>
      <c r="AO24" s="109"/>
      <c r="AP24" s="109"/>
      <c r="AQ24" s="109"/>
      <c r="AR24" s="109"/>
      <c r="AS24" s="109"/>
      <c r="AT24" s="109"/>
      <c r="AU24" s="109"/>
      <c r="AV24" s="109"/>
      <c r="AW24" s="109"/>
      <c r="AX24" s="109"/>
      <c r="AY24" s="109"/>
      <c r="AZ24" s="109"/>
      <c r="BA24" s="109"/>
      <c r="BB24" s="109"/>
      <c r="BC24" s="109"/>
      <c r="BD24" s="109"/>
      <c r="BQ24" s="120" t="s">
        <v>154</v>
      </c>
      <c r="BR24" s="120" t="s">
        <v>155</v>
      </c>
      <c r="BS24" s="120">
        <v>184</v>
      </c>
      <c r="BT24" s="120">
        <v>307</v>
      </c>
      <c r="BU24" s="120">
        <v>767</v>
      </c>
      <c r="BV24" s="120">
        <v>1534</v>
      </c>
      <c r="BW24" s="120">
        <v>2300</v>
      </c>
      <c r="BX24" s="120">
        <v>3067</v>
      </c>
      <c r="CM24" s="109"/>
      <c r="CN24" s="109"/>
      <c r="CO24" s="109"/>
      <c r="CP24" s="109"/>
      <c r="CQ24" s="109"/>
      <c r="CR24" s="109"/>
      <c r="CS24" s="110"/>
      <c r="CT24" s="110"/>
      <c r="CU24" s="110"/>
      <c r="CV24" s="110"/>
      <c r="DM24" s="121">
        <v>229</v>
      </c>
      <c r="DN24" s="121">
        <v>92</v>
      </c>
      <c r="DO24" s="121">
        <v>92</v>
      </c>
      <c r="DP24" s="121"/>
      <c r="EG24" s="116" t="s">
        <v>156</v>
      </c>
      <c r="EH24" s="117">
        <f>BG16</f>
        <v>0</v>
      </c>
      <c r="EI24" s="118">
        <f>EH24/EH44</f>
        <v>0</v>
      </c>
      <c r="EJ24" s="107"/>
      <c r="EK24"/>
      <c r="EL24"/>
    </row>
    <row r="25" spans="3:142" ht="18.75" x14ac:dyDescent="0.25"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  <c r="AG25" s="109"/>
      <c r="AH25" s="109"/>
      <c r="AI25" s="109"/>
      <c r="AJ25" s="109"/>
      <c r="AK25" s="109"/>
      <c r="AL25" s="109"/>
      <c r="AM25" s="109"/>
      <c r="AN25" s="109"/>
      <c r="AO25" s="109"/>
      <c r="AP25" s="109"/>
      <c r="AQ25" s="109"/>
      <c r="AR25" s="109"/>
      <c r="AS25" s="109"/>
      <c r="AT25" s="109"/>
      <c r="AU25" s="109"/>
      <c r="AV25" s="109"/>
      <c r="AW25" s="109"/>
      <c r="AX25" s="109"/>
      <c r="AY25" s="109"/>
      <c r="AZ25" s="109"/>
      <c r="BA25" s="109"/>
      <c r="BB25" s="109"/>
      <c r="BC25" s="109"/>
      <c r="BD25" s="109"/>
      <c r="CM25" s="109"/>
      <c r="CN25" s="109"/>
      <c r="CO25" s="109"/>
      <c r="CP25" s="109"/>
      <c r="CQ25" s="109"/>
      <c r="CR25" s="109"/>
      <c r="CS25" s="110"/>
      <c r="CT25" s="110"/>
      <c r="CU25" s="110"/>
      <c r="CV25" s="110"/>
      <c r="DL25" s="29" t="s">
        <v>157</v>
      </c>
      <c r="DM25" s="121">
        <f>DM24/DM3</f>
        <v>6.9393939393939394</v>
      </c>
      <c r="DN25" s="121">
        <f>DN24/DN3</f>
        <v>2.7878787878787881</v>
      </c>
      <c r="DO25" s="121">
        <f>DO24/DO3</f>
        <v>2.7058823529411766</v>
      </c>
      <c r="DP25" s="121">
        <f>5*2*4</f>
        <v>40</v>
      </c>
      <c r="EG25" s="116" t="s">
        <v>11</v>
      </c>
      <c r="EH25" s="117">
        <f>BJ16</f>
        <v>238.5</v>
      </c>
      <c r="EI25" s="118">
        <f>EH25/EH44</f>
        <v>1.4230558825929504E-2</v>
      </c>
      <c r="EJ25" s="107"/>
      <c r="EK25"/>
      <c r="EL25"/>
    </row>
    <row r="26" spans="3:142" ht="17.25" customHeight="1" x14ac:dyDescent="0.25"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09"/>
      <c r="AQ26" s="109"/>
      <c r="AR26" s="109"/>
      <c r="AS26" s="109"/>
      <c r="AT26" s="109"/>
      <c r="AU26" s="109"/>
      <c r="AV26" s="109"/>
      <c r="AW26" s="109"/>
      <c r="AX26" s="109"/>
      <c r="AY26" s="109"/>
      <c r="AZ26" s="109"/>
      <c r="BA26" s="109"/>
      <c r="BB26" s="109"/>
      <c r="BC26" s="109"/>
      <c r="BD26" s="109"/>
      <c r="BQ26" s="123" t="s">
        <v>81</v>
      </c>
      <c r="BR26" s="124" t="s">
        <v>72</v>
      </c>
      <c r="BS26" s="125">
        <v>21</v>
      </c>
      <c r="CM26" s="109"/>
      <c r="CN26" s="109"/>
      <c r="CO26" s="109"/>
      <c r="CP26" s="109"/>
      <c r="CQ26" s="109"/>
      <c r="CR26" s="109"/>
      <c r="CS26" s="110"/>
      <c r="CT26" s="110"/>
      <c r="CU26" s="110"/>
      <c r="CV26" s="110"/>
      <c r="DM26" s="121">
        <f>DM24/DN3</f>
        <v>6.9393939393939394</v>
      </c>
      <c r="DN26" s="121">
        <f>DN24/DM3</f>
        <v>2.7878787878787881</v>
      </c>
      <c r="DO26" s="121">
        <f>DO24/DO3</f>
        <v>2.7058823529411766</v>
      </c>
      <c r="DP26" s="121">
        <f>5*2*4</f>
        <v>40</v>
      </c>
      <c r="EG26" s="116" t="s">
        <v>12</v>
      </c>
      <c r="EH26" s="117">
        <f>BO16</f>
        <v>10</v>
      </c>
      <c r="EI26" s="118">
        <f>EH26/EH44</f>
        <v>5.9666913316266273E-4</v>
      </c>
      <c r="EJ26" s="107"/>
      <c r="EK26"/>
      <c r="EL26"/>
    </row>
    <row r="27" spans="3:142" ht="18.75" x14ac:dyDescent="0.25"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09"/>
      <c r="AQ27" s="109"/>
      <c r="AR27" s="109"/>
      <c r="AS27" s="109"/>
      <c r="AT27" s="109"/>
      <c r="AU27" s="109"/>
      <c r="AV27" s="109"/>
      <c r="AW27" s="109"/>
      <c r="AX27" s="109"/>
      <c r="AY27" s="109"/>
      <c r="AZ27" s="109"/>
      <c r="BA27" s="109"/>
      <c r="BB27" s="109"/>
      <c r="BC27" s="109"/>
      <c r="BD27" s="109"/>
      <c r="BQ27" s="126" t="s">
        <v>158</v>
      </c>
      <c r="BR27" s="127">
        <f>6*BS26</f>
        <v>126</v>
      </c>
      <c r="CM27" s="109"/>
      <c r="CN27" s="109"/>
      <c r="CO27" s="109"/>
      <c r="CP27" s="109"/>
      <c r="CQ27" s="109"/>
      <c r="CR27" s="109"/>
      <c r="CS27" s="110"/>
      <c r="CT27" s="110"/>
      <c r="CU27" s="110"/>
      <c r="CV27" s="110"/>
      <c r="EG27" s="116" t="s">
        <v>159</v>
      </c>
      <c r="EH27" s="117">
        <f>BW16</f>
        <v>2700.8333333333335</v>
      </c>
      <c r="EI27" s="118">
        <f>EH27/EH44</f>
        <v>0.1611503883816825</v>
      </c>
      <c r="EJ27" s="107"/>
      <c r="EK27"/>
      <c r="EL27"/>
    </row>
    <row r="28" spans="3:142" ht="19.5" thickBot="1" x14ac:dyDescent="0.3"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09"/>
      <c r="AI28" s="109"/>
      <c r="AJ28" s="109"/>
      <c r="AK28" s="109"/>
      <c r="AL28" s="109"/>
      <c r="AM28" s="109"/>
      <c r="AN28" s="109"/>
      <c r="AO28" s="109"/>
      <c r="AP28" s="109"/>
      <c r="AQ28" s="109"/>
      <c r="AR28" s="109"/>
      <c r="AS28" s="109"/>
      <c r="AT28" s="109"/>
      <c r="AU28" s="109"/>
      <c r="AV28" s="109"/>
      <c r="AW28" s="109"/>
      <c r="AX28" s="109"/>
      <c r="AY28" s="109"/>
      <c r="AZ28" s="109"/>
      <c r="BA28" s="109"/>
      <c r="BB28" s="109"/>
      <c r="BC28" s="109"/>
      <c r="BD28" s="109"/>
      <c r="BQ28" s="126" t="s">
        <v>160</v>
      </c>
      <c r="BR28" s="127">
        <f>10*BS26</f>
        <v>210</v>
      </c>
      <c r="CM28" s="109"/>
      <c r="CN28" s="109"/>
      <c r="CO28" s="109"/>
      <c r="CP28" s="109"/>
      <c r="CQ28" s="109"/>
      <c r="CR28" s="109"/>
      <c r="CS28" s="110"/>
      <c r="CT28" s="110"/>
      <c r="CU28" s="110"/>
      <c r="CV28" s="110"/>
      <c r="EG28" s="116" t="s">
        <v>15</v>
      </c>
      <c r="EH28" s="117">
        <f>CD16</f>
        <v>165</v>
      </c>
      <c r="EI28" s="118">
        <f>EH28/EH44</f>
        <v>9.8450406971839349E-3</v>
      </c>
      <c r="EJ28" s="107"/>
      <c r="EK28"/>
      <c r="EL28"/>
    </row>
    <row r="29" spans="3:142" ht="18.75" x14ac:dyDescent="0.25">
      <c r="C29" s="128"/>
      <c r="D29" s="128"/>
      <c r="E29" s="109"/>
      <c r="F29" s="128"/>
      <c r="G29" s="128"/>
      <c r="H29" s="128"/>
      <c r="I29" s="128"/>
      <c r="J29" s="128"/>
      <c r="K29" s="128"/>
      <c r="L29" s="128"/>
      <c r="M29" s="109"/>
      <c r="N29" s="109"/>
      <c r="O29" s="109"/>
      <c r="P29" s="109"/>
      <c r="Q29" s="109"/>
      <c r="R29" s="109"/>
      <c r="S29" s="109"/>
      <c r="T29" s="109"/>
      <c r="U29" s="128"/>
      <c r="V29" s="109"/>
      <c r="W29" s="109"/>
      <c r="X29" s="128"/>
      <c r="Y29" s="128"/>
      <c r="Z29" s="128"/>
      <c r="AA29" s="128"/>
      <c r="AB29" s="109"/>
      <c r="AC29" s="109"/>
      <c r="AD29" s="109"/>
      <c r="AE29" s="109"/>
      <c r="AF29" s="109"/>
      <c r="AG29" s="109"/>
      <c r="AH29" s="128"/>
      <c r="AI29" s="128"/>
      <c r="AJ29" s="109"/>
      <c r="AK29" s="109"/>
      <c r="AL29" s="109"/>
      <c r="AM29" s="109"/>
      <c r="AN29" s="109"/>
      <c r="AO29" s="109"/>
      <c r="AP29" s="109"/>
      <c r="AQ29" s="109"/>
      <c r="AR29" s="109"/>
      <c r="AS29" s="109"/>
      <c r="AT29" s="109"/>
      <c r="AU29" s="129"/>
      <c r="AV29" s="129"/>
      <c r="AW29" s="129"/>
      <c r="AX29" s="129"/>
      <c r="AY29" s="129"/>
      <c r="AZ29" s="129"/>
      <c r="BA29" s="129"/>
      <c r="BB29" s="129"/>
      <c r="BC29" s="129"/>
      <c r="BD29" s="129"/>
      <c r="BQ29" s="126" t="s">
        <v>161</v>
      </c>
      <c r="BR29" s="127">
        <f>25*BS26</f>
        <v>525</v>
      </c>
      <c r="CM29" s="129"/>
      <c r="CN29" s="129"/>
      <c r="CO29" s="129"/>
      <c r="CP29" s="129"/>
      <c r="CQ29" s="129"/>
      <c r="CR29" s="129"/>
      <c r="CS29" s="130"/>
      <c r="CT29" s="130"/>
      <c r="CU29" s="130"/>
      <c r="CV29" s="130"/>
      <c r="DK29" s="131"/>
      <c r="DL29" s="132"/>
      <c r="DM29" s="132"/>
      <c r="DN29" s="132"/>
      <c r="DO29" s="132"/>
      <c r="DP29" s="132"/>
      <c r="DQ29" s="132"/>
      <c r="DR29" s="132"/>
      <c r="DS29" s="132"/>
      <c r="DT29" s="132"/>
      <c r="DU29" s="133"/>
      <c r="DW29" s="28"/>
      <c r="EG29" s="116" t="s">
        <v>16</v>
      </c>
      <c r="EH29" s="117">
        <f>CG16</f>
        <v>210</v>
      </c>
      <c r="EI29" s="118">
        <f>EH29/EH44</f>
        <v>1.2530051796415916E-2</v>
      </c>
      <c r="EJ29" s="107"/>
      <c r="EK29"/>
      <c r="EL29"/>
    </row>
    <row r="30" spans="3:142" ht="18.75" x14ac:dyDescent="0.25"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  <c r="AG30" s="109"/>
      <c r="AH30" s="109"/>
      <c r="AI30" s="109"/>
      <c r="AJ30" s="109"/>
      <c r="AK30" s="109"/>
      <c r="AL30" s="109"/>
      <c r="AM30" s="109"/>
      <c r="AN30" s="109"/>
      <c r="AO30" s="109"/>
      <c r="AP30" s="109"/>
      <c r="AQ30" s="109"/>
      <c r="AR30" s="109"/>
      <c r="AS30" s="109"/>
      <c r="AT30" s="109"/>
      <c r="AU30" s="129"/>
      <c r="AV30" s="129"/>
      <c r="AW30" s="129"/>
      <c r="AX30" s="129"/>
      <c r="AY30" s="129"/>
      <c r="AZ30" s="129"/>
      <c r="BA30" s="129"/>
      <c r="BB30" s="129"/>
      <c r="BC30" s="129"/>
      <c r="BD30" s="129"/>
      <c r="BQ30" s="126" t="s">
        <v>162</v>
      </c>
      <c r="BR30" s="127">
        <f>50*BS26</f>
        <v>1050</v>
      </c>
      <c r="CM30" s="129"/>
      <c r="CN30" s="129"/>
      <c r="CO30" s="129"/>
      <c r="CP30" s="129"/>
      <c r="CQ30" s="129"/>
      <c r="CR30" s="129"/>
      <c r="DK30" s="134"/>
      <c r="DL30" s="135" t="s">
        <v>163</v>
      </c>
      <c r="DM30" s="135" t="s">
        <v>164</v>
      </c>
      <c r="DN30" s="135"/>
      <c r="DO30" s="135"/>
      <c r="DP30" s="135"/>
      <c r="DQ30" s="135"/>
      <c r="DR30" s="135"/>
      <c r="DS30" s="135" t="s">
        <v>165</v>
      </c>
      <c r="DT30" s="135"/>
      <c r="DU30" s="136"/>
      <c r="EG30" s="116" t="s">
        <v>17</v>
      </c>
      <c r="EH30" s="117">
        <f>CL16</f>
        <v>100</v>
      </c>
      <c r="EI30" s="118">
        <f>EH30/EH44</f>
        <v>5.9666913316266269E-3</v>
      </c>
      <c r="EJ30" s="107"/>
      <c r="EK30"/>
      <c r="EL30"/>
    </row>
    <row r="31" spans="3:142" ht="19.5" thickBot="1" x14ac:dyDescent="0.3">
      <c r="C31" s="137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09"/>
      <c r="AL31" s="109"/>
      <c r="AM31" s="109"/>
      <c r="AN31" s="109"/>
      <c r="AO31" s="109"/>
      <c r="AP31" s="109"/>
      <c r="AQ31" s="109"/>
      <c r="AR31" s="109"/>
      <c r="AS31" s="109"/>
      <c r="AT31" s="109"/>
      <c r="AU31" s="129"/>
      <c r="AV31" s="129"/>
      <c r="AW31" s="129"/>
      <c r="AX31" s="129"/>
      <c r="AY31" s="129"/>
      <c r="AZ31" s="129"/>
      <c r="BA31" s="129"/>
      <c r="BB31" s="129"/>
      <c r="BC31" s="129"/>
      <c r="BD31" s="129"/>
      <c r="BQ31" s="126" t="s">
        <v>166</v>
      </c>
      <c r="BR31" s="127">
        <f>75*BS26</f>
        <v>1575</v>
      </c>
      <c r="CM31" s="129"/>
      <c r="CN31" s="129"/>
      <c r="CO31" s="129"/>
      <c r="CP31" s="129"/>
      <c r="CQ31" s="129"/>
      <c r="CR31" s="129"/>
      <c r="DK31" s="134"/>
      <c r="DL31" s="135" t="s">
        <v>167</v>
      </c>
      <c r="DM31" s="135"/>
      <c r="DN31" s="135"/>
      <c r="DO31" s="135"/>
      <c r="DP31" s="135"/>
      <c r="DQ31" s="135"/>
      <c r="DR31" s="135"/>
      <c r="DS31" s="135"/>
      <c r="DT31" s="135"/>
      <c r="DU31" s="136"/>
      <c r="EG31" s="116" t="s">
        <v>168</v>
      </c>
      <c r="EH31" s="117">
        <f>CQ16</f>
        <v>4185</v>
      </c>
      <c r="EI31" s="118">
        <f>EH31/EH44</f>
        <v>0.24970603222857432</v>
      </c>
      <c r="EJ31" s="107"/>
      <c r="EK31"/>
      <c r="EL31"/>
    </row>
    <row r="32" spans="3:142" ht="19.5" thickBot="1" x14ac:dyDescent="0.3">
      <c r="C32" s="108"/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8"/>
      <c r="AG32" s="108"/>
      <c r="AH32" s="108"/>
      <c r="AI32" s="108"/>
      <c r="AJ32" s="108"/>
      <c r="AK32" s="108"/>
      <c r="AL32" s="108"/>
      <c r="AM32" s="108"/>
      <c r="AN32" s="108"/>
      <c r="AO32" s="108"/>
      <c r="AP32" s="108"/>
      <c r="AQ32" s="108"/>
      <c r="AR32" s="108"/>
      <c r="AS32" s="108"/>
      <c r="AT32" s="108"/>
      <c r="AU32" s="129"/>
      <c r="AV32" s="129"/>
      <c r="AW32" s="129"/>
      <c r="AX32" s="129"/>
      <c r="AY32" s="129"/>
      <c r="AZ32" s="129"/>
      <c r="BA32" s="129"/>
      <c r="BB32" s="129"/>
      <c r="BC32" s="129"/>
      <c r="BD32" s="129"/>
      <c r="BQ32" s="126" t="s">
        <v>169</v>
      </c>
      <c r="BR32" s="127">
        <f>100*BS26</f>
        <v>2100</v>
      </c>
      <c r="CM32" s="129"/>
      <c r="CN32" s="129"/>
      <c r="CO32" s="129"/>
      <c r="CP32" s="129"/>
      <c r="CQ32" s="129"/>
      <c r="CR32" s="129"/>
      <c r="DK32" s="134"/>
      <c r="DL32" s="135"/>
      <c r="DM32" s="138" t="s">
        <v>78</v>
      </c>
      <c r="DN32" s="139" t="s">
        <v>79</v>
      </c>
      <c r="DO32" s="139" t="s">
        <v>98</v>
      </c>
      <c r="DP32" s="139" t="s">
        <v>170</v>
      </c>
      <c r="DQ32" s="139" t="s">
        <v>171</v>
      </c>
      <c r="DR32" s="140" t="s">
        <v>172</v>
      </c>
      <c r="DS32" s="135"/>
      <c r="DT32" s="135"/>
      <c r="DU32" s="136"/>
      <c r="EC32" s="107"/>
      <c r="ED32" s="107"/>
      <c r="EE32" s="107"/>
      <c r="EG32" s="116" t="s">
        <v>19</v>
      </c>
      <c r="EH32" s="117">
        <f>CV16</f>
        <v>0</v>
      </c>
      <c r="EI32" s="118">
        <f>EH32/EH44</f>
        <v>0</v>
      </c>
      <c r="EJ32" s="141"/>
      <c r="EK32"/>
      <c r="EL32"/>
    </row>
    <row r="33" spans="3:142" ht="18.75" x14ac:dyDescent="0.25">
      <c r="C33" s="109"/>
      <c r="D33" s="109"/>
      <c r="E33" s="129"/>
      <c r="F33" s="142"/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  <c r="AE33" s="109"/>
      <c r="AF33" s="109"/>
      <c r="AG33" s="109"/>
      <c r="AH33" s="109"/>
      <c r="AI33" s="109"/>
      <c r="AJ33" s="109"/>
      <c r="AK33" s="109"/>
      <c r="AL33" s="109"/>
      <c r="AM33" s="109"/>
      <c r="AN33" s="109"/>
      <c r="AO33" s="109"/>
      <c r="AP33" s="108"/>
      <c r="AQ33" s="108"/>
      <c r="AR33" s="108"/>
      <c r="AS33" s="108"/>
      <c r="AT33" s="108"/>
      <c r="AU33" s="129"/>
      <c r="AV33" s="129"/>
      <c r="AW33" s="129"/>
      <c r="AX33" s="129"/>
      <c r="AY33" s="129"/>
      <c r="AZ33" s="129"/>
      <c r="BA33" s="129"/>
      <c r="BB33" s="129"/>
      <c r="BC33" s="129"/>
      <c r="BD33" s="129"/>
      <c r="BQ33" s="126" t="s">
        <v>173</v>
      </c>
      <c r="BR33" s="127">
        <f t="shared" ref="BR33:BR38" si="3">(BR27/18)*24</f>
        <v>168</v>
      </c>
      <c r="CM33" s="129"/>
      <c r="CN33" s="129"/>
      <c r="CO33" s="129"/>
      <c r="CP33" s="129"/>
      <c r="CQ33" s="129"/>
      <c r="CR33" s="129"/>
      <c r="DK33" s="134"/>
      <c r="DL33" s="143" t="s">
        <v>174</v>
      </c>
      <c r="DM33" s="144">
        <f>DM3</f>
        <v>33</v>
      </c>
      <c r="DN33" s="145">
        <f>DN3</f>
        <v>33</v>
      </c>
      <c r="DO33" s="145">
        <f>DO3</f>
        <v>34</v>
      </c>
      <c r="DP33" s="146"/>
      <c r="DQ33" s="147">
        <v>5</v>
      </c>
      <c r="DR33" s="148">
        <f>DT33</f>
        <v>368.59354838709675</v>
      </c>
      <c r="DS33" s="135"/>
      <c r="DT33" s="149">
        <f>(DM33+DN33+3)*2*(DN33+DO33+2)*60/1550</f>
        <v>368.59354838709675</v>
      </c>
      <c r="DU33" s="136"/>
      <c r="EC33" s="107"/>
      <c r="ED33" s="107"/>
      <c r="EE33" s="107"/>
      <c r="EG33" s="116" t="s">
        <v>20</v>
      </c>
      <c r="EH33" s="117">
        <f>DA16</f>
        <v>0</v>
      </c>
      <c r="EI33" s="118">
        <f>EH33/EH44</f>
        <v>0</v>
      </c>
      <c r="EJ33" s="107"/>
      <c r="EK33"/>
      <c r="EL33"/>
    </row>
    <row r="34" spans="3:142" ht="18.75" x14ac:dyDescent="0.25">
      <c r="C34" s="109"/>
      <c r="D34" s="109"/>
      <c r="E34" s="129"/>
      <c r="F34" s="142"/>
      <c r="G34" s="109"/>
      <c r="H34" s="129"/>
      <c r="I34" s="129"/>
      <c r="J34" s="129"/>
      <c r="K34" s="150"/>
      <c r="L34" s="129"/>
      <c r="M34" s="129"/>
      <c r="N34" s="129"/>
      <c r="O34" s="129"/>
      <c r="P34" s="129"/>
      <c r="Q34" s="129"/>
      <c r="R34" s="129"/>
      <c r="S34" s="129"/>
      <c r="T34" s="129"/>
      <c r="U34" s="129"/>
      <c r="V34" s="129"/>
      <c r="W34" s="129"/>
      <c r="X34" s="129"/>
      <c r="Y34" s="129"/>
      <c r="Z34" s="129"/>
      <c r="AA34" s="129"/>
      <c r="AB34" s="129"/>
      <c r="AC34" s="129"/>
      <c r="AD34" s="129"/>
      <c r="AE34" s="129"/>
      <c r="AF34" s="129"/>
      <c r="AG34" s="129"/>
      <c r="AH34" s="129"/>
      <c r="AI34" s="129"/>
      <c r="AJ34" s="129"/>
      <c r="AK34" s="129"/>
      <c r="AL34" s="129"/>
      <c r="AM34" s="129"/>
      <c r="AN34" s="129"/>
      <c r="AO34" s="129"/>
      <c r="AP34" s="129"/>
      <c r="AQ34" s="129"/>
      <c r="AR34" s="129"/>
      <c r="AS34" s="129"/>
      <c r="AT34" s="129"/>
      <c r="AU34" s="129"/>
      <c r="AV34" s="129"/>
      <c r="AW34" s="129"/>
      <c r="AX34" s="129"/>
      <c r="AY34" s="129"/>
      <c r="AZ34" s="129"/>
      <c r="BA34" s="129"/>
      <c r="BB34" s="129"/>
      <c r="BC34" s="129"/>
      <c r="BD34" s="129"/>
      <c r="BQ34" s="126" t="s">
        <v>175</v>
      </c>
      <c r="BR34" s="127">
        <f t="shared" si="3"/>
        <v>280</v>
      </c>
      <c r="CM34" s="129"/>
      <c r="CN34" s="129"/>
      <c r="CO34" s="129"/>
      <c r="CP34" s="129"/>
      <c r="CQ34" s="129"/>
      <c r="CR34" s="129"/>
      <c r="DK34" s="134"/>
      <c r="DL34" s="151" t="s">
        <v>176</v>
      </c>
      <c r="DM34" s="152">
        <f>DM3</f>
        <v>33</v>
      </c>
      <c r="DN34" s="153">
        <f>DN3</f>
        <v>33</v>
      </c>
      <c r="DO34" s="153">
        <f>DO3</f>
        <v>34</v>
      </c>
      <c r="DP34" s="154">
        <v>4</v>
      </c>
      <c r="DQ34" s="155">
        <v>5</v>
      </c>
      <c r="DR34" s="156">
        <f>DT34</f>
        <v>386.86451612903227</v>
      </c>
      <c r="DS34" s="135"/>
      <c r="DT34" s="149">
        <f>(DM34+DN34+3)*2*(DO34+2)*75/1550+(DN34+DP34+DP34+2)*(DM34+DP34+DP34+3)*2*60/1550</f>
        <v>386.86451612903227</v>
      </c>
      <c r="DU34" s="136"/>
      <c r="EC34" s="107"/>
      <c r="ED34" s="107"/>
      <c r="EE34" s="107"/>
      <c r="EG34" s="116" t="s">
        <v>21</v>
      </c>
      <c r="EH34" s="117">
        <f>DE16</f>
        <v>40</v>
      </c>
      <c r="EI34" s="118">
        <f>EH34/EH44</f>
        <v>2.3866765326506509E-3</v>
      </c>
      <c r="EJ34" s="107"/>
      <c r="EK34"/>
      <c r="EL34"/>
    </row>
    <row r="35" spans="3:142" ht="19.5" thickBot="1" x14ac:dyDescent="0.3">
      <c r="C35" s="109"/>
      <c r="D35" s="109"/>
      <c r="E35" s="129"/>
      <c r="F35" s="142"/>
      <c r="G35" s="109"/>
      <c r="H35" s="129"/>
      <c r="I35" s="129"/>
      <c r="J35" s="129"/>
      <c r="K35" s="150"/>
      <c r="L35" s="129"/>
      <c r="M35" s="129"/>
      <c r="N35" s="129"/>
      <c r="O35" s="129"/>
      <c r="P35" s="129"/>
      <c r="Q35" s="129"/>
      <c r="R35" s="129"/>
      <c r="S35" s="129"/>
      <c r="T35" s="129"/>
      <c r="U35" s="129"/>
      <c r="V35" s="129"/>
      <c r="W35" s="129"/>
      <c r="X35" s="129"/>
      <c r="Y35" s="129"/>
      <c r="Z35" s="129"/>
      <c r="AA35" s="129"/>
      <c r="AB35" s="129"/>
      <c r="AC35" s="129"/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29"/>
      <c r="AQ35" s="129"/>
      <c r="AR35" s="129"/>
      <c r="AS35" s="129"/>
      <c r="AT35" s="129"/>
      <c r="AU35" s="129"/>
      <c r="AV35" s="129"/>
      <c r="AW35" s="129"/>
      <c r="AX35" s="129"/>
      <c r="AY35" s="129"/>
      <c r="AZ35" s="129"/>
      <c r="BA35" s="129"/>
      <c r="BB35" s="129"/>
      <c r="BC35" s="129"/>
      <c r="BD35" s="129"/>
      <c r="BQ35" s="126" t="s">
        <v>177</v>
      </c>
      <c r="BR35" s="127">
        <f t="shared" si="3"/>
        <v>700</v>
      </c>
      <c r="CM35" s="129"/>
      <c r="CN35" s="129"/>
      <c r="CO35" s="129"/>
      <c r="CP35" s="129"/>
      <c r="CQ35" s="129"/>
      <c r="CR35" s="129"/>
      <c r="DK35" s="134"/>
      <c r="DL35" s="157" t="s">
        <v>178</v>
      </c>
      <c r="DM35" s="152">
        <f>DM3</f>
        <v>33</v>
      </c>
      <c r="DN35" s="153">
        <f>DN3</f>
        <v>33</v>
      </c>
      <c r="DO35" s="153">
        <f>DO3</f>
        <v>34</v>
      </c>
      <c r="DP35" s="158"/>
      <c r="DQ35" s="159">
        <v>5</v>
      </c>
      <c r="DR35" s="160">
        <f>DT35</f>
        <v>544.87741935483871</v>
      </c>
      <c r="DS35" s="135"/>
      <c r="DT35" s="149">
        <f>(DM35+DN35+3)*2*(DN35+DO35+DN35+2)*60/1550</f>
        <v>544.87741935483871</v>
      </c>
      <c r="DU35" s="136"/>
      <c r="EG35" s="116" t="s">
        <v>179</v>
      </c>
      <c r="EH35" s="117">
        <f>DH16</f>
        <v>10</v>
      </c>
      <c r="EI35" s="118">
        <f>EH35/EH44</f>
        <v>5.9666913316266273E-4</v>
      </c>
      <c r="EK35"/>
      <c r="EL35"/>
    </row>
    <row r="36" spans="3:142" ht="18.75" x14ac:dyDescent="0.25">
      <c r="C36" s="109"/>
      <c r="D36" s="109"/>
      <c r="E36" s="129"/>
      <c r="F36" s="129"/>
      <c r="G36" s="129"/>
      <c r="H36" s="129"/>
      <c r="I36" s="129"/>
      <c r="J36" s="129"/>
      <c r="K36" s="150"/>
      <c r="L36" s="129"/>
      <c r="M36" s="129"/>
      <c r="N36" s="129"/>
      <c r="O36" s="129"/>
      <c r="P36" s="129"/>
      <c r="Q36" s="129"/>
      <c r="R36" s="129"/>
      <c r="S36" s="129"/>
      <c r="T36" s="129"/>
      <c r="U36" s="129"/>
      <c r="V36" s="129"/>
      <c r="W36" s="129"/>
      <c r="X36" s="129"/>
      <c r="Y36" s="129"/>
      <c r="Z36" s="129"/>
      <c r="AA36" s="129"/>
      <c r="AB36" s="129"/>
      <c r="AC36" s="129"/>
      <c r="AD36" s="129"/>
      <c r="AE36" s="129"/>
      <c r="AF36" s="129"/>
      <c r="AG36" s="129"/>
      <c r="AH36" s="129"/>
      <c r="AI36" s="129"/>
      <c r="AJ36" s="129"/>
      <c r="AK36" s="129"/>
      <c r="AL36" s="129"/>
      <c r="AM36" s="129"/>
      <c r="AN36" s="129"/>
      <c r="AO36" s="129"/>
      <c r="AP36" s="129"/>
      <c r="AQ36" s="129"/>
      <c r="AR36" s="129"/>
      <c r="AS36" s="129"/>
      <c r="AT36" s="129"/>
      <c r="AU36" s="129"/>
      <c r="AV36" s="129"/>
      <c r="AW36" s="129"/>
      <c r="AX36" s="129"/>
      <c r="AY36" s="129"/>
      <c r="AZ36" s="129"/>
      <c r="BA36" s="129"/>
      <c r="BB36" s="129"/>
      <c r="BC36" s="129"/>
      <c r="BD36" s="129"/>
      <c r="BQ36" s="126" t="s">
        <v>180</v>
      </c>
      <c r="BR36" s="127">
        <f t="shared" si="3"/>
        <v>1400</v>
      </c>
      <c r="CM36" s="129"/>
      <c r="CN36" s="129"/>
      <c r="CO36" s="129"/>
      <c r="CP36" s="129"/>
      <c r="CQ36" s="129"/>
      <c r="CR36" s="129"/>
      <c r="DK36" s="134"/>
      <c r="DL36" s="135"/>
      <c r="DM36" s="161"/>
      <c r="DN36" s="161"/>
      <c r="DO36" s="161"/>
      <c r="DP36" s="161"/>
      <c r="DQ36" s="162"/>
      <c r="DR36" s="163"/>
      <c r="DS36" s="135"/>
      <c r="DT36" s="135"/>
      <c r="DU36" s="136"/>
      <c r="EG36" s="116" t="s">
        <v>181</v>
      </c>
      <c r="EH36" s="117">
        <f>DK16</f>
        <v>0</v>
      </c>
      <c r="EI36" s="118">
        <f>EH36/EH44</f>
        <v>0</v>
      </c>
      <c r="EK36"/>
      <c r="EL36"/>
    </row>
    <row r="37" spans="3:142" ht="19.5" thickBot="1" x14ac:dyDescent="0.3">
      <c r="C37" s="109"/>
      <c r="D37" s="109"/>
      <c r="E37" s="109"/>
      <c r="F37" s="108"/>
      <c r="G37" s="108"/>
      <c r="H37" s="129"/>
      <c r="I37" s="129"/>
      <c r="J37" s="129"/>
      <c r="K37" s="150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  <c r="AA37" s="129"/>
      <c r="AB37" s="129"/>
      <c r="AC37" s="129"/>
      <c r="AD37" s="129"/>
      <c r="AE37" s="129"/>
      <c r="AF37" s="129"/>
      <c r="AG37" s="129"/>
      <c r="AH37" s="129"/>
      <c r="AI37" s="129"/>
      <c r="AJ37" s="129"/>
      <c r="AK37" s="129"/>
      <c r="AL37" s="129"/>
      <c r="AM37" s="129"/>
      <c r="AN37" s="129"/>
      <c r="AO37" s="129"/>
      <c r="AP37" s="129"/>
      <c r="AQ37" s="129"/>
      <c r="AR37" s="129"/>
      <c r="AS37" s="129"/>
      <c r="AT37" s="129"/>
      <c r="AU37" s="129"/>
      <c r="AV37" s="129"/>
      <c r="AW37" s="129"/>
      <c r="AX37" s="129"/>
      <c r="AY37" s="129"/>
      <c r="AZ37" s="129"/>
      <c r="BA37" s="129"/>
      <c r="BB37" s="129"/>
      <c r="BC37" s="129"/>
      <c r="BD37" s="129"/>
      <c r="BQ37" s="126" t="s">
        <v>182</v>
      </c>
      <c r="BR37" s="127">
        <f t="shared" si="3"/>
        <v>2100</v>
      </c>
      <c r="CM37" s="129"/>
      <c r="CN37" s="129"/>
      <c r="CO37" s="129"/>
      <c r="CP37" s="129"/>
      <c r="CQ37" s="129"/>
      <c r="CR37" s="129"/>
      <c r="DK37" s="164"/>
      <c r="DL37" s="165"/>
      <c r="DM37" s="165"/>
      <c r="DN37" s="166" t="s">
        <v>183</v>
      </c>
      <c r="DO37" s="166"/>
      <c r="DP37" s="166"/>
      <c r="DQ37" s="166"/>
      <c r="DR37" s="165"/>
      <c r="DS37" s="165"/>
      <c r="DT37" s="165"/>
      <c r="DU37" s="167"/>
      <c r="EG37" s="116" t="s">
        <v>184</v>
      </c>
      <c r="EH37" s="117">
        <f>DV16</f>
        <v>934.82183849952389</v>
      </c>
      <c r="EI37" s="118">
        <f>EH37/EH44</f>
        <v>5.5777933603903755E-2</v>
      </c>
      <c r="EK37"/>
      <c r="EL37"/>
    </row>
    <row r="38" spans="3:142" ht="18.75" x14ac:dyDescent="0.25">
      <c r="C38" s="109"/>
      <c r="D38" s="109"/>
      <c r="E38" s="129"/>
      <c r="F38" s="129"/>
      <c r="G38" s="129"/>
      <c r="H38" s="129"/>
      <c r="I38" s="129"/>
      <c r="J38" s="129"/>
      <c r="K38" s="129"/>
      <c r="L38" s="129"/>
      <c r="M38" s="129"/>
      <c r="N38" s="129"/>
      <c r="O38" s="129"/>
      <c r="P38" s="129"/>
      <c r="Q38" s="129"/>
      <c r="R38" s="129"/>
      <c r="S38" s="129"/>
      <c r="T38" s="129"/>
      <c r="U38" s="129"/>
      <c r="V38" s="129"/>
      <c r="W38" s="129"/>
      <c r="X38" s="129"/>
      <c r="Y38" s="129"/>
      <c r="Z38" s="129"/>
      <c r="AA38" s="129"/>
      <c r="AB38" s="129"/>
      <c r="AC38" s="129"/>
      <c r="AD38" s="129"/>
      <c r="AE38" s="129"/>
      <c r="AF38" s="129"/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29"/>
      <c r="AX38" s="129"/>
      <c r="AY38" s="129"/>
      <c r="AZ38" s="129"/>
      <c r="BA38" s="129"/>
      <c r="BB38" s="129"/>
      <c r="BC38" s="129"/>
      <c r="BD38" s="129"/>
      <c r="BQ38" s="168" t="s">
        <v>185</v>
      </c>
      <c r="BR38" s="127">
        <f t="shared" si="3"/>
        <v>2800</v>
      </c>
      <c r="CM38" s="129"/>
      <c r="CN38" s="129"/>
      <c r="CO38" s="129"/>
      <c r="CP38" s="129"/>
      <c r="CQ38" s="129"/>
      <c r="CR38" s="129"/>
      <c r="EG38" s="116" t="s">
        <v>186</v>
      </c>
      <c r="EH38" s="117">
        <f>DW16</f>
        <v>950</v>
      </c>
      <c r="EI38" s="118">
        <f>EH38/EH44</f>
        <v>5.6683567650452953E-2</v>
      </c>
      <c r="EK38"/>
      <c r="EL38"/>
    </row>
    <row r="39" spans="3:142" ht="18.75" x14ac:dyDescent="0.25">
      <c r="C39" s="109"/>
      <c r="D39" s="109"/>
      <c r="E39" s="129"/>
      <c r="F39" s="129"/>
      <c r="G39" s="129"/>
      <c r="H39" s="129"/>
      <c r="I39" s="129"/>
      <c r="J39" s="129"/>
      <c r="K39" s="129"/>
      <c r="L39" s="129"/>
      <c r="M39" s="129"/>
      <c r="N39" s="129"/>
      <c r="O39" s="129"/>
      <c r="P39" s="129"/>
      <c r="Q39" s="129"/>
      <c r="R39" s="129"/>
      <c r="S39" s="129"/>
      <c r="T39" s="129"/>
      <c r="U39" s="129"/>
      <c r="V39" s="129"/>
      <c r="W39" s="129"/>
      <c r="X39" s="129"/>
      <c r="Y39" s="129"/>
      <c r="Z39" s="129"/>
      <c r="AA39" s="129"/>
      <c r="AB39" s="129"/>
      <c r="AC39" s="129"/>
      <c r="AD39" s="129"/>
      <c r="AE39" s="129"/>
      <c r="AF39" s="129"/>
      <c r="AG39" s="129"/>
      <c r="AH39" s="129"/>
      <c r="AI39" s="129"/>
      <c r="AJ39" s="129"/>
      <c r="AK39" s="129"/>
      <c r="AL39" s="129"/>
      <c r="AM39" s="129"/>
      <c r="AN39" s="129"/>
      <c r="AO39" s="129"/>
      <c r="AP39" s="129"/>
      <c r="AQ39" s="129"/>
      <c r="AR39" s="129"/>
      <c r="AS39" s="129"/>
      <c r="AT39" s="129"/>
      <c r="AU39" s="129"/>
      <c r="AV39" s="129"/>
      <c r="AW39" s="129"/>
      <c r="AX39" s="129"/>
      <c r="AY39" s="129"/>
      <c r="AZ39" s="129"/>
      <c r="BA39" s="129"/>
      <c r="BB39" s="129"/>
      <c r="BC39" s="129"/>
      <c r="BD39" s="129"/>
      <c r="CM39" s="129"/>
      <c r="CN39" s="129"/>
      <c r="CO39" s="129"/>
      <c r="CP39" s="129"/>
      <c r="CQ39" s="129"/>
      <c r="CR39" s="129"/>
      <c r="EG39" s="116" t="s">
        <v>30</v>
      </c>
      <c r="EH39" s="117">
        <f>DX16</f>
        <v>400</v>
      </c>
      <c r="EI39" s="118">
        <f>EH39/EH44</f>
        <v>2.3866765326506507E-2</v>
      </c>
    </row>
    <row r="40" spans="3:142" ht="18.75" x14ac:dyDescent="0.25">
      <c r="C40" s="109"/>
      <c r="D40" s="109"/>
      <c r="E40" s="129"/>
      <c r="F40" s="129"/>
      <c r="G40" s="129"/>
      <c r="H40" s="129"/>
      <c r="I40" s="150"/>
      <c r="J40" s="150"/>
      <c r="K40" s="150"/>
      <c r="L40" s="150"/>
      <c r="M40" s="129"/>
      <c r="N40" s="129"/>
      <c r="O40" s="129"/>
      <c r="P40" s="129"/>
      <c r="Q40" s="129"/>
      <c r="R40" s="129"/>
      <c r="S40" s="129"/>
      <c r="T40" s="129"/>
      <c r="U40" s="129"/>
      <c r="V40" s="129"/>
      <c r="W40" s="129"/>
      <c r="X40" s="129"/>
      <c r="Y40" s="129"/>
      <c r="Z40" s="129"/>
      <c r="AA40" s="129"/>
      <c r="AB40" s="129"/>
      <c r="AC40" s="129"/>
      <c r="AD40" s="129"/>
      <c r="AE40" s="129"/>
      <c r="AF40" s="129"/>
      <c r="AG40" s="129"/>
      <c r="AH40" s="129"/>
      <c r="AI40" s="129"/>
      <c r="AJ40" s="129"/>
      <c r="AK40" s="129"/>
      <c r="AL40" s="129"/>
      <c r="AM40" s="129"/>
      <c r="AN40" s="129"/>
      <c r="AO40" s="129"/>
      <c r="AP40" s="129"/>
      <c r="AQ40" s="129"/>
      <c r="AR40" s="129"/>
      <c r="AS40" s="129"/>
      <c r="AT40" s="129"/>
      <c r="AU40" s="129"/>
      <c r="AV40" s="129"/>
      <c r="AW40" s="129"/>
      <c r="AX40" s="129"/>
      <c r="AY40" s="129"/>
      <c r="AZ40" s="129"/>
      <c r="BA40" s="129"/>
      <c r="BB40" s="129"/>
      <c r="BC40" s="129"/>
      <c r="BD40" s="129"/>
      <c r="CM40" s="129"/>
      <c r="CN40" s="129"/>
      <c r="CO40" s="129"/>
      <c r="CP40" s="129"/>
      <c r="CQ40" s="129"/>
      <c r="CR40" s="129"/>
      <c r="EG40" s="116" t="s">
        <v>31</v>
      </c>
      <c r="EH40" s="117">
        <f>DY16</f>
        <v>0</v>
      </c>
      <c r="EI40" s="118">
        <f>EH40/EH44</f>
        <v>0</v>
      </c>
    </row>
    <row r="41" spans="3:142" ht="18.75" x14ac:dyDescent="0.25">
      <c r="C41" s="109"/>
      <c r="D41" s="109"/>
      <c r="E41" s="129"/>
      <c r="F41" s="129"/>
      <c r="G41" s="129"/>
      <c r="H41" s="129"/>
      <c r="I41" s="150"/>
      <c r="J41" s="129"/>
      <c r="K41" s="129"/>
      <c r="L41" s="129"/>
      <c r="M41" s="129"/>
      <c r="N41" s="129"/>
      <c r="O41" s="129"/>
      <c r="P41" s="129"/>
      <c r="Q41" s="129"/>
      <c r="R41" s="129"/>
      <c r="S41" s="129"/>
      <c r="T41" s="129"/>
      <c r="U41" s="129"/>
      <c r="V41" s="129"/>
      <c r="W41" s="129"/>
      <c r="X41" s="129"/>
      <c r="Y41" s="129"/>
      <c r="Z41" s="129"/>
      <c r="AA41" s="129"/>
      <c r="AB41" s="129"/>
      <c r="AC41" s="129"/>
      <c r="AD41" s="129"/>
      <c r="AE41" s="129"/>
      <c r="AF41" s="129"/>
      <c r="AG41" s="129"/>
      <c r="AH41" s="129"/>
      <c r="AI41" s="129"/>
      <c r="AJ41" s="129"/>
      <c r="AK41" s="129"/>
      <c r="AL41" s="129"/>
      <c r="AM41" s="129"/>
      <c r="AN41" s="129"/>
      <c r="AO41" s="129"/>
      <c r="AP41" s="129"/>
      <c r="AQ41" s="129"/>
      <c r="AR41" s="129"/>
      <c r="AS41" s="129"/>
      <c r="AT41" s="129"/>
      <c r="AU41" s="129"/>
      <c r="AV41" s="129"/>
      <c r="AW41" s="129"/>
      <c r="AX41" s="129"/>
      <c r="AY41" s="129"/>
      <c r="AZ41" s="129"/>
      <c r="BA41" s="129"/>
      <c r="BB41" s="129"/>
      <c r="BC41" s="129"/>
      <c r="BD41" s="129"/>
      <c r="CM41" s="129"/>
      <c r="CN41" s="129"/>
      <c r="CO41" s="129"/>
      <c r="CP41" s="129"/>
      <c r="CQ41" s="129"/>
      <c r="CR41" s="129"/>
      <c r="EG41" s="116" t="s">
        <v>32</v>
      </c>
      <c r="EH41" s="117">
        <f>DZ16</f>
        <v>150</v>
      </c>
      <c r="EI41" s="118">
        <f>EH41/EH44</f>
        <v>8.9500369974399394E-3</v>
      </c>
    </row>
    <row r="42" spans="3:142" ht="19.5" thickBot="1" x14ac:dyDescent="0.3">
      <c r="C42" s="109"/>
      <c r="D42" s="109"/>
      <c r="E42" s="129"/>
      <c r="F42" s="129"/>
      <c r="G42" s="129"/>
      <c r="H42" s="129"/>
      <c r="I42" s="150"/>
      <c r="J42" s="129"/>
      <c r="K42" s="129"/>
      <c r="L42" s="129"/>
      <c r="M42" s="169"/>
      <c r="N42" s="169"/>
      <c r="O42" s="169"/>
      <c r="P42" s="169"/>
      <c r="Q42" s="169"/>
      <c r="R42" s="169"/>
      <c r="S42" s="129"/>
      <c r="T42" s="129"/>
      <c r="U42" s="129"/>
      <c r="V42" s="129"/>
      <c r="W42" s="129"/>
      <c r="X42" s="129"/>
      <c r="Y42" s="129"/>
      <c r="Z42" s="129"/>
      <c r="AA42" s="129"/>
      <c r="AB42" s="129"/>
      <c r="AC42" s="129"/>
      <c r="AD42" s="129"/>
      <c r="AE42" s="129"/>
      <c r="AF42" s="129"/>
      <c r="AG42" s="129"/>
      <c r="AH42" s="129"/>
      <c r="AI42" s="129"/>
      <c r="AJ42" s="129"/>
      <c r="AK42" s="129"/>
      <c r="AL42" s="129"/>
      <c r="AM42" s="129"/>
      <c r="AN42" s="129"/>
      <c r="AO42" s="129"/>
      <c r="AP42" s="129"/>
      <c r="AQ42" s="129"/>
      <c r="AR42" s="129"/>
      <c r="AS42" s="129"/>
      <c r="AT42" s="129"/>
      <c r="AU42" s="129"/>
      <c r="AV42" s="129"/>
      <c r="AW42" s="129"/>
      <c r="AX42" s="129"/>
      <c r="AY42" s="129"/>
      <c r="AZ42" s="129"/>
      <c r="BA42" s="129"/>
      <c r="BB42" s="129"/>
      <c r="BC42" s="129"/>
      <c r="BD42" s="129"/>
      <c r="CM42" s="129"/>
      <c r="CN42" s="129"/>
      <c r="CO42" s="129"/>
      <c r="CP42" s="129"/>
      <c r="CQ42" s="129"/>
      <c r="CR42" s="129"/>
      <c r="EG42" s="170" t="s">
        <v>33</v>
      </c>
      <c r="EH42" s="171">
        <f>EG16</f>
        <v>150</v>
      </c>
      <c r="EI42" s="172">
        <f>EH42/EH44</f>
        <v>8.9500369974399394E-3</v>
      </c>
    </row>
    <row r="43" spans="3:142" ht="19.5" thickBot="1" x14ac:dyDescent="0.3">
      <c r="C43" s="109"/>
      <c r="D43" s="109"/>
      <c r="E43" s="129"/>
      <c r="F43" s="129"/>
      <c r="G43" s="129"/>
      <c r="H43" s="129"/>
      <c r="I43" s="150"/>
      <c r="J43" s="129"/>
      <c r="K43" s="129"/>
      <c r="L43" s="129"/>
      <c r="M43" s="129"/>
      <c r="N43" s="129"/>
      <c r="O43" s="129"/>
      <c r="P43" s="129"/>
      <c r="Q43" s="129"/>
      <c r="R43" s="129"/>
      <c r="S43" s="129"/>
      <c r="T43" s="129"/>
      <c r="U43" s="129"/>
      <c r="V43" s="129"/>
      <c r="W43" s="129"/>
      <c r="X43" s="129"/>
      <c r="Y43" s="129"/>
      <c r="Z43" s="129"/>
      <c r="AA43" s="129"/>
      <c r="AB43" s="129"/>
      <c r="AC43" s="129"/>
      <c r="AD43" s="129"/>
      <c r="AE43" s="129"/>
      <c r="AF43" s="129"/>
      <c r="AG43" s="129"/>
      <c r="AH43" s="129"/>
      <c r="AI43" s="129"/>
      <c r="AJ43" s="129"/>
      <c r="AK43" s="129"/>
      <c r="AL43" s="129"/>
      <c r="AM43" s="129"/>
      <c r="AN43" s="129"/>
      <c r="AO43" s="129"/>
      <c r="AP43" s="129"/>
      <c r="AQ43" s="129"/>
      <c r="AR43" s="129"/>
      <c r="AS43" s="129"/>
      <c r="AT43" s="129"/>
      <c r="AU43" s="129"/>
      <c r="AV43" s="129"/>
      <c r="AW43" s="129"/>
      <c r="AX43" s="129"/>
      <c r="AY43" s="129"/>
      <c r="AZ43" s="129"/>
      <c r="BA43" s="129"/>
      <c r="BB43" s="129"/>
      <c r="BC43" s="129"/>
      <c r="BD43" s="129"/>
      <c r="CM43" s="129"/>
      <c r="CN43" s="129"/>
      <c r="CO43" s="129"/>
      <c r="CP43" s="129"/>
      <c r="CQ43" s="129"/>
      <c r="CR43" s="129"/>
      <c r="EI43" s="173">
        <f>SUM(EI17:EI42)</f>
        <v>0.99999999999999978</v>
      </c>
    </row>
    <row r="44" spans="3:142" ht="18.75" x14ac:dyDescent="0.25">
      <c r="C44" s="109"/>
      <c r="D44" s="109"/>
      <c r="E44" s="129"/>
      <c r="F44" s="129"/>
      <c r="G44" s="129"/>
      <c r="H44" s="129"/>
      <c r="I44" s="150"/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  <c r="AT44" s="129"/>
      <c r="AU44" s="129"/>
      <c r="AV44" s="129"/>
      <c r="AW44" s="129"/>
      <c r="AX44" s="129"/>
      <c r="AY44" s="129"/>
      <c r="AZ44" s="129"/>
      <c r="BA44" s="129"/>
      <c r="BB44" s="129"/>
      <c r="BC44" s="129"/>
      <c r="BD44" s="129"/>
      <c r="CM44" s="129"/>
      <c r="CN44" s="129"/>
      <c r="CO44" s="129"/>
      <c r="CP44" s="129"/>
      <c r="CQ44" s="129"/>
      <c r="CR44" s="129"/>
      <c r="EG44" s="174" t="s">
        <v>187</v>
      </c>
      <c r="EH44" s="175">
        <f>SUM(EH17:EH43)</f>
        <v>16759.707255166191</v>
      </c>
      <c r="EI44" s="176"/>
    </row>
    <row r="45" spans="3:142" x14ac:dyDescent="0.25">
      <c r="EG45" s="177" t="s">
        <v>188</v>
      </c>
      <c r="EH45" s="178">
        <f>(EH44*EI45)/100</f>
        <v>0</v>
      </c>
      <c r="EI45" s="179"/>
      <c r="EJ45" s="180" t="s">
        <v>134</v>
      </c>
      <c r="EK45"/>
    </row>
    <row r="46" spans="3:142" x14ac:dyDescent="0.25">
      <c r="EG46" s="57" t="s">
        <v>189</v>
      </c>
      <c r="EH46" s="181">
        <f>((EH44+EH45)*EI46)/100</f>
        <v>6703.8829020664771</v>
      </c>
      <c r="EI46" s="182">
        <v>40</v>
      </c>
      <c r="EJ46" s="183" t="s">
        <v>134</v>
      </c>
      <c r="EK46"/>
    </row>
    <row r="47" spans="3:142" x14ac:dyDescent="0.25">
      <c r="EG47" s="177" t="s">
        <v>190</v>
      </c>
      <c r="EH47" s="178">
        <f>SUM(EH44:EH46)</f>
        <v>23463.590157232669</v>
      </c>
      <c r="EI47" s="179"/>
      <c r="EJ47"/>
      <c r="EK47"/>
    </row>
    <row r="48" spans="3:142" x14ac:dyDescent="0.25">
      <c r="EG48" s="57" t="s">
        <v>191</v>
      </c>
      <c r="EH48" s="184">
        <v>23500</v>
      </c>
      <c r="EI48" s="185"/>
      <c r="EJ48"/>
      <c r="EK48"/>
    </row>
    <row r="49" spans="137:141" ht="15.75" thickBot="1" x14ac:dyDescent="0.3">
      <c r="EG49" s="186" t="s">
        <v>192</v>
      </c>
      <c r="EH49" s="187">
        <v>19300</v>
      </c>
      <c r="EI49" s="188"/>
      <c r="EJ49"/>
      <c r="EK49"/>
    </row>
    <row r="50" spans="137:141" x14ac:dyDescent="0.25">
      <c r="EJ50"/>
    </row>
  </sheetData>
  <mergeCells count="30">
    <mergeCell ref="DU1:DU2"/>
    <mergeCell ref="EA1:EG1"/>
    <mergeCell ref="C3:D16"/>
    <mergeCell ref="CM9:CN10"/>
    <mergeCell ref="DL9:DL12"/>
    <mergeCell ref="DN37:DQ37"/>
    <mergeCell ref="CR1:CV1"/>
    <mergeCell ref="CW1:DA1"/>
    <mergeCell ref="DB1:DE1"/>
    <mergeCell ref="DF1:DH1"/>
    <mergeCell ref="DI1:DK1"/>
    <mergeCell ref="DL1:DR1"/>
    <mergeCell ref="BP1:BW1"/>
    <mergeCell ref="BX1:BZ1"/>
    <mergeCell ref="CA1:CD1"/>
    <mergeCell ref="CE1:CG1"/>
    <mergeCell ref="CH1:CL1"/>
    <mergeCell ref="CM1:CQ1"/>
    <mergeCell ref="AT1:AX1"/>
    <mergeCell ref="AY1:BA1"/>
    <mergeCell ref="BB1:BD1"/>
    <mergeCell ref="BE1:BG1"/>
    <mergeCell ref="BH1:BJ1"/>
    <mergeCell ref="BK1:BO1"/>
    <mergeCell ref="C1:D1"/>
    <mergeCell ref="E1:M1"/>
    <mergeCell ref="N1:U1"/>
    <mergeCell ref="V1:AC1"/>
    <mergeCell ref="AD1:AK1"/>
    <mergeCell ref="AL1:AS1"/>
  </mergeCells>
  <conditionalFormatting sqref="EH17:EI42">
    <cfRule type="dataBar" priority="3">
      <dataBar>
        <cfvo type="min"/>
        <cfvo type="max"/>
        <color rgb="FFFFB628"/>
      </dataBar>
    </cfRule>
  </conditionalFormatting>
  <conditionalFormatting sqref="EI17:EI42">
    <cfRule type="dataBar" priority="2">
      <dataBar>
        <cfvo type="min"/>
        <cfvo type="max"/>
        <color rgb="FFD6007B"/>
      </dataBar>
    </cfRule>
  </conditionalFormatting>
  <conditionalFormatting sqref="EH17:EH42">
    <cfRule type="dataBar" priority="1">
      <dataBar>
        <cfvo type="min"/>
        <cfvo type="max"/>
        <color rgb="FF008AEF"/>
      </dataBar>
    </cfRule>
  </conditionalFormatting>
  <dataValidations count="1">
    <dataValidation type="list" allowBlank="1" showInputMessage="1" showErrorMessage="1" sqref="BU14">
      <formula1>INDIRECT("Table2")</formula1>
    </dataValidation>
  </dataValidations>
  <pageMargins left="0.7" right="0.7" top="0.75" bottom="0.75" header="0.3" footer="0.3"/>
  <pageSetup paperSize="9" orientation="portrait" verticalDpi="36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costing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New</cp:lastModifiedBy>
  <dcterms:created xsi:type="dcterms:W3CDTF">2026-07-24T06:35:58Z</dcterms:created>
  <dcterms:modified xsi:type="dcterms:W3CDTF">2026-07-24T06:36:21Z</dcterms:modified>
</cp:coreProperties>
</file>